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2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8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9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0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1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5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6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9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0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1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2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3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4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5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6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8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9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drawings/drawing59.xml" ContentType="application/vnd.openxmlformats-officedocument.drawingml.chartshapes+xml"/>
  <Override PartName="/xl/charts/chart49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67.xml" ContentType="application/vnd.openxmlformats-officedocument.drawingml.chartshapes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68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69.xml" ContentType="application/vnd.openxmlformats-officedocument.drawingml.chartshapes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70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72.xml" ContentType="application/vnd.openxmlformats-officedocument.drawingml.chartshapes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73.xml" ContentType="application/vnd.openxmlformats-officedocument.drawingml.chartshapes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74.xml" ContentType="application/vnd.openxmlformats-officedocument.drawingml.chartshapes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75.xml" ContentType="application/vnd.openxmlformats-officedocument.drawingml.chartshapes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76.xml" ContentType="application/vnd.openxmlformats-officedocument.drawingml.chartshapes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82.xml" ContentType="application/vnd.openxmlformats-officedocument.drawingml.chartshapes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83.xml" ContentType="application/vnd.openxmlformats-officedocument.drawingml.chartshapes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84.xml" ContentType="application/vnd.openxmlformats-officedocument.drawingml.chartshapes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85.xml" ContentType="application/vnd.openxmlformats-officedocument.drawingml.chartshapes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86.xml" ContentType="application/vnd.openxmlformats-officedocument.drawingml.chartshapes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87.xml" ContentType="application/vnd.openxmlformats-officedocument.drawingml.chartshapes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90.xml" ContentType="application/vnd.openxmlformats-officedocument.drawingml.chartshapes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93.xml" ContentType="application/vnd.openxmlformats-officedocument.drawingml.chartshapes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94.xml" ContentType="application/vnd.openxmlformats-officedocument.drawingml.chartshapes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95.xml" ContentType="application/vnd.openxmlformats-officedocument.drawingml.chartshapes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96.xml" ContentType="application/vnd.openxmlformats-officedocument.drawingml.chartshapes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97.xml" ContentType="application/vnd.openxmlformats-officedocument.drawingml.chartshapes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98.xml" ContentType="application/vnd.openxmlformats-officedocument.drawingml.chartshapes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99.xml" ContentType="application/vnd.openxmlformats-officedocument.drawingml.chartshapes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102.xml" ContentType="application/vnd.openxmlformats-officedocument.drawingml.chartshapes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103.xml" ContentType="application/vnd.openxmlformats-officedocument.drawingml.chartshapes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104.xml" ContentType="application/vnd.openxmlformats-officedocument.drawingml.chartshapes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105.xml" ContentType="application/vnd.openxmlformats-officedocument.drawingml.chartshapes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06.xml" ContentType="application/vnd.openxmlformats-officedocument.drawingml.chartshapes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07.xml" ContentType="application/vnd.openxmlformats-officedocument.drawingml.chartshapes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08.xml" ContentType="application/vnd.openxmlformats-officedocument.drawingml.chartshapes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09.xml" ContentType="application/vnd.openxmlformats-officedocument.drawingml.chartshapes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10.xml" ContentType="application/vnd.openxmlformats-officedocument.drawingml.chartshapes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11.xml" ContentType="application/vnd.openxmlformats-officedocument.drawingml.chartshapes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12.xml" ContentType="application/vnd.openxmlformats-officedocument.drawingml.chartshapes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13.xml" ContentType="application/vnd.openxmlformats-officedocument.drawingml.chartshapes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14.xml" ContentType="application/vnd.openxmlformats-officedocument.drawingml.chartshap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15.xml" ContentType="application/vnd.openxmlformats-officedocument.drawingml.chartshapes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16.xml" ContentType="application/vnd.openxmlformats-officedocument.drawingml.chartshapes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17.xml" ContentType="application/vnd.openxmlformats-officedocument.drawingml.chartshapes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18.xml" ContentType="application/vnd.openxmlformats-officedocument.drawingml.chartshapes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19.xml" ContentType="application/vnd.openxmlformats-officedocument.drawingml.chartshapes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20.xml" ContentType="application/vnd.openxmlformats-officedocument.drawingml.chartshapes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21.xml" ContentType="application/vnd.openxmlformats-officedocument.drawingml.chartshapes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24.xml" ContentType="application/vnd.openxmlformats-officedocument.drawingml.chartshapes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25.xml" ContentType="application/vnd.openxmlformats-officedocument.drawingml.chartshapes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26.xml" ContentType="application/vnd.openxmlformats-officedocument.drawingml.chartshapes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27.xml" ContentType="application/vnd.openxmlformats-officedocument.drawingml.chartshapes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28.xml" ContentType="application/vnd.openxmlformats-officedocument.drawingml.chartshapes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29.xml" ContentType="application/vnd.openxmlformats-officedocument.drawingml.chartshapes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30.xml" ContentType="application/vnd.openxmlformats-officedocument.drawingml.chartshapes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31.xml" ContentType="application/vnd.openxmlformats-officedocument.drawingml.chartshapes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32.xml" ContentType="application/vnd.openxmlformats-officedocument.drawingml.chartshapes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33.xml" ContentType="application/vnd.openxmlformats-officedocument.drawingml.chartshapes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34.xml" ContentType="application/vnd.openxmlformats-officedocument.drawingml.chartshapes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35.xml" ContentType="application/vnd.openxmlformats-officedocument.drawingml.chartshapes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36.xml" ContentType="application/vnd.openxmlformats-officedocument.drawingml.chartshapes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37.xml" ContentType="application/vnd.openxmlformats-officedocument.drawingml.chartshapes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38.xml" ContentType="application/vnd.openxmlformats-officedocument.drawingml.chartshapes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39.xml" ContentType="application/vnd.openxmlformats-officedocument.drawingml.chartshapes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40.xml" ContentType="application/vnd.openxmlformats-officedocument.drawingml.chartshapes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41.xml" ContentType="application/vnd.openxmlformats-officedocument.drawingml.chartshapes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42.xml" ContentType="application/vnd.openxmlformats-officedocument.drawingml.chartshapes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43.xml" ContentType="application/vnd.openxmlformats-officedocument.drawingml.chartshapes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44.xml" ContentType="application/vnd.openxmlformats-officedocument.drawingml.chartshapes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45.xml" ContentType="application/vnd.openxmlformats-officedocument.drawingml.chartshapes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46.xml" ContentType="application/vnd.openxmlformats-officedocument.drawingml.chartshapes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47.xml" ContentType="application/vnd.openxmlformats-officedocument.drawingml.chartshapes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48.xml" ContentType="application/vnd.openxmlformats-officedocument.drawingml.chartshapes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49.xml" ContentType="application/vnd.openxmlformats-officedocument.drawingml.chartshapes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50.xml" ContentType="application/vnd.openxmlformats-officedocument.drawingml.chartshapes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51.xml" ContentType="application/vnd.openxmlformats-officedocument.drawingml.chartshapes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52.xml" ContentType="application/vnd.openxmlformats-officedocument.drawingml.chartshapes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140.xml" ContentType="application/vnd.openxmlformats-officedocument.drawingml.chart+xml"/>
  <Override PartName="/xl/theme/themeOverride138.xml" ContentType="application/vnd.openxmlformats-officedocument.themeOverride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41.xml" ContentType="application/vnd.openxmlformats-officedocument.drawingml.chart+xml"/>
  <Override PartName="/xl/theme/themeOverride139.xml" ContentType="application/vnd.openxmlformats-officedocument.themeOverride+xml"/>
  <Override PartName="/xl/drawings/drawing157.xml" ContentType="application/vnd.openxmlformats-officedocument.drawingml.chartshapes+xml"/>
  <Override PartName="/xl/charts/chart142.xml" ContentType="application/vnd.openxmlformats-officedocument.drawingml.chart+xml"/>
  <Override PartName="/xl/theme/themeOverride140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43.xml" ContentType="application/vnd.openxmlformats-officedocument.drawingml.chart+xml"/>
  <Override PartName="/xl/theme/themeOverride141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44.xml" ContentType="application/vnd.openxmlformats-officedocument.drawingml.chart+xml"/>
  <Override PartName="/xl/theme/themeOverride142.xml" ContentType="application/vnd.openxmlformats-officedocument.themeOverrid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45.xml" ContentType="application/vnd.openxmlformats-officedocument.drawingml.chart+xml"/>
  <Override PartName="/xl/theme/themeOverride143.xml" ContentType="application/vnd.openxmlformats-officedocument.themeOverrid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46.xml" ContentType="application/vnd.openxmlformats-officedocument.drawingml.chart+xml"/>
  <Override PartName="/xl/theme/themeOverride144.xml" ContentType="application/vnd.openxmlformats-officedocument.themeOverrid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47.xml" ContentType="application/vnd.openxmlformats-officedocument.drawingml.chart+xml"/>
  <Override PartName="/xl/theme/themeOverride145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48.xml" ContentType="application/vnd.openxmlformats-officedocument.drawingml.chart+xml"/>
  <Override PartName="/xl/theme/themeOverride146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50.xml" ContentType="application/vnd.openxmlformats-officedocument.drawingml.chart+xml"/>
  <Override PartName="/xl/theme/themeOverride148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harts/chart151.xml" ContentType="application/vnd.openxmlformats-officedocument.drawingml.chart+xml"/>
  <Override PartName="/xl/drawings/drawing177.xml" ContentType="application/vnd.openxmlformats-officedocument.drawingml.chartshapes+xml"/>
  <Override PartName="/xl/charts/chart152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78.xml" ContentType="application/vnd.openxmlformats-officedocument.drawingml.chartshapes+xml"/>
  <Override PartName="/xl/charts/chart153.xml" ContentType="application/vnd.openxmlformats-officedocument.drawingml.chart+xml"/>
  <Override PartName="/xl/theme/themeOverride149.xml" ContentType="application/vnd.openxmlformats-officedocument.themeOverride+xml"/>
  <Override PartName="/xl/drawings/drawing179.xml" ContentType="application/vnd.openxmlformats-officedocument.drawingml.chartshapes+xml"/>
  <Override PartName="/xl/drawings/drawing180.xml" ContentType="application/vnd.openxmlformats-officedocument.drawing+xml"/>
  <Override PartName="/xl/charts/chart15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81.xml" ContentType="application/vnd.openxmlformats-officedocument.drawingml.chartshapes+xml"/>
  <Override PartName="/xl/charts/chart155.xml" ContentType="application/vnd.openxmlformats-officedocument.drawingml.chart+xml"/>
  <Override PartName="/xl/theme/themeOverride150.xml" ContentType="application/vnd.openxmlformats-officedocument.themeOverride+xml"/>
  <Override PartName="/xl/drawings/drawing182.xml" ContentType="application/vnd.openxmlformats-officedocument.drawingml.chartshapes+xml"/>
  <Override PartName="/xl/charts/chart156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57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85.xml" ContentType="application/vnd.openxmlformats-officedocument.drawingml.chartshapes+xml"/>
  <Override PartName="/xl/charts/chart158.xml" ContentType="application/vnd.openxmlformats-officedocument.drawingml.chart+xml"/>
  <Override PartName="/xl/theme/themeOverride151.xml" ContentType="application/vnd.openxmlformats-officedocument.themeOverride+xml"/>
  <Override PartName="/xl/drawings/drawing186.xml" ContentType="application/vnd.openxmlformats-officedocument.drawingml.chartshapes+xml"/>
  <Override PartName="/xl/charts/chart159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60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52.xml" ContentType="application/vnd.openxmlformats-officedocument.themeOverride+xml"/>
  <Override PartName="/xl/drawings/drawing189.xml" ContentType="application/vnd.openxmlformats-officedocument.drawingml.chartshapes+xml"/>
  <Override PartName="/xl/charts/chart161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53.xml" ContentType="application/vnd.openxmlformats-officedocument.themeOverride+xml"/>
  <Override PartName="/xl/drawings/drawing190.xml" ContentType="application/vnd.openxmlformats-officedocument.drawingml.chartshapes+xml"/>
  <Override PartName="/xl/charts/chart162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54.xml" ContentType="application/vnd.openxmlformats-officedocument.themeOverride+xml"/>
  <Override PartName="/xl/drawings/drawing191.xml" ContentType="application/vnd.openxmlformats-officedocument.drawingml.chartshapes+xml"/>
  <Override PartName="/xl/charts/chart16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55.xml" ContentType="application/vnd.openxmlformats-officedocument.themeOverride+xml"/>
  <Override PartName="/xl/drawings/drawing192.xml" ContentType="application/vnd.openxmlformats-officedocument.drawingml.chartshapes+xml"/>
  <Override PartName="/xl/charts/chart16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56.xml" ContentType="application/vnd.openxmlformats-officedocument.themeOverride+xml"/>
  <Override PartName="/xl/drawings/drawing193.xml" ContentType="application/vnd.openxmlformats-officedocument.drawingml.chartshapes+xml"/>
  <Override PartName="/xl/charts/chart16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57.xml" ContentType="application/vnd.openxmlformats-officedocument.themeOverride+xml"/>
  <Override PartName="/xl/drawings/drawing194.xml" ContentType="application/vnd.openxmlformats-officedocument.drawingml.chartshapes+xml"/>
  <Override PartName="/xl/charts/chart16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58.xml" ContentType="application/vnd.openxmlformats-officedocument.themeOverride+xml"/>
  <Override PartName="/xl/drawings/drawing195.xml" ContentType="application/vnd.openxmlformats-officedocument.drawingml.chartshapes+xml"/>
  <Override PartName="/xl/charts/chart167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9.xml" ContentType="application/vnd.openxmlformats-officedocument.themeOverride+xml"/>
  <Override PartName="/xl/drawings/drawing196.xml" ContentType="application/vnd.openxmlformats-officedocument.drawingml.chartshapes+xml"/>
  <Override PartName="/xl/charts/chart168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60.xml" ContentType="application/vnd.openxmlformats-officedocument.themeOverride+xml"/>
  <Override PartName="/xl/drawings/drawing197.xml" ContentType="application/vnd.openxmlformats-officedocument.drawingml.chartshapes+xml"/>
  <Override PartName="/xl/charts/chart169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61.xml" ContentType="application/vnd.openxmlformats-officedocument.themeOverride+xml"/>
  <Override PartName="/xl/drawings/drawing198.xml" ContentType="application/vnd.openxmlformats-officedocument.drawingml.chartshapes+xml"/>
  <Override PartName="/xl/charts/chart170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2.xml" ContentType="application/vnd.openxmlformats-officedocument.themeOverride+xml"/>
  <Override PartName="/xl/drawings/drawing199.xml" ContentType="application/vnd.openxmlformats-officedocument.drawingml.chartshapes+xml"/>
  <Override PartName="/xl/charts/chart171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3.xml" ContentType="application/vnd.openxmlformats-officedocument.themeOverride+xml"/>
  <Override PartName="/xl/drawings/drawing200.xml" ContentType="application/vnd.openxmlformats-officedocument.drawingml.chartshapes+xml"/>
  <Override PartName="/xl/charts/chart172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64.xml" ContentType="application/vnd.openxmlformats-officedocument.themeOverride+xml"/>
  <Override PartName="/xl/drawings/drawing201.xml" ContentType="application/vnd.openxmlformats-officedocument.drawingml.chartshapes+xml"/>
  <Override PartName="/xl/charts/chart173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65.xml" ContentType="application/vnd.openxmlformats-officedocument.themeOverride+xml"/>
  <Override PartName="/xl/drawings/drawing202.xml" ContentType="application/vnd.openxmlformats-officedocument.drawingml.chartshapes+xml"/>
  <Override PartName="/xl/charts/chart174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66.xml" ContentType="application/vnd.openxmlformats-officedocument.themeOverride+xml"/>
  <Override PartName="/xl/drawings/drawing203.xml" ContentType="application/vnd.openxmlformats-officedocument.drawingml.chartshapes+xml"/>
  <Override PartName="/xl/charts/chart175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67.xml" ContentType="application/vnd.openxmlformats-officedocument.themeOverride+xml"/>
  <Override PartName="/xl/drawings/drawing204.xml" ContentType="application/vnd.openxmlformats-officedocument.drawingml.chartshapes+xml"/>
  <Override PartName="/xl/charts/chart176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68.xml" ContentType="application/vnd.openxmlformats-officedocument.themeOverride+xml"/>
  <Override PartName="/xl/drawings/drawing205.xml" ContentType="application/vnd.openxmlformats-officedocument.drawingml.chartshapes+xml"/>
  <Override PartName="/xl/charts/chart17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9.xml" ContentType="application/vnd.openxmlformats-officedocument.themeOverride+xml"/>
  <Override PartName="/xl/drawings/drawing206.xml" ContentType="application/vnd.openxmlformats-officedocument.drawingml.chartshapes+xml"/>
  <Override PartName="/xl/charts/chart17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70.xml" ContentType="application/vnd.openxmlformats-officedocument.themeOverride+xml"/>
  <Override PartName="/xl/drawings/drawing207.xml" ContentType="application/vnd.openxmlformats-officedocument.drawingml.chartshapes+xml"/>
  <Override PartName="/xl/charts/chart17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71.xml" ContentType="application/vnd.openxmlformats-officedocument.themeOverride+xml"/>
  <Override PartName="/xl/drawings/drawing208.xml" ContentType="application/vnd.openxmlformats-officedocument.drawingml.chartshapes+xml"/>
  <Override PartName="/xl/charts/chart18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2.xml" ContentType="application/vnd.openxmlformats-officedocument.themeOverride+xml"/>
  <Override PartName="/xl/drawings/drawing209.xml" ContentType="application/vnd.openxmlformats-officedocument.drawingml.chartshapes+xml"/>
  <Override PartName="/xl/charts/chart18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3.xml" ContentType="application/vnd.openxmlformats-officedocument.themeOverride+xml"/>
  <Override PartName="/xl/drawings/drawing210.xml" ContentType="application/vnd.openxmlformats-officedocument.drawingml.chartshapes+xml"/>
  <Override PartName="/xl/charts/chart18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74.xml" ContentType="application/vnd.openxmlformats-officedocument.themeOverride+xml"/>
  <Override PartName="/xl/drawings/drawing211.xml" ContentType="application/vnd.openxmlformats-officedocument.drawingml.chartshapes+xml"/>
  <Override PartName="/xl/charts/chart183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75.xml" ContentType="application/vnd.openxmlformats-officedocument.themeOverride+xml"/>
  <Override PartName="/xl/drawings/drawing212.xml" ContentType="application/vnd.openxmlformats-officedocument.drawingml.chartshapes+xml"/>
  <Override PartName="/xl/charts/chart184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76.xml" ContentType="application/vnd.openxmlformats-officedocument.themeOverride+xml"/>
  <Override PartName="/xl/drawings/drawing213.xml" ContentType="application/vnd.openxmlformats-officedocument.drawingml.chartshapes+xml"/>
  <Override PartName="/xl/charts/chart18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77.xml" ContentType="application/vnd.openxmlformats-officedocument.themeOverride+xml"/>
  <Override PartName="/xl/drawings/drawing214.xml" ContentType="application/vnd.openxmlformats-officedocument.drawingml.chartshapes+xml"/>
  <Override PartName="/xl/charts/chart18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78.xml" ContentType="application/vnd.openxmlformats-officedocument.themeOverride+xml"/>
  <Override PartName="/xl/drawings/drawing215.xml" ContentType="application/vnd.openxmlformats-officedocument.drawingml.chartshapes+xml"/>
  <Override PartName="/xl/charts/chart18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9.xml" ContentType="application/vnd.openxmlformats-officedocument.themeOverride+xml"/>
  <Override PartName="/xl/drawings/drawing216.xml" ContentType="application/vnd.openxmlformats-officedocument.drawingml.chartshapes+xml"/>
  <Override PartName="/xl/charts/chart18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80.xml" ContentType="application/vnd.openxmlformats-officedocument.themeOverride+xml"/>
  <Override PartName="/xl/drawings/drawing217.xml" ContentType="application/vnd.openxmlformats-officedocument.drawingml.chartshapes+xml"/>
  <Override PartName="/xl/charts/chart18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81.xml" ContentType="application/vnd.openxmlformats-officedocument.themeOverride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90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2.xml" ContentType="application/vnd.openxmlformats-officedocument.themeOverride+xml"/>
  <Override PartName="/xl/drawings/drawing220.xml" ContentType="application/vnd.openxmlformats-officedocument.drawingml.chartshapes+xml"/>
  <Override PartName="/xl/charts/chart191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3.xml" ContentType="application/vnd.openxmlformats-officedocument.themeOverride+xml"/>
  <Override PartName="/xl/drawings/drawing221.xml" ContentType="application/vnd.openxmlformats-officedocument.drawingml.chartshapes+xml"/>
  <Override PartName="/xl/charts/chart192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84.xml" ContentType="application/vnd.openxmlformats-officedocument.themeOverride+xml"/>
  <Override PartName="/xl/drawings/drawing222.xml" ContentType="application/vnd.openxmlformats-officedocument.drawingml.chartshapes+xml"/>
  <Override PartName="/xl/charts/chart193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85.xml" ContentType="application/vnd.openxmlformats-officedocument.themeOverride+xml"/>
  <Override PartName="/xl/drawings/drawing223.xml" ContentType="application/vnd.openxmlformats-officedocument.drawingml.chartshapes+xml"/>
  <Override PartName="/xl/charts/chart194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86.xml" ContentType="application/vnd.openxmlformats-officedocument.themeOverride+xml"/>
  <Override PartName="/xl/drawings/drawing224.xml" ContentType="application/vnd.openxmlformats-officedocument.drawingml.chartshapes+xml"/>
  <Override PartName="/xl/charts/chart195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87.xml" ContentType="application/vnd.openxmlformats-officedocument.themeOverride+xml"/>
  <Override PartName="/xl/drawings/drawing225.xml" ContentType="application/vnd.openxmlformats-officedocument.drawingml.chartshapes+xml"/>
  <Override PartName="/xl/charts/chart196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88.xml" ContentType="application/vnd.openxmlformats-officedocument.themeOverride+xml"/>
  <Override PartName="/xl/drawings/drawing226.xml" ContentType="application/vnd.openxmlformats-officedocument.drawingml.chartshapes+xml"/>
  <Override PartName="/xl/charts/chart197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9.xml" ContentType="application/vnd.openxmlformats-officedocument.themeOverride+xml"/>
  <Override PartName="/xl/drawings/drawing227.xml" ContentType="application/vnd.openxmlformats-officedocument.drawingml.chartshapes+xml"/>
  <Override PartName="/xl/charts/chart198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90.xml" ContentType="application/vnd.openxmlformats-officedocument.themeOverride+xml"/>
  <Override PartName="/xl/drawings/drawing228.xml" ContentType="application/vnd.openxmlformats-officedocument.drawingml.chartshapes+xml"/>
  <Override PartName="/xl/charts/chart199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91.xml" ContentType="application/vnd.openxmlformats-officedocument.themeOverride+xml"/>
  <Override PartName="/xl/drawings/drawing229.xml" ContentType="application/vnd.openxmlformats-officedocument.drawingml.chartshapes+xml"/>
  <Override PartName="/xl/charts/chart200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2.xml" ContentType="application/vnd.openxmlformats-officedocument.themeOverride+xml"/>
  <Override PartName="/xl/drawings/drawing230.xml" ContentType="application/vnd.openxmlformats-officedocument.drawingml.chartshapes+xml"/>
  <Override PartName="/xl/charts/chart201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3.xml" ContentType="application/vnd.openxmlformats-officedocument.themeOverride+xml"/>
  <Override PartName="/xl/drawings/drawing231.xml" ContentType="application/vnd.openxmlformats-officedocument.drawingml.chartshapes+xml"/>
  <Override PartName="/xl/drawings/drawing232.xml" ContentType="application/vnd.openxmlformats-officedocument.drawing+xml"/>
  <Override PartName="/xl/charts/chart202.xml" ContentType="application/vnd.openxmlformats-officedocument.drawingml.chart+xml"/>
  <Override PartName="/xl/theme/themeOverride194.xml" ContentType="application/vnd.openxmlformats-officedocument.themeOverride+xml"/>
  <Override PartName="/xl/drawings/drawing233.xml" ContentType="application/vnd.openxmlformats-officedocument.drawingml.chartshapes+xml"/>
  <Override PartName="/xl/drawings/drawing234.xml" ContentType="application/vnd.openxmlformats-officedocument.drawing+xml"/>
  <Override PartName="/xl/charts/chart203.xml" ContentType="application/vnd.openxmlformats-officedocument.drawingml.chart+xml"/>
  <Override PartName="/xl/theme/themeOverride195.xml" ContentType="application/vnd.openxmlformats-officedocument.themeOverride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charts/chart204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96.xml" ContentType="application/vnd.openxmlformats-officedocument.themeOverride+xml"/>
  <Override PartName="/xl/drawings/drawing237.xml" ContentType="application/vnd.openxmlformats-officedocument.drawingml.chartshapes+xml"/>
  <Override PartName="/xl/charts/chart205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97.xml" ContentType="application/vnd.openxmlformats-officedocument.themeOverride+xml"/>
  <Override PartName="/xl/drawings/drawing238.xml" ContentType="application/vnd.openxmlformats-officedocument.drawingml.chartshapes+xml"/>
  <Override PartName="/xl/charts/chart206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98.xml" ContentType="application/vnd.openxmlformats-officedocument.themeOverride+xml"/>
  <Override PartName="/xl/drawings/drawing239.xml" ContentType="application/vnd.openxmlformats-officedocument.drawingml.chartshapes+xml"/>
  <Override PartName="/xl/charts/chart207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99.xml" ContentType="application/vnd.openxmlformats-officedocument.themeOverride+xml"/>
  <Override PartName="/xl/drawings/drawing240.xml" ContentType="application/vnd.openxmlformats-officedocument.drawingml.chartshapes+xml"/>
  <Override PartName="/xl/charts/chart208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200.xml" ContentType="application/vnd.openxmlformats-officedocument.themeOverride+xml"/>
  <Override PartName="/xl/drawings/drawing241.xml" ContentType="application/vnd.openxmlformats-officedocument.drawingml.chartshapes+xml"/>
  <Override PartName="/xl/charts/chart209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201.xml" ContentType="application/vnd.openxmlformats-officedocument.themeOverride+xml"/>
  <Override PartName="/xl/drawings/drawing242.xml" ContentType="application/vnd.openxmlformats-officedocument.drawingml.chartshapes+xml"/>
  <Override PartName="/xl/charts/chart210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202.xml" ContentType="application/vnd.openxmlformats-officedocument.themeOverride+xml"/>
  <Override PartName="/xl/drawings/drawing243.xml" ContentType="application/vnd.openxmlformats-officedocument.drawingml.chartshapes+xml"/>
  <Override PartName="/xl/charts/chart211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03.xml" ContentType="application/vnd.openxmlformats-officedocument.themeOverride+xml"/>
  <Override PartName="/xl/drawings/drawing244.xml" ContentType="application/vnd.openxmlformats-officedocument.drawingml.chartshapes+xml"/>
  <Override PartName="/xl/charts/chart212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04.xml" ContentType="application/vnd.openxmlformats-officedocument.themeOverride+xml"/>
  <Override PartName="/xl/drawings/drawing245.xml" ContentType="application/vnd.openxmlformats-officedocument.drawingml.chartshapes+xml"/>
  <Override PartName="/xl/charts/chart213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05.xml" ContentType="application/vnd.openxmlformats-officedocument.themeOverride+xml"/>
  <Override PartName="/xl/drawings/drawing246.xml" ContentType="application/vnd.openxmlformats-officedocument.drawingml.chartshapes+xml"/>
  <Override PartName="/xl/charts/chart214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06.xml" ContentType="application/vnd.openxmlformats-officedocument.themeOverride+xml"/>
  <Override PartName="/xl/drawings/drawing247.xml" ContentType="application/vnd.openxmlformats-officedocument.drawingml.chartshapes+xml"/>
  <Override PartName="/xl/charts/chart215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07.xml" ContentType="application/vnd.openxmlformats-officedocument.themeOverride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216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08.xml" ContentType="application/vnd.openxmlformats-officedocument.themeOverride+xml"/>
  <Override PartName="/xl/drawings/drawing250.xml" ContentType="application/vnd.openxmlformats-officedocument.drawingml.chartshapes+xml"/>
  <Override PartName="/xl/charts/chart217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09.xml" ContentType="application/vnd.openxmlformats-officedocument.themeOverride+xml"/>
  <Override PartName="/xl/drawings/drawing251.xml" ContentType="application/vnd.openxmlformats-officedocument.drawingml.chartshapes+xml"/>
  <Override PartName="/xl/charts/chart218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10.xml" ContentType="application/vnd.openxmlformats-officedocument.themeOverride+xml"/>
  <Override PartName="/xl/drawings/drawing252.xml" ContentType="application/vnd.openxmlformats-officedocument.drawingml.chartshapes+xml"/>
  <Override PartName="/xl/charts/chart219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11.xml" ContentType="application/vnd.openxmlformats-officedocument.themeOverride+xml"/>
  <Override PartName="/xl/drawings/drawing253.xml" ContentType="application/vnd.openxmlformats-officedocument.drawingml.chartshapes+xml"/>
  <Override PartName="/xl/charts/chart220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12.xml" ContentType="application/vnd.openxmlformats-officedocument.themeOverride+xml"/>
  <Override PartName="/xl/drawings/drawing254.xml" ContentType="application/vnd.openxmlformats-officedocument.drawingml.chartshapes+xml"/>
  <Override PartName="/xl/charts/chart221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13.xml" ContentType="application/vnd.openxmlformats-officedocument.themeOverride+xml"/>
  <Override PartName="/xl/drawings/drawing255.xml" ContentType="application/vnd.openxmlformats-officedocument.drawingml.chartshapes+xml"/>
  <Override PartName="/xl/charts/chart222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14.xml" ContentType="application/vnd.openxmlformats-officedocument.themeOverride+xml"/>
  <Override PartName="/xl/drawings/drawing256.xml" ContentType="application/vnd.openxmlformats-officedocument.drawingml.chartshapes+xml"/>
  <Override PartName="/xl/charts/chart223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15.xml" ContentType="application/vnd.openxmlformats-officedocument.themeOverride+xml"/>
  <Override PartName="/xl/drawings/drawing257.xml" ContentType="application/vnd.openxmlformats-officedocument.drawingml.chartshapes+xml"/>
  <Override PartName="/xl/charts/chart224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16.xml" ContentType="application/vnd.openxmlformats-officedocument.themeOverride+xml"/>
  <Override PartName="/xl/drawings/drawing258.xml" ContentType="application/vnd.openxmlformats-officedocument.drawingml.chartshapes+xml"/>
  <Override PartName="/xl/charts/chart225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17.xml" ContentType="application/vnd.openxmlformats-officedocument.themeOverride+xml"/>
  <Override PartName="/xl/drawings/drawing259.xml" ContentType="application/vnd.openxmlformats-officedocument.drawingml.chartshapes+xml"/>
  <Override PartName="/xl/charts/chart226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18.xml" ContentType="application/vnd.openxmlformats-officedocument.themeOverride+xml"/>
  <Override PartName="/xl/drawings/drawing260.xml" ContentType="application/vnd.openxmlformats-officedocument.drawingml.chartshapes+xml"/>
  <Override PartName="/xl/charts/chart227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19.xml" ContentType="application/vnd.openxmlformats-officedocument.themeOverride+xml"/>
  <Override PartName="/xl/drawings/drawing261.xml" ContentType="application/vnd.openxmlformats-officedocument.drawingml.chartshapes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charts/chart228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20.xml" ContentType="application/vnd.openxmlformats-officedocument.themeOverride+xml"/>
  <Override PartName="/xl/drawings/drawing26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137" documentId="8_{912C1FC1-B324-41F7-898E-88DFE8455261}" xr6:coauthVersionLast="47" xr6:coauthVersionMax="47" xr10:uidLastSave="{E8DD465B-2716-4897-A034-A56AE0230E06}"/>
  <bookViews>
    <workbookView xWindow="28680" yWindow="-120" windowWidth="21840" windowHeight="13020" xr2:uid="{D1C6C807-3F65-4095-BA5A-C8D788C7CDAA}"/>
  </bookViews>
  <sheets>
    <sheet name="Menú principal" sheetId="38" r:id="rId1"/>
    <sheet name="Plazas alojativas islas tipolog" sheetId="2" r:id="rId2"/>
    <sheet name="Plazas aloj islas cat y tipolog" sheetId="3" r:id="rId3"/>
    <sheet name="Establecim aloj islas cat y tip" sheetId="4" r:id="rId4"/>
    <sheet name="Resumen indicadores" sheetId="5" r:id="rId5"/>
    <sheet name="Resumen indicadores islas" sheetId="6" r:id="rId6"/>
    <sheet name="Viajeros entr evol mensu TF" sheetId="7" r:id="rId7"/>
    <sheet name="Viajeros entr evol mensu TF cat" sheetId="9" r:id="rId8"/>
    <sheet name="Viajeros entr evol anual TF cat" sheetId="10" r:id="rId9"/>
    <sheet name="Viajeros entr tipo ultimo mes" sheetId="11" r:id="rId10"/>
    <sheet name="Viajeros entr ti-cat ultimo mes" sheetId="12" r:id="rId11"/>
    <sheet name="Viajeros entr evol mensu GC" sheetId="13" r:id="rId12"/>
    <sheet name="Viajeros entr evol mensu FV" sheetId="14" r:id="rId13"/>
    <sheet name="Viajeros entr evol mensu LZ" sheetId="15" r:id="rId14"/>
    <sheet name="viaj entrados lugar residencia" sheetId="16" r:id="rId15"/>
    <sheet name="viaj entrados lugar residen acu" sheetId="17" r:id="rId16"/>
    <sheet name="viaj entr cuota mercado Canar  " sheetId="18" r:id="rId17"/>
    <sheet name="viaj entrados lugar resid años " sheetId="19" r:id="rId18"/>
    <sheet name="viaj entrados lugar residen hot" sheetId="20" r:id="rId19"/>
    <sheet name="viaj entrados lugar residen apt" sheetId="21" r:id="rId20"/>
    <sheet name="viaj entrados lugar residen 5es" sheetId="22" r:id="rId21"/>
    <sheet name="viaj entrados lugar residen cat" sheetId="23" r:id="rId22"/>
    <sheet name="viaj entrados lugar residen año" sheetId="24" r:id="rId23"/>
    <sheet name="viaj entr lugar res año 5 estre" sheetId="25" r:id="rId24"/>
    <sheet name="viaj entr lugar res año categor" sheetId="26" r:id="rId25"/>
    <sheet name="distribución españoles x Resid" sheetId="27" r:id="rId26"/>
    <sheet name="distribución españoles x mun al" sheetId="28" r:id="rId27"/>
    <sheet name="distribución españoles x catego" sheetId="29" r:id="rId28"/>
    <sheet name="Pernoctaciones evol mensu TF" sheetId="30" r:id="rId29"/>
    <sheet name="Pernocta evol mensu TF cat" sheetId="31" r:id="rId30"/>
    <sheet name="Pernoctaciones lugar residen" sheetId="32" r:id="rId31"/>
    <sheet name="Pernoctaciones lugar reside año" sheetId="33" r:id="rId32"/>
    <sheet name="EM evol mensu TF cat " sheetId="34" r:id="rId33"/>
    <sheet name="tasa de ocupación evol mens" sheetId="35" r:id="rId34"/>
    <sheet name="ADR RevPAR ingresos totales ult" sheetId="36" r:id="rId35"/>
    <sheet name="evolución anual viaj ent canari" sheetId="37" r:id="rId36"/>
  </sheets>
  <externalReferences>
    <externalReference r:id="rId37"/>
  </externalReferences>
  <definedNames>
    <definedName name="_xlnm.Print_Area" localSheetId="27">'distribución españoles x catego'!$B$3:$AB$38</definedName>
    <definedName name="_xlnm.Print_Area" localSheetId="26">'distribución españoles x mun al'!$B$3:$AB$37</definedName>
    <definedName name="_xlnm.Print_Area" localSheetId="25">'distribución españoles x Resid'!$B$3:$AB$32</definedName>
    <definedName name="_xlnm.Print_Area" localSheetId="31">'Pernoctaciones lugar reside año'!$B$3:$AG$71</definedName>
    <definedName name="_xlnm.Print_Area" localSheetId="30">'Pernoctaciones lugar residen'!$B$3:$AG$71</definedName>
    <definedName name="_xlnm.Print_Area" localSheetId="16">'viaj entr cuota mercado Canar  '!$B$3:$AF$71</definedName>
    <definedName name="_xlnm.Print_Area" localSheetId="23">'viaj entr lugar res año 5 estre'!$B$3:$AC$71</definedName>
    <definedName name="_xlnm.Print_Area" localSheetId="24">'viaj entr lugar res año categor'!$B$3:$K$40</definedName>
    <definedName name="_xlnm.Print_Area" localSheetId="17">'viaj entrados lugar resid años '!$B$3:$AG$71</definedName>
    <definedName name="_xlnm.Print_Area" localSheetId="20">'viaj entrados lugar residen 5es'!$B$3:$AC$71</definedName>
    <definedName name="_xlnm.Print_Area" localSheetId="15">'viaj entrados lugar residen acu'!$B$3:$AG$71</definedName>
    <definedName name="_xlnm.Print_Area" localSheetId="22">'viaj entrados lugar residen año'!$B$3:$AC$71</definedName>
    <definedName name="_xlnm.Print_Area" localSheetId="19">'viaj entrados lugar residen apt'!$B$3:$AG$71</definedName>
    <definedName name="_xlnm.Print_Area" localSheetId="21">'viaj entrados lugar residen cat'!$B$3:$K$40</definedName>
    <definedName name="_xlnm.Print_Area" localSheetId="18">'viaj entrados lugar residen hot'!$B$3:$AG$71</definedName>
    <definedName name="españafuerteventura" localSheetId="0">#REF!</definedName>
    <definedName name="españafuerteventura">#REF!</definedName>
    <definedName name="españafuerteventura0" localSheetId="0">#REF!</definedName>
    <definedName name="españafuerteventura0">#REF!</definedName>
    <definedName name="españagrancanaria" localSheetId="0">#REF!</definedName>
    <definedName name="españagrancanaria">#REF!</definedName>
    <definedName name="españagrancanaria0" localSheetId="0">#REF!</definedName>
    <definedName name="españagrancanaria0">#REF!</definedName>
    <definedName name="españalanzarote" localSheetId="0">#REF!</definedName>
    <definedName name="españalanzarote">#REF!</definedName>
    <definedName name="españalanzarote0" localSheetId="0">#REF!</definedName>
    <definedName name="españalanzarote0">#REF!</definedName>
    <definedName name="españalapalma" localSheetId="0">#REF!</definedName>
    <definedName name="españalapalma">#REF!</definedName>
    <definedName name="españalapalma0" localSheetId="0">#REF!</definedName>
    <definedName name="españalapalma0">#REF!</definedName>
    <definedName name="españaTFN" localSheetId="0">#REF!</definedName>
    <definedName name="españaTFN">#REF!</definedName>
    <definedName name="españaTFN0" localSheetId="0">#REF!</definedName>
    <definedName name="españaTFN0">#REF!</definedName>
    <definedName name="españaTFS" localSheetId="0">#REF!</definedName>
    <definedName name="españaTFS">#REF!</definedName>
    <definedName name="españaTFS0" localSheetId="0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38" l="1"/>
  <c r="AH7" i="17"/>
  <c r="AI7" i="17"/>
  <c r="AJ7" i="17"/>
  <c r="AK7" i="17"/>
  <c r="AL7" i="17"/>
  <c r="AH8" i="17"/>
  <c r="AI8" i="17"/>
  <c r="AJ8" i="17"/>
  <c r="AK8" i="17"/>
  <c r="AL8" i="17"/>
  <c r="AH9" i="17"/>
  <c r="AI9" i="17"/>
  <c r="AJ9" i="17"/>
  <c r="AK9" i="17"/>
  <c r="AL9" i="17"/>
  <c r="AH10" i="17"/>
  <c r="AI10" i="17"/>
  <c r="AJ10" i="17"/>
  <c r="AK10" i="17"/>
  <c r="AL10" i="17"/>
  <c r="AH11" i="17"/>
  <c r="AI11" i="17"/>
  <c r="AJ11" i="17"/>
  <c r="AK11" i="17"/>
  <c r="AL11" i="17"/>
  <c r="AH12" i="17"/>
  <c r="AI12" i="17"/>
  <c r="AJ12" i="17"/>
  <c r="AK12" i="17"/>
  <c r="AL12" i="17"/>
  <c r="AH13" i="17"/>
  <c r="AI13" i="17"/>
  <c r="AJ13" i="17"/>
  <c r="AK13" i="17"/>
  <c r="AL13" i="17"/>
  <c r="AH14" i="17"/>
  <c r="AI14" i="17"/>
  <c r="AJ14" i="17"/>
  <c r="AK14" i="17"/>
  <c r="AL14" i="17"/>
  <c r="AH15" i="17"/>
  <c r="AI15" i="17"/>
  <c r="AJ15" i="17"/>
  <c r="AK15" i="17"/>
  <c r="AL15" i="17"/>
  <c r="AH16" i="17"/>
  <c r="AI16" i="17"/>
  <c r="AJ16" i="17"/>
  <c r="AK16" i="17"/>
  <c r="AL16" i="17"/>
  <c r="AH17" i="17"/>
  <c r="AI17" i="17"/>
  <c r="AJ17" i="17"/>
  <c r="AK17" i="17"/>
  <c r="AL17" i="17"/>
  <c r="AH18" i="17"/>
  <c r="AI18" i="17"/>
  <c r="AJ18" i="17"/>
  <c r="AK18" i="17"/>
  <c r="AL18" i="17"/>
  <c r="AH19" i="17"/>
  <c r="AI19" i="17"/>
  <c r="AJ19" i="17"/>
  <c r="AK19" i="17"/>
  <c r="AL19" i="17"/>
  <c r="AH20" i="17"/>
  <c r="AI20" i="17"/>
  <c r="AJ20" i="17"/>
  <c r="AK20" i="17"/>
  <c r="AL20" i="17"/>
  <c r="AH21" i="17"/>
  <c r="AI21" i="17"/>
  <c r="AJ21" i="17"/>
  <c r="AK21" i="17"/>
  <c r="AL21" i="17"/>
  <c r="AH22" i="17"/>
  <c r="AI22" i="17"/>
  <c r="AJ22" i="17"/>
  <c r="AK22" i="17"/>
  <c r="AL22" i="17"/>
  <c r="AH23" i="17"/>
  <c r="AI23" i="17"/>
  <c r="AJ23" i="17"/>
  <c r="AK23" i="17"/>
  <c r="AL23" i="17"/>
  <c r="AH24" i="17"/>
  <c r="AI24" i="17"/>
  <c r="AJ24" i="17"/>
  <c r="AK24" i="17"/>
  <c r="AL24" i="17"/>
  <c r="AH25" i="17"/>
  <c r="AI25" i="17"/>
  <c r="AJ25" i="17"/>
  <c r="AK25" i="17"/>
  <c r="AL25" i="17"/>
  <c r="AH26" i="17"/>
  <c r="AI26" i="17"/>
  <c r="AJ26" i="17"/>
  <c r="AK26" i="17"/>
  <c r="AL26" i="17"/>
  <c r="AH27" i="17"/>
  <c r="AI27" i="17"/>
  <c r="AJ27" i="17"/>
  <c r="AK27" i="17"/>
  <c r="AL27" i="17"/>
  <c r="AH28" i="17"/>
  <c r="AI28" i="17"/>
  <c r="AJ28" i="17"/>
  <c r="AK28" i="17"/>
  <c r="AL28" i="17"/>
  <c r="AH29" i="17"/>
  <c r="AI29" i="17"/>
  <c r="AJ29" i="17"/>
  <c r="AK29" i="17"/>
  <c r="AL29" i="17"/>
  <c r="AH30" i="17"/>
  <c r="AI30" i="17"/>
  <c r="AJ30" i="17"/>
  <c r="AK30" i="17"/>
  <c r="AL30" i="17"/>
  <c r="AH31" i="17"/>
  <c r="AI31" i="17"/>
  <c r="AJ31" i="17"/>
  <c r="AK31" i="17"/>
  <c r="AL31" i="17"/>
  <c r="AH32" i="17"/>
  <c r="AI32" i="17"/>
  <c r="AJ32" i="17"/>
  <c r="AK32" i="17"/>
  <c r="AL32" i="17"/>
  <c r="AH33" i="17"/>
  <c r="AI33" i="17"/>
  <c r="AJ33" i="17"/>
  <c r="AK33" i="17"/>
  <c r="AL33" i="17"/>
  <c r="AH34" i="17"/>
  <c r="AI34" i="17"/>
  <c r="AJ34" i="17"/>
  <c r="AK34" i="17"/>
  <c r="AL34" i="17"/>
  <c r="AH35" i="17"/>
  <c r="AI35" i="17"/>
  <c r="AJ35" i="17"/>
  <c r="AK35" i="17"/>
  <c r="AL35" i="17"/>
  <c r="Y36" i="16" l="1"/>
  <c r="U36" i="16"/>
  <c r="M21" i="35" l="1"/>
  <c r="L21" i="35"/>
  <c r="K21" i="35"/>
  <c r="Z31" i="36" l="1"/>
  <c r="R31" i="36"/>
  <c r="Q31" i="36"/>
  <c r="I31" i="36"/>
  <c r="H31" i="36"/>
  <c r="Z30" i="36"/>
  <c r="R30" i="36"/>
  <c r="Q30" i="36"/>
  <c r="I30" i="36"/>
  <c r="H30" i="36"/>
  <c r="AB28" i="36"/>
  <c r="R28" i="36"/>
  <c r="H28" i="36"/>
  <c r="AW21" i="36"/>
  <c r="BB17" i="36"/>
  <c r="AY17" i="36"/>
  <c r="AX17" i="36"/>
  <c r="O17" i="36"/>
  <c r="BB16" i="36"/>
  <c r="AY16" i="36"/>
  <c r="AX16" i="36"/>
  <c r="O16" i="36"/>
  <c r="BB15" i="36"/>
  <c r="AY15" i="36"/>
  <c r="AX15" i="36"/>
  <c r="O15" i="36"/>
  <c r="BB14" i="36"/>
  <c r="AY14" i="36"/>
  <c r="AX14" i="36"/>
  <c r="O14" i="36"/>
  <c r="BB13" i="36"/>
  <c r="AY13" i="36"/>
  <c r="AX13" i="36"/>
  <c r="O13" i="36"/>
  <c r="BB12" i="36"/>
  <c r="AY12" i="36"/>
  <c r="AX12" i="36"/>
  <c r="O12" i="36"/>
  <c r="BB11" i="36"/>
  <c r="AY11" i="36"/>
  <c r="AX11" i="36"/>
  <c r="O11" i="36"/>
  <c r="AN10" i="36"/>
  <c r="Y10" i="36"/>
  <c r="X10" i="36"/>
  <c r="O10" i="36"/>
  <c r="I10" i="36"/>
  <c r="H10" i="36"/>
  <c r="AN9" i="36"/>
  <c r="Y9" i="36"/>
  <c r="X9" i="36"/>
  <c r="O9" i="36"/>
  <c r="I9" i="36"/>
  <c r="H9" i="36"/>
  <c r="BB8" i="36"/>
  <c r="AY8" i="36"/>
  <c r="AX8" i="36"/>
  <c r="O8" i="36"/>
  <c r="AO7" i="36"/>
  <c r="AE7" i="36"/>
  <c r="L250" i="35"/>
  <c r="D250" i="35"/>
  <c r="J250" i="35"/>
  <c r="F250" i="35"/>
  <c r="M228" i="35"/>
  <c r="F228" i="35"/>
  <c r="J228" i="35"/>
  <c r="D228" i="35"/>
  <c r="H206" i="35"/>
  <c r="F206" i="35"/>
  <c r="J206" i="35"/>
  <c r="D206" i="35"/>
  <c r="J184" i="35"/>
  <c r="D184" i="35"/>
  <c r="H184" i="35"/>
  <c r="F184" i="35"/>
  <c r="F162" i="35"/>
  <c r="D162" i="35"/>
  <c r="H162" i="35"/>
  <c r="J140" i="35"/>
  <c r="F140" i="35"/>
  <c r="H140" i="35"/>
  <c r="J118" i="35"/>
  <c r="H118" i="35"/>
  <c r="D118" i="35"/>
  <c r="L118" i="35"/>
  <c r="J96" i="35"/>
  <c r="H96" i="35"/>
  <c r="F96" i="35"/>
  <c r="H74" i="35"/>
  <c r="F74" i="35"/>
  <c r="D74" i="35"/>
  <c r="J74" i="35"/>
  <c r="M52" i="35"/>
  <c r="H52" i="35"/>
  <c r="F52" i="35"/>
  <c r="D52" i="35"/>
  <c r="J52" i="35"/>
  <c r="M30" i="35"/>
  <c r="H30" i="35"/>
  <c r="F30" i="35"/>
  <c r="D30" i="35"/>
  <c r="J30" i="35"/>
  <c r="L8" i="35"/>
  <c r="J8" i="35"/>
  <c r="H8" i="35"/>
  <c r="F162" i="34"/>
  <c r="D162" i="34"/>
  <c r="J162" i="34"/>
  <c r="H162" i="34"/>
  <c r="H140" i="34"/>
  <c r="D140" i="34"/>
  <c r="J140" i="34"/>
  <c r="F140" i="34"/>
  <c r="M118" i="34"/>
  <c r="D118" i="34"/>
  <c r="H118" i="34"/>
  <c r="F118" i="34"/>
  <c r="M96" i="34"/>
  <c r="F96" i="34"/>
  <c r="D96" i="34"/>
  <c r="H96" i="34"/>
  <c r="M74" i="34"/>
  <c r="L74" i="34"/>
  <c r="J74" i="34"/>
  <c r="F74" i="34"/>
  <c r="D74" i="34"/>
  <c r="D52" i="34"/>
  <c r="M52" i="34"/>
  <c r="F52" i="34"/>
  <c r="L30" i="34"/>
  <c r="J30" i="34"/>
  <c r="M8" i="34"/>
  <c r="D8" i="34"/>
  <c r="L8" i="34"/>
  <c r="F8" i="34"/>
  <c r="AF39" i="33"/>
  <c r="Q39" i="33"/>
  <c r="K39" i="33"/>
  <c r="J39" i="33"/>
  <c r="I39" i="33"/>
  <c r="H39" i="33"/>
  <c r="AE6" i="33"/>
  <c r="AA6" i="33"/>
  <c r="T6" i="33"/>
  <c r="S6" i="33"/>
  <c r="R6" i="33"/>
  <c r="K6" i="33"/>
  <c r="AF39" i="32"/>
  <c r="AC39" i="32"/>
  <c r="AB39" i="32"/>
  <c r="AA39" i="32"/>
  <c r="AG39" i="32" s="1"/>
  <c r="AD39" i="32"/>
  <c r="T39" i="32"/>
  <c r="S39" i="32"/>
  <c r="K39" i="32"/>
  <c r="H39" i="32"/>
  <c r="AF6" i="32"/>
  <c r="AA6" i="32"/>
  <c r="AE6" i="32"/>
  <c r="AD6" i="32"/>
  <c r="K6" i="32"/>
  <c r="J6" i="32"/>
  <c r="H6" i="32"/>
  <c r="I6" i="32"/>
  <c r="F250" i="31"/>
  <c r="J250" i="31"/>
  <c r="D250" i="31"/>
  <c r="M228" i="31"/>
  <c r="L228" i="31"/>
  <c r="F228" i="31"/>
  <c r="D228" i="31"/>
  <c r="L206" i="31"/>
  <c r="M206" i="31"/>
  <c r="J206" i="31"/>
  <c r="D206" i="31"/>
  <c r="D184" i="31"/>
  <c r="L184" i="31"/>
  <c r="H184" i="31"/>
  <c r="M184" i="31"/>
  <c r="D162" i="31"/>
  <c r="L162" i="31"/>
  <c r="H162" i="31"/>
  <c r="M162" i="31"/>
  <c r="L140" i="31"/>
  <c r="J140" i="31"/>
  <c r="F140" i="31"/>
  <c r="M140" i="31"/>
  <c r="H140" i="31"/>
  <c r="D140" i="31"/>
  <c r="F118" i="31"/>
  <c r="L118" i="31"/>
  <c r="J118" i="31"/>
  <c r="D118" i="31"/>
  <c r="M96" i="31"/>
  <c r="H96" i="31"/>
  <c r="F96" i="31"/>
  <c r="D96" i="31"/>
  <c r="L74" i="31"/>
  <c r="J74" i="31"/>
  <c r="H74" i="31"/>
  <c r="D74" i="31"/>
  <c r="F74" i="31"/>
  <c r="M74" i="31"/>
  <c r="L52" i="31"/>
  <c r="J52" i="31"/>
  <c r="H52" i="31"/>
  <c r="D52" i="31"/>
  <c r="F52" i="31"/>
  <c r="M52" i="31"/>
  <c r="L30" i="31"/>
  <c r="J30" i="31"/>
  <c r="H30" i="31"/>
  <c r="D30" i="31"/>
  <c r="F30" i="31"/>
  <c r="L8" i="31"/>
  <c r="J8" i="31"/>
  <c r="F8" i="31"/>
  <c r="H8" i="31"/>
  <c r="D8" i="31"/>
  <c r="F683" i="30"/>
  <c r="D683" i="30"/>
  <c r="B681" i="30"/>
  <c r="B679" i="30"/>
  <c r="F659" i="30"/>
  <c r="D659" i="30"/>
  <c r="B657" i="30"/>
  <c r="B655" i="30"/>
  <c r="F634" i="30"/>
  <c r="D634" i="30"/>
  <c r="B630" i="30"/>
  <c r="F612" i="30"/>
  <c r="D612" i="30"/>
  <c r="B610" i="30"/>
  <c r="B608" i="30"/>
  <c r="F589" i="30"/>
  <c r="D589" i="30"/>
  <c r="B587" i="30"/>
  <c r="B585" i="30"/>
  <c r="F566" i="30"/>
  <c r="D566" i="30"/>
  <c r="B564" i="30"/>
  <c r="B562" i="30"/>
  <c r="F543" i="30"/>
  <c r="D543" i="30"/>
  <c r="B541" i="30"/>
  <c r="B539" i="30"/>
  <c r="F520" i="30"/>
  <c r="D520" i="30"/>
  <c r="B518" i="30"/>
  <c r="B516" i="30"/>
  <c r="F497" i="30"/>
  <c r="D497" i="30"/>
  <c r="B495" i="30"/>
  <c r="B493" i="30"/>
  <c r="F470" i="30"/>
  <c r="D470" i="30"/>
  <c r="B468" i="30"/>
  <c r="B466" i="30"/>
  <c r="F447" i="30"/>
  <c r="D447" i="30"/>
  <c r="B445" i="30"/>
  <c r="B443" i="30"/>
  <c r="F421" i="30"/>
  <c r="D421" i="30"/>
  <c r="B419" i="30"/>
  <c r="B417" i="30"/>
  <c r="D395" i="30"/>
  <c r="F395" i="30"/>
  <c r="B393" i="30"/>
  <c r="B391" i="30"/>
  <c r="D369" i="30"/>
  <c r="F369" i="30"/>
  <c r="B367" i="30"/>
  <c r="B365" i="30"/>
  <c r="D343" i="30"/>
  <c r="F343" i="30"/>
  <c r="B341" i="30"/>
  <c r="B339" i="30"/>
  <c r="D317" i="30"/>
  <c r="F317" i="30"/>
  <c r="B315" i="30"/>
  <c r="B313" i="30"/>
  <c r="D294" i="30"/>
  <c r="F294" i="30"/>
  <c r="B292" i="30"/>
  <c r="B290" i="30"/>
  <c r="D272" i="30"/>
  <c r="F272" i="30"/>
  <c r="B270" i="30"/>
  <c r="B268" i="30"/>
  <c r="F250" i="30"/>
  <c r="D250" i="30"/>
  <c r="B248" i="30"/>
  <c r="B246" i="30"/>
  <c r="F228" i="30"/>
  <c r="D228" i="30"/>
  <c r="B226" i="30"/>
  <c r="B224" i="30"/>
  <c r="F206" i="30"/>
  <c r="D206" i="30"/>
  <c r="B204" i="30"/>
  <c r="B202" i="30"/>
  <c r="F184" i="30"/>
  <c r="D184" i="30"/>
  <c r="B182" i="30"/>
  <c r="B180" i="30"/>
  <c r="F162" i="30"/>
  <c r="D162" i="30"/>
  <c r="B160" i="30"/>
  <c r="B158" i="30"/>
  <c r="F140" i="30"/>
  <c r="D140" i="30"/>
  <c r="B138" i="30"/>
  <c r="B136" i="30"/>
  <c r="F118" i="30"/>
  <c r="D118" i="30"/>
  <c r="B116" i="30"/>
  <c r="B114" i="30"/>
  <c r="D96" i="30"/>
  <c r="F96" i="30"/>
  <c r="B92" i="30"/>
  <c r="F74" i="30"/>
  <c r="D74" i="30"/>
  <c r="B70" i="30"/>
  <c r="B48" i="30"/>
  <c r="F30" i="30"/>
  <c r="D30" i="30"/>
  <c r="B26" i="30"/>
  <c r="B4" i="30"/>
  <c r="O138" i="29"/>
  <c r="M138" i="29"/>
  <c r="L138" i="29"/>
  <c r="K138" i="29"/>
  <c r="N138" i="29"/>
  <c r="H138" i="29"/>
  <c r="G138" i="29"/>
  <c r="I138" i="29"/>
  <c r="T5" i="29"/>
  <c r="S5" i="29"/>
  <c r="R5" i="29"/>
  <c r="J5" i="29"/>
  <c r="F5" i="29"/>
  <c r="O135" i="28"/>
  <c r="N135" i="28"/>
  <c r="M135" i="28"/>
  <c r="K135" i="28"/>
  <c r="I135" i="28"/>
  <c r="H135" i="28"/>
  <c r="G135" i="28"/>
  <c r="P5" i="28"/>
  <c r="N5" i="28"/>
  <c r="H5" i="28"/>
  <c r="F5" i="28"/>
  <c r="L123" i="27"/>
  <c r="I123" i="27"/>
  <c r="H123" i="27"/>
  <c r="G123" i="27"/>
  <c r="S5" i="27"/>
  <c r="R5" i="27"/>
  <c r="Q5" i="27"/>
  <c r="I5" i="27"/>
  <c r="BM7" i="26"/>
  <c r="BL7" i="26"/>
  <c r="BK7" i="26"/>
  <c r="BJ7" i="26"/>
  <c r="BD7" i="26"/>
  <c r="BC7" i="26"/>
  <c r="BB7" i="26"/>
  <c r="BA7" i="26"/>
  <c r="AU7" i="26"/>
  <c r="AT7" i="26"/>
  <c r="AS7" i="26"/>
  <c r="AR7" i="26"/>
  <c r="AL7" i="26"/>
  <c r="AK7" i="26"/>
  <c r="AJ7" i="26"/>
  <c r="AI7" i="26"/>
  <c r="AC7" i="26"/>
  <c r="AB7" i="26"/>
  <c r="AA7" i="26"/>
  <c r="Z7" i="26"/>
  <c r="T7" i="26"/>
  <c r="S7" i="26"/>
  <c r="R7" i="26"/>
  <c r="Q7" i="26"/>
  <c r="K7" i="26"/>
  <c r="J7" i="26"/>
  <c r="I7" i="26"/>
  <c r="H7" i="26"/>
  <c r="Y39" i="25"/>
  <c r="X39" i="25"/>
  <c r="W39" i="25"/>
  <c r="V39" i="25"/>
  <c r="U39" i="25"/>
  <c r="T39" i="25"/>
  <c r="S39" i="25"/>
  <c r="P39" i="25"/>
  <c r="R39" i="25" s="1"/>
  <c r="O39" i="25"/>
  <c r="Q39" i="25" s="1"/>
  <c r="N39" i="25"/>
  <c r="M39" i="25"/>
  <c r="L39" i="25"/>
  <c r="G39" i="25"/>
  <c r="F39" i="25"/>
  <c r="D39" i="25"/>
  <c r="C39" i="25"/>
  <c r="AC6" i="25"/>
  <c r="AB6" i="25"/>
  <c r="AA6" i="25"/>
  <c r="Z6" i="25"/>
  <c r="T6" i="25"/>
  <c r="S6" i="25"/>
  <c r="R6" i="25"/>
  <c r="Q6" i="25"/>
  <c r="K6" i="25"/>
  <c r="J6" i="25"/>
  <c r="I6" i="25"/>
  <c r="H6" i="25"/>
  <c r="X39" i="24"/>
  <c r="W39" i="24"/>
  <c r="V39" i="24"/>
  <c r="U39" i="24"/>
  <c r="P39" i="24"/>
  <c r="N39" i="24"/>
  <c r="M39" i="24"/>
  <c r="L39" i="24"/>
  <c r="E39" i="24"/>
  <c r="D39" i="24"/>
  <c r="C39" i="24"/>
  <c r="AC6" i="24"/>
  <c r="T6" i="24"/>
  <c r="R6" i="24"/>
  <c r="I6" i="24"/>
  <c r="BA7" i="23"/>
  <c r="AS7" i="23"/>
  <c r="AU7" i="23"/>
  <c r="AR7" i="23"/>
  <c r="AK7" i="23"/>
  <c r="AJ7" i="23"/>
  <c r="AC7" i="23"/>
  <c r="AB7" i="23"/>
  <c r="Z7" i="23"/>
  <c r="T7" i="23"/>
  <c r="R7" i="23"/>
  <c r="S7" i="23"/>
  <c r="J7" i="23"/>
  <c r="H7" i="23"/>
  <c r="K7" i="23"/>
  <c r="AC39" i="22"/>
  <c r="AB39" i="22"/>
  <c r="S39" i="22"/>
  <c r="T39" i="22"/>
  <c r="K39" i="22"/>
  <c r="J39" i="22"/>
  <c r="I39" i="22"/>
  <c r="H39" i="22"/>
  <c r="AC6" i="22"/>
  <c r="AB6" i="22"/>
  <c r="AA6" i="22"/>
  <c r="Z6" i="22"/>
  <c r="R6" i="22"/>
  <c r="Q6" i="22"/>
  <c r="K6" i="22"/>
  <c r="J6" i="22"/>
  <c r="H6" i="22"/>
  <c r="I6" i="22"/>
  <c r="AF39" i="21"/>
  <c r="AE39" i="21"/>
  <c r="AD39" i="21"/>
  <c r="K39" i="21"/>
  <c r="J39" i="21"/>
  <c r="I39" i="21"/>
  <c r="H39" i="21"/>
  <c r="AG6" i="21"/>
  <c r="AE6" i="21"/>
  <c r="AD6" i="21"/>
  <c r="AA6" i="21"/>
  <c r="AF6" i="21"/>
  <c r="S6" i="21"/>
  <c r="R6" i="21"/>
  <c r="Q6" i="21"/>
  <c r="T6" i="21"/>
  <c r="K6" i="21"/>
  <c r="I6" i="21"/>
  <c r="H6" i="21"/>
  <c r="AE39" i="20"/>
  <c r="AC39" i="20"/>
  <c r="AB39" i="20"/>
  <c r="T39" i="20"/>
  <c r="K39" i="20"/>
  <c r="AD6" i="20"/>
  <c r="AC6" i="20"/>
  <c r="AA6" i="20"/>
  <c r="AB6" i="20"/>
  <c r="AF6" i="20"/>
  <c r="T6" i="20"/>
  <c r="K6" i="20"/>
  <c r="J6" i="20"/>
  <c r="H6" i="20"/>
  <c r="AF39" i="19"/>
  <c r="J39" i="19"/>
  <c r="I39" i="19"/>
  <c r="H39" i="19"/>
  <c r="AG6" i="19"/>
  <c r="AE6" i="19"/>
  <c r="AA6" i="19"/>
  <c r="S6" i="19"/>
  <c r="R6" i="19"/>
  <c r="Q6" i="19"/>
  <c r="K6" i="19"/>
  <c r="I6" i="19"/>
  <c r="AD39" i="18"/>
  <c r="AC39" i="18"/>
  <c r="K39" i="18"/>
  <c r="H39" i="18"/>
  <c r="AF6" i="18"/>
  <c r="AD6" i="18"/>
  <c r="Z6" i="18"/>
  <c r="AE6" i="18"/>
  <c r="J6" i="18"/>
  <c r="H6" i="18"/>
  <c r="K6" i="18"/>
  <c r="AD39" i="17"/>
  <c r="AB39" i="17"/>
  <c r="AA39" i="17"/>
  <c r="AG39" i="17" s="1"/>
  <c r="AF39" i="17"/>
  <c r="T39" i="17"/>
  <c r="S39" i="17"/>
  <c r="Q39" i="17"/>
  <c r="R39" i="17"/>
  <c r="K39" i="17"/>
  <c r="J39" i="17"/>
  <c r="I39" i="17"/>
  <c r="AG6" i="17"/>
  <c r="AB6" i="17"/>
  <c r="AE6" i="17"/>
  <c r="AA6" i="17"/>
  <c r="AF6" i="17"/>
  <c r="T6" i="17"/>
  <c r="S6" i="17"/>
  <c r="Q6" i="17"/>
  <c r="R6" i="17"/>
  <c r="K6" i="17"/>
  <c r="J6" i="17"/>
  <c r="I6" i="17"/>
  <c r="H6" i="17"/>
  <c r="S39" i="16"/>
  <c r="Q39" i="16"/>
  <c r="T39" i="16"/>
  <c r="K39" i="16"/>
  <c r="I39" i="16"/>
  <c r="H39" i="16"/>
  <c r="J39" i="16"/>
  <c r="AB6" i="16"/>
  <c r="AC6" i="16"/>
  <c r="T6" i="16"/>
  <c r="K6" i="16"/>
  <c r="H6" i="16"/>
  <c r="F683" i="15"/>
  <c r="D683" i="15"/>
  <c r="J683" i="15"/>
  <c r="H683" i="15"/>
  <c r="C682" i="15"/>
  <c r="B681" i="15"/>
  <c r="M659" i="15"/>
  <c r="L659" i="15"/>
  <c r="J659" i="15"/>
  <c r="H659" i="15"/>
  <c r="D659" i="15"/>
  <c r="F659" i="15"/>
  <c r="C658" i="15"/>
  <c r="B657" i="15"/>
  <c r="M634" i="15"/>
  <c r="J634" i="15"/>
  <c r="D634" i="15"/>
  <c r="L634" i="15"/>
  <c r="H634" i="15"/>
  <c r="F634" i="15"/>
  <c r="C633" i="15"/>
  <c r="F612" i="15"/>
  <c r="D612" i="15"/>
  <c r="J612" i="15"/>
  <c r="H612" i="15"/>
  <c r="C611" i="15"/>
  <c r="B610" i="15"/>
  <c r="M589" i="15"/>
  <c r="L589" i="15"/>
  <c r="J589" i="15"/>
  <c r="H589" i="15"/>
  <c r="D589" i="15"/>
  <c r="F589" i="15"/>
  <c r="C588" i="15"/>
  <c r="B587" i="15"/>
  <c r="M566" i="15"/>
  <c r="J566" i="15"/>
  <c r="D566" i="15"/>
  <c r="L566" i="15"/>
  <c r="H566" i="15"/>
  <c r="F566" i="15"/>
  <c r="C565" i="15"/>
  <c r="B564" i="15"/>
  <c r="H543" i="15"/>
  <c r="D543" i="15"/>
  <c r="M543" i="15"/>
  <c r="J543" i="15"/>
  <c r="F543" i="15"/>
  <c r="C542" i="15"/>
  <c r="B541" i="15"/>
  <c r="M520" i="15"/>
  <c r="J520" i="15"/>
  <c r="F520" i="15"/>
  <c r="D520" i="15"/>
  <c r="L520" i="15"/>
  <c r="H520" i="15"/>
  <c r="C519" i="15"/>
  <c r="B518" i="15"/>
  <c r="F497" i="15"/>
  <c r="D497" i="15"/>
  <c r="J497" i="15"/>
  <c r="H497" i="15"/>
  <c r="C496" i="15"/>
  <c r="B495" i="15"/>
  <c r="L470" i="15"/>
  <c r="H470" i="15"/>
  <c r="D470" i="15"/>
  <c r="M470" i="15"/>
  <c r="J470" i="15"/>
  <c r="F470" i="15"/>
  <c r="C469" i="15"/>
  <c r="B468" i="15"/>
  <c r="M447" i="15"/>
  <c r="J447" i="15"/>
  <c r="D447" i="15"/>
  <c r="L447" i="15"/>
  <c r="H447" i="15"/>
  <c r="F447" i="15"/>
  <c r="C446" i="15"/>
  <c r="B445" i="15"/>
  <c r="H421" i="15"/>
  <c r="D421" i="15"/>
  <c r="M421" i="15"/>
  <c r="J421" i="15"/>
  <c r="F421" i="15"/>
  <c r="C420" i="15"/>
  <c r="B419" i="15"/>
  <c r="M395" i="15"/>
  <c r="J395" i="15"/>
  <c r="F395" i="15"/>
  <c r="D395" i="15"/>
  <c r="L395" i="15"/>
  <c r="H395" i="15"/>
  <c r="C394" i="15"/>
  <c r="B393" i="15"/>
  <c r="L369" i="15"/>
  <c r="H369" i="15"/>
  <c r="D369" i="15"/>
  <c r="M369" i="15"/>
  <c r="J369" i="15"/>
  <c r="F369" i="15"/>
  <c r="C368" i="15"/>
  <c r="B367" i="15"/>
  <c r="J343" i="15"/>
  <c r="F343" i="15"/>
  <c r="D343" i="15"/>
  <c r="H343" i="15"/>
  <c r="C342" i="15"/>
  <c r="B341" i="15"/>
  <c r="L317" i="15"/>
  <c r="H317" i="15"/>
  <c r="D317" i="15"/>
  <c r="M317" i="15"/>
  <c r="J317" i="15"/>
  <c r="F317" i="15"/>
  <c r="C316" i="15"/>
  <c r="B315" i="15"/>
  <c r="M294" i="15"/>
  <c r="F294" i="15"/>
  <c r="D294" i="15"/>
  <c r="L294" i="15"/>
  <c r="J294" i="15"/>
  <c r="H294" i="15"/>
  <c r="C293" i="15"/>
  <c r="B292" i="15"/>
  <c r="L272" i="15"/>
  <c r="H272" i="15"/>
  <c r="D272" i="15"/>
  <c r="M272" i="15"/>
  <c r="J272" i="15"/>
  <c r="F272" i="15"/>
  <c r="C271" i="15"/>
  <c r="B270" i="15"/>
  <c r="L250" i="15"/>
  <c r="H250" i="15"/>
  <c r="D250" i="15"/>
  <c r="M250" i="15"/>
  <c r="J250" i="15"/>
  <c r="F250" i="15"/>
  <c r="C249" i="15"/>
  <c r="B248" i="15"/>
  <c r="M228" i="15"/>
  <c r="J228" i="15"/>
  <c r="F228" i="15"/>
  <c r="D228" i="15"/>
  <c r="L228" i="15"/>
  <c r="H228" i="15"/>
  <c r="C227" i="15"/>
  <c r="B226" i="15"/>
  <c r="L206" i="15"/>
  <c r="J206" i="15"/>
  <c r="F206" i="15"/>
  <c r="D206" i="15"/>
  <c r="M206" i="15"/>
  <c r="H206" i="15"/>
  <c r="C205" i="15"/>
  <c r="B204" i="15"/>
  <c r="M184" i="15"/>
  <c r="F184" i="15"/>
  <c r="D184" i="15"/>
  <c r="L184" i="15"/>
  <c r="J184" i="15"/>
  <c r="H184" i="15"/>
  <c r="C183" i="15"/>
  <c r="B182" i="15"/>
  <c r="L162" i="15"/>
  <c r="J162" i="15"/>
  <c r="F162" i="15"/>
  <c r="D162" i="15"/>
  <c r="M162" i="15"/>
  <c r="H162" i="15"/>
  <c r="C161" i="15"/>
  <c r="B160" i="15"/>
  <c r="M140" i="15"/>
  <c r="F140" i="15"/>
  <c r="D140" i="15"/>
  <c r="L140" i="15"/>
  <c r="J140" i="15"/>
  <c r="H140" i="15"/>
  <c r="C139" i="15"/>
  <c r="B138" i="15"/>
  <c r="M118" i="15"/>
  <c r="L118" i="15"/>
  <c r="D118" i="15"/>
  <c r="J118" i="15"/>
  <c r="H118" i="15"/>
  <c r="F118" i="15"/>
  <c r="C117" i="15"/>
  <c r="B116" i="15"/>
  <c r="J96" i="15"/>
  <c r="H96" i="15"/>
  <c r="F96" i="15"/>
  <c r="D96" i="15"/>
  <c r="M96" i="15"/>
  <c r="C95" i="15"/>
  <c r="M74" i="15"/>
  <c r="L74" i="15"/>
  <c r="J74" i="15"/>
  <c r="D74" i="15"/>
  <c r="C73" i="15"/>
  <c r="M52" i="15"/>
  <c r="D52" i="15"/>
  <c r="C51" i="15"/>
  <c r="M30" i="15"/>
  <c r="L30" i="15"/>
  <c r="J30" i="15"/>
  <c r="D30" i="15"/>
  <c r="H30" i="15"/>
  <c r="F30" i="15"/>
  <c r="C29" i="15"/>
  <c r="M8" i="15"/>
  <c r="D8" i="15"/>
  <c r="L8" i="15"/>
  <c r="J8" i="15"/>
  <c r="H8" i="15"/>
  <c r="F8" i="15"/>
  <c r="C7" i="15"/>
  <c r="H683" i="14"/>
  <c r="F683" i="14"/>
  <c r="D683" i="14"/>
  <c r="J683" i="14"/>
  <c r="C682" i="14"/>
  <c r="B681" i="14"/>
  <c r="M659" i="14"/>
  <c r="L659" i="14"/>
  <c r="H659" i="14"/>
  <c r="D659" i="14"/>
  <c r="J659" i="14"/>
  <c r="F659" i="14"/>
  <c r="C658" i="14"/>
  <c r="B657" i="14"/>
  <c r="M634" i="14"/>
  <c r="D634" i="14"/>
  <c r="L634" i="14"/>
  <c r="J634" i="14"/>
  <c r="H634" i="14"/>
  <c r="F634" i="14"/>
  <c r="C633" i="14"/>
  <c r="H612" i="14"/>
  <c r="F612" i="14"/>
  <c r="D612" i="14"/>
  <c r="J612" i="14"/>
  <c r="C611" i="14"/>
  <c r="B610" i="14"/>
  <c r="M589" i="14"/>
  <c r="L589" i="14"/>
  <c r="H589" i="14"/>
  <c r="D589" i="14"/>
  <c r="J589" i="14"/>
  <c r="F589" i="14"/>
  <c r="C588" i="14"/>
  <c r="B587" i="14"/>
  <c r="M566" i="14"/>
  <c r="D566" i="14"/>
  <c r="L566" i="14"/>
  <c r="J566" i="14"/>
  <c r="H566" i="14"/>
  <c r="F566" i="14"/>
  <c r="C565" i="14"/>
  <c r="B564" i="14"/>
  <c r="J543" i="14"/>
  <c r="H543" i="14"/>
  <c r="D543" i="14"/>
  <c r="M543" i="14"/>
  <c r="F543" i="14"/>
  <c r="C542" i="14"/>
  <c r="B541" i="14"/>
  <c r="M520" i="14"/>
  <c r="L520" i="14"/>
  <c r="J520" i="14"/>
  <c r="D520" i="14"/>
  <c r="H520" i="14"/>
  <c r="F520" i="14"/>
  <c r="C519" i="14"/>
  <c r="B518" i="14"/>
  <c r="F497" i="14"/>
  <c r="D497" i="14"/>
  <c r="J497" i="14"/>
  <c r="H497" i="14"/>
  <c r="C496" i="14"/>
  <c r="B495" i="14"/>
  <c r="L470" i="14"/>
  <c r="H470" i="14"/>
  <c r="D470" i="14"/>
  <c r="M470" i="14"/>
  <c r="J470" i="14"/>
  <c r="F470" i="14"/>
  <c r="C469" i="14"/>
  <c r="B468" i="14"/>
  <c r="M447" i="14"/>
  <c r="D447" i="14"/>
  <c r="L447" i="14"/>
  <c r="J447" i="14"/>
  <c r="H447" i="14"/>
  <c r="F447" i="14"/>
  <c r="C446" i="14"/>
  <c r="B445" i="14"/>
  <c r="H421" i="14"/>
  <c r="D421" i="14"/>
  <c r="M421" i="14"/>
  <c r="J421" i="14"/>
  <c r="F421" i="14"/>
  <c r="C420" i="14"/>
  <c r="B419" i="14"/>
  <c r="M395" i="14"/>
  <c r="J395" i="14"/>
  <c r="F395" i="14"/>
  <c r="D395" i="14"/>
  <c r="L395" i="14"/>
  <c r="H395" i="14"/>
  <c r="C394" i="14"/>
  <c r="B393" i="14"/>
  <c r="M369" i="14"/>
  <c r="L369" i="14"/>
  <c r="D369" i="14"/>
  <c r="J369" i="14"/>
  <c r="H369" i="14"/>
  <c r="F369" i="14"/>
  <c r="C368" i="14"/>
  <c r="B367" i="14"/>
  <c r="J343" i="14"/>
  <c r="F343" i="14"/>
  <c r="D343" i="14"/>
  <c r="M343" i="14"/>
  <c r="H343" i="14"/>
  <c r="C342" i="14"/>
  <c r="B341" i="14"/>
  <c r="L317" i="14"/>
  <c r="J317" i="14"/>
  <c r="H317" i="14"/>
  <c r="D317" i="14"/>
  <c r="M317" i="14"/>
  <c r="F317" i="14"/>
  <c r="C316" i="14"/>
  <c r="B315" i="14"/>
  <c r="F294" i="14"/>
  <c r="D294" i="14"/>
  <c r="J294" i="14"/>
  <c r="H294" i="14"/>
  <c r="C293" i="14"/>
  <c r="B292" i="14"/>
  <c r="L272" i="14"/>
  <c r="J272" i="14"/>
  <c r="H272" i="14"/>
  <c r="F272" i="14"/>
  <c r="D272" i="14"/>
  <c r="M272" i="14"/>
  <c r="C271" i="14"/>
  <c r="B270" i="14"/>
  <c r="H250" i="14"/>
  <c r="F250" i="14"/>
  <c r="D250" i="14"/>
  <c r="J250" i="14"/>
  <c r="C249" i="14"/>
  <c r="B248" i="14"/>
  <c r="M228" i="14"/>
  <c r="J228" i="14"/>
  <c r="H228" i="14"/>
  <c r="F228" i="14"/>
  <c r="D228" i="14"/>
  <c r="L228" i="14"/>
  <c r="C227" i="14"/>
  <c r="B226" i="14"/>
  <c r="M206" i="14"/>
  <c r="F206" i="14"/>
  <c r="D206" i="14"/>
  <c r="L206" i="14"/>
  <c r="J206" i="14"/>
  <c r="H206" i="14"/>
  <c r="C205" i="14"/>
  <c r="B204" i="14"/>
  <c r="M184" i="14"/>
  <c r="L184" i="14"/>
  <c r="D184" i="14"/>
  <c r="J184" i="14"/>
  <c r="H184" i="14"/>
  <c r="F184" i="14"/>
  <c r="C183" i="14"/>
  <c r="B182" i="14"/>
  <c r="M162" i="14"/>
  <c r="J162" i="14"/>
  <c r="F162" i="14"/>
  <c r="D162" i="14"/>
  <c r="L162" i="14"/>
  <c r="H162" i="14"/>
  <c r="C161" i="14"/>
  <c r="B160" i="14"/>
  <c r="M140" i="14"/>
  <c r="L140" i="14"/>
  <c r="D140" i="14"/>
  <c r="J140" i="14"/>
  <c r="H140" i="14"/>
  <c r="F140" i="14"/>
  <c r="C139" i="14"/>
  <c r="B138" i="14"/>
  <c r="M118" i="14"/>
  <c r="L118" i="14"/>
  <c r="D118" i="14"/>
  <c r="J118" i="14"/>
  <c r="H118" i="14"/>
  <c r="F118" i="14"/>
  <c r="C117" i="14"/>
  <c r="B116" i="14"/>
  <c r="M96" i="14"/>
  <c r="J96" i="14"/>
  <c r="F96" i="14"/>
  <c r="D96" i="14"/>
  <c r="L96" i="14"/>
  <c r="H96" i="14"/>
  <c r="C95" i="14"/>
  <c r="M74" i="14"/>
  <c r="J74" i="14"/>
  <c r="H74" i="14"/>
  <c r="F74" i="14"/>
  <c r="D74" i="14"/>
  <c r="C73" i="14"/>
  <c r="M52" i="14"/>
  <c r="L52" i="14"/>
  <c r="J52" i="14"/>
  <c r="D52" i="14"/>
  <c r="C51" i="14"/>
  <c r="M30" i="14"/>
  <c r="J30" i="14"/>
  <c r="H30" i="14"/>
  <c r="F30" i="14"/>
  <c r="D30" i="14"/>
  <c r="L30" i="14"/>
  <c r="C29" i="14"/>
  <c r="M8" i="14"/>
  <c r="L8" i="14"/>
  <c r="J8" i="14"/>
  <c r="D8" i="14"/>
  <c r="H8" i="14"/>
  <c r="F8" i="14"/>
  <c r="C7" i="14"/>
  <c r="F683" i="13"/>
  <c r="D683" i="13"/>
  <c r="J683" i="13"/>
  <c r="H683" i="13"/>
  <c r="C682" i="13"/>
  <c r="B681" i="13"/>
  <c r="L659" i="13"/>
  <c r="H659" i="13"/>
  <c r="F659" i="13"/>
  <c r="D659" i="13"/>
  <c r="M659" i="13"/>
  <c r="J659" i="13"/>
  <c r="C658" i="13"/>
  <c r="B657" i="13"/>
  <c r="M634" i="13"/>
  <c r="L634" i="13"/>
  <c r="J634" i="13"/>
  <c r="D634" i="13"/>
  <c r="H634" i="13"/>
  <c r="F634" i="13"/>
  <c r="C633" i="13"/>
  <c r="F612" i="13"/>
  <c r="D612" i="13"/>
  <c r="J612" i="13"/>
  <c r="H612" i="13"/>
  <c r="C611" i="13"/>
  <c r="B610" i="13"/>
  <c r="L589" i="13"/>
  <c r="H589" i="13"/>
  <c r="F589" i="13"/>
  <c r="D589" i="13"/>
  <c r="M589" i="13"/>
  <c r="J589" i="13"/>
  <c r="C588" i="13"/>
  <c r="B587" i="13"/>
  <c r="M566" i="13"/>
  <c r="L566" i="13"/>
  <c r="D566" i="13"/>
  <c r="J566" i="13"/>
  <c r="H566" i="13"/>
  <c r="F566" i="13"/>
  <c r="C565" i="13"/>
  <c r="B564" i="13"/>
  <c r="H543" i="13"/>
  <c r="D543" i="13"/>
  <c r="J543" i="13"/>
  <c r="F543" i="13"/>
  <c r="C542" i="13"/>
  <c r="B541" i="13"/>
  <c r="M520" i="13"/>
  <c r="J520" i="13"/>
  <c r="H520" i="13"/>
  <c r="D520" i="13"/>
  <c r="L520" i="13"/>
  <c r="F520" i="13"/>
  <c r="C519" i="13"/>
  <c r="B518" i="13"/>
  <c r="H497" i="13"/>
  <c r="F497" i="13"/>
  <c r="D497" i="13"/>
  <c r="J497" i="13"/>
  <c r="C496" i="13"/>
  <c r="B495" i="13"/>
  <c r="L470" i="13"/>
  <c r="H470" i="13"/>
  <c r="F470" i="13"/>
  <c r="D470" i="13"/>
  <c r="M470" i="13"/>
  <c r="J470" i="13"/>
  <c r="C469" i="13"/>
  <c r="B468" i="13"/>
  <c r="M447" i="13"/>
  <c r="L447" i="13"/>
  <c r="J447" i="13"/>
  <c r="D447" i="13"/>
  <c r="H447" i="13"/>
  <c r="F447" i="13"/>
  <c r="C446" i="13"/>
  <c r="B445" i="13"/>
  <c r="H421" i="13"/>
  <c r="D421" i="13"/>
  <c r="J421" i="13"/>
  <c r="F421" i="13"/>
  <c r="C420" i="13"/>
  <c r="B419" i="13"/>
  <c r="M395" i="13"/>
  <c r="J395" i="13"/>
  <c r="D395" i="13"/>
  <c r="L395" i="13"/>
  <c r="H395" i="13"/>
  <c r="F395" i="13"/>
  <c r="C394" i="13"/>
  <c r="B393" i="13"/>
  <c r="M369" i="13"/>
  <c r="F369" i="13"/>
  <c r="D369" i="13"/>
  <c r="L369" i="13"/>
  <c r="J369" i="13"/>
  <c r="H369" i="13"/>
  <c r="C368" i="13"/>
  <c r="B367" i="13"/>
  <c r="J343" i="13"/>
  <c r="H343" i="13"/>
  <c r="F343" i="13"/>
  <c r="D343" i="13"/>
  <c r="M343" i="13"/>
  <c r="C342" i="13"/>
  <c r="B341" i="13"/>
  <c r="L317" i="13"/>
  <c r="D317" i="13"/>
  <c r="M317" i="13"/>
  <c r="J317" i="13"/>
  <c r="H317" i="13"/>
  <c r="F317" i="13"/>
  <c r="C316" i="13"/>
  <c r="B315" i="13"/>
  <c r="F294" i="13"/>
  <c r="D294" i="13"/>
  <c r="J294" i="13"/>
  <c r="H294" i="13"/>
  <c r="C293" i="13"/>
  <c r="B292" i="13"/>
  <c r="M272" i="13"/>
  <c r="L272" i="13"/>
  <c r="J272" i="13"/>
  <c r="H272" i="13"/>
  <c r="D272" i="13"/>
  <c r="F272" i="13"/>
  <c r="C271" i="13"/>
  <c r="B270" i="13"/>
  <c r="J250" i="13"/>
  <c r="H250" i="13"/>
  <c r="F250" i="13"/>
  <c r="D250" i="13"/>
  <c r="C249" i="13"/>
  <c r="B248" i="13"/>
  <c r="M228" i="13"/>
  <c r="J228" i="13"/>
  <c r="D228" i="13"/>
  <c r="L228" i="13"/>
  <c r="H228" i="13"/>
  <c r="F228" i="13"/>
  <c r="C227" i="13"/>
  <c r="B226" i="13"/>
  <c r="L206" i="13"/>
  <c r="H206" i="13"/>
  <c r="F206" i="13"/>
  <c r="D206" i="13"/>
  <c r="M206" i="13"/>
  <c r="J206" i="13"/>
  <c r="C205" i="13"/>
  <c r="B204" i="13"/>
  <c r="M184" i="13"/>
  <c r="J184" i="13"/>
  <c r="F184" i="13"/>
  <c r="D184" i="13"/>
  <c r="L184" i="13"/>
  <c r="H184" i="13"/>
  <c r="C183" i="13"/>
  <c r="B182" i="13"/>
  <c r="L162" i="13"/>
  <c r="H162" i="13"/>
  <c r="F162" i="13"/>
  <c r="D162" i="13"/>
  <c r="M162" i="13"/>
  <c r="J162" i="13"/>
  <c r="C161" i="13"/>
  <c r="B160" i="13"/>
  <c r="M140" i="13"/>
  <c r="J140" i="13"/>
  <c r="D140" i="13"/>
  <c r="L140" i="13"/>
  <c r="H140" i="13"/>
  <c r="F140" i="13"/>
  <c r="C139" i="13"/>
  <c r="B138" i="13"/>
  <c r="M118" i="13"/>
  <c r="J118" i="13"/>
  <c r="D118" i="13"/>
  <c r="L118" i="13"/>
  <c r="H118" i="13"/>
  <c r="F118" i="13"/>
  <c r="C117" i="13"/>
  <c r="B116" i="13"/>
  <c r="L96" i="13"/>
  <c r="H96" i="13"/>
  <c r="F96" i="13"/>
  <c r="D96" i="13"/>
  <c r="M96" i="13"/>
  <c r="J96" i="13"/>
  <c r="C95" i="13"/>
  <c r="L74" i="13"/>
  <c r="J74" i="13"/>
  <c r="H74" i="13"/>
  <c r="D74" i="13"/>
  <c r="C73" i="13"/>
  <c r="M52" i="13"/>
  <c r="L52" i="13"/>
  <c r="H52" i="13"/>
  <c r="D52" i="13"/>
  <c r="C51" i="13"/>
  <c r="J30" i="13"/>
  <c r="F30" i="13"/>
  <c r="D30" i="13"/>
  <c r="H30" i="13"/>
  <c r="C29" i="13"/>
  <c r="J8" i="13"/>
  <c r="H8" i="13"/>
  <c r="F8" i="13"/>
  <c r="D8" i="13"/>
  <c r="M8" i="13"/>
  <c r="C7" i="13"/>
  <c r="M76" i="12"/>
  <c r="L76" i="12"/>
  <c r="J5" i="12"/>
  <c r="H5" i="12"/>
  <c r="K36" i="11"/>
  <c r="I36" i="11"/>
  <c r="S5" i="11"/>
  <c r="Q5" i="11"/>
  <c r="K5" i="11"/>
  <c r="I5" i="11"/>
  <c r="L250" i="9"/>
  <c r="H250" i="9"/>
  <c r="D250" i="9"/>
  <c r="M250" i="9"/>
  <c r="J250" i="9"/>
  <c r="C249" i="9"/>
  <c r="J228" i="9"/>
  <c r="D228" i="9"/>
  <c r="C227" i="9"/>
  <c r="M206" i="9"/>
  <c r="F206" i="9"/>
  <c r="D206" i="9"/>
  <c r="J206" i="9"/>
  <c r="C205" i="9"/>
  <c r="J184" i="9"/>
  <c r="F184" i="9"/>
  <c r="D184" i="9"/>
  <c r="C183" i="9"/>
  <c r="L162" i="9"/>
  <c r="D162" i="9"/>
  <c r="M162" i="9"/>
  <c r="J162" i="9"/>
  <c r="C161" i="9"/>
  <c r="H140" i="9"/>
  <c r="F140" i="9"/>
  <c r="D140" i="9"/>
  <c r="J140" i="9"/>
  <c r="C139" i="9"/>
  <c r="L118" i="9"/>
  <c r="J118" i="9"/>
  <c r="H118" i="9"/>
  <c r="F118" i="9"/>
  <c r="D118" i="9"/>
  <c r="C117" i="9"/>
  <c r="M96" i="9"/>
  <c r="L96" i="9"/>
  <c r="J96" i="9"/>
  <c r="H96" i="9"/>
  <c r="D96" i="9"/>
  <c r="C95" i="9"/>
  <c r="L74" i="9"/>
  <c r="D74" i="9"/>
  <c r="J74" i="9"/>
  <c r="C73" i="9"/>
  <c r="H52" i="9"/>
  <c r="F52" i="9"/>
  <c r="D52" i="9"/>
  <c r="J52" i="9"/>
  <c r="C51" i="9"/>
  <c r="L30" i="9"/>
  <c r="J30" i="9"/>
  <c r="H30" i="9"/>
  <c r="F30" i="9"/>
  <c r="D30" i="9"/>
  <c r="C29" i="9"/>
  <c r="M8" i="9"/>
  <c r="L8" i="9"/>
  <c r="J8" i="9"/>
  <c r="H8" i="9"/>
  <c r="D8" i="9"/>
  <c r="C7" i="9"/>
  <c r="J683" i="7"/>
  <c r="H683" i="7"/>
  <c r="F683" i="7"/>
  <c r="D683" i="7"/>
  <c r="C682" i="7"/>
  <c r="B681" i="7"/>
  <c r="M659" i="7"/>
  <c r="L659" i="7"/>
  <c r="J659" i="7"/>
  <c r="H659" i="7"/>
  <c r="D659" i="7"/>
  <c r="F659" i="7"/>
  <c r="C658" i="7"/>
  <c r="B657" i="7"/>
  <c r="M634" i="7"/>
  <c r="F634" i="7"/>
  <c r="D634" i="7"/>
  <c r="L634" i="7"/>
  <c r="J634" i="7"/>
  <c r="H634" i="7"/>
  <c r="C633" i="7"/>
  <c r="J612" i="7"/>
  <c r="H612" i="7"/>
  <c r="F612" i="7"/>
  <c r="D612" i="7"/>
  <c r="C611" i="7"/>
  <c r="B610" i="7"/>
  <c r="M589" i="7"/>
  <c r="L589" i="7"/>
  <c r="H589" i="7"/>
  <c r="D589" i="7"/>
  <c r="J589" i="7"/>
  <c r="F589" i="7"/>
  <c r="C588" i="7"/>
  <c r="B587" i="7"/>
  <c r="M566" i="7"/>
  <c r="F566" i="7"/>
  <c r="D566" i="7"/>
  <c r="L566" i="7"/>
  <c r="J566" i="7"/>
  <c r="H566" i="7"/>
  <c r="C565" i="7"/>
  <c r="B564" i="7"/>
  <c r="L543" i="7"/>
  <c r="J543" i="7"/>
  <c r="H543" i="7"/>
  <c r="D543" i="7"/>
  <c r="M543" i="7"/>
  <c r="F543" i="7"/>
  <c r="C542" i="7"/>
  <c r="B541" i="7"/>
  <c r="M520" i="7"/>
  <c r="J520" i="7"/>
  <c r="D520" i="7"/>
  <c r="L520" i="7"/>
  <c r="H520" i="7"/>
  <c r="F520" i="7"/>
  <c r="C519" i="7"/>
  <c r="B518" i="7"/>
  <c r="J497" i="7"/>
  <c r="H497" i="7"/>
  <c r="F497" i="7"/>
  <c r="D497" i="7"/>
  <c r="C496" i="7"/>
  <c r="B495" i="7"/>
  <c r="M470" i="7"/>
  <c r="L470" i="7"/>
  <c r="H470" i="7"/>
  <c r="D470" i="7"/>
  <c r="J470" i="7"/>
  <c r="F470" i="7"/>
  <c r="C469" i="7"/>
  <c r="B468" i="7"/>
  <c r="M447" i="7"/>
  <c r="J447" i="7"/>
  <c r="F447" i="7"/>
  <c r="D447" i="7"/>
  <c r="L447" i="7"/>
  <c r="H447" i="7"/>
  <c r="C446" i="7"/>
  <c r="B445" i="7"/>
  <c r="L421" i="7"/>
  <c r="J421" i="7"/>
  <c r="H421" i="7"/>
  <c r="D421" i="7"/>
  <c r="M421" i="7"/>
  <c r="F421" i="7"/>
  <c r="C420" i="7"/>
  <c r="B419" i="7"/>
  <c r="M395" i="7"/>
  <c r="J395" i="7"/>
  <c r="F395" i="7"/>
  <c r="D395" i="7"/>
  <c r="L395" i="7"/>
  <c r="H395" i="7"/>
  <c r="C394" i="7"/>
  <c r="B393" i="7"/>
  <c r="L369" i="7"/>
  <c r="H369" i="7"/>
  <c r="F369" i="7"/>
  <c r="D369" i="7"/>
  <c r="M369" i="7"/>
  <c r="J369" i="7"/>
  <c r="C368" i="7"/>
  <c r="B367" i="7"/>
  <c r="M343" i="7"/>
  <c r="L343" i="7"/>
  <c r="J343" i="7"/>
  <c r="F343" i="7"/>
  <c r="D343" i="7"/>
  <c r="H343" i="7"/>
  <c r="C342" i="7"/>
  <c r="B341" i="7"/>
  <c r="L317" i="7"/>
  <c r="H317" i="7"/>
  <c r="D317" i="7"/>
  <c r="M317" i="7"/>
  <c r="J317" i="7"/>
  <c r="F317" i="7"/>
  <c r="C316" i="7"/>
  <c r="B315" i="7"/>
  <c r="J294" i="7"/>
  <c r="H294" i="7"/>
  <c r="F294" i="7"/>
  <c r="D294" i="7"/>
  <c r="C293" i="7"/>
  <c r="B292" i="7"/>
  <c r="M272" i="7"/>
  <c r="L272" i="7"/>
  <c r="D272" i="7"/>
  <c r="J272" i="7"/>
  <c r="H272" i="7"/>
  <c r="F272" i="7"/>
  <c r="C271" i="7"/>
  <c r="B270" i="7"/>
  <c r="J250" i="7"/>
  <c r="H250" i="7"/>
  <c r="F250" i="7"/>
  <c r="D250" i="7"/>
  <c r="C249" i="7"/>
  <c r="B248" i="7"/>
  <c r="L228" i="7"/>
  <c r="H228" i="7"/>
  <c r="F228" i="7"/>
  <c r="D228" i="7"/>
  <c r="M228" i="7"/>
  <c r="J228" i="7"/>
  <c r="C227" i="7"/>
  <c r="B226" i="7"/>
  <c r="L206" i="7"/>
  <c r="H206" i="7"/>
  <c r="D206" i="7"/>
  <c r="M206" i="7"/>
  <c r="J206" i="7"/>
  <c r="F206" i="7"/>
  <c r="C205" i="7"/>
  <c r="B204" i="7"/>
  <c r="M184" i="7"/>
  <c r="L184" i="7"/>
  <c r="J184" i="7"/>
  <c r="F184" i="7"/>
  <c r="D184" i="7"/>
  <c r="H184" i="7"/>
  <c r="C183" i="7"/>
  <c r="B182" i="7"/>
  <c r="L162" i="7"/>
  <c r="H162" i="7"/>
  <c r="D162" i="7"/>
  <c r="M162" i="7"/>
  <c r="J162" i="7"/>
  <c r="F162" i="7"/>
  <c r="C161" i="7"/>
  <c r="B160" i="7"/>
  <c r="J140" i="7"/>
  <c r="F140" i="7"/>
  <c r="D140" i="7"/>
  <c r="H140" i="7"/>
  <c r="C139" i="7"/>
  <c r="B138" i="7"/>
  <c r="J118" i="7"/>
  <c r="F118" i="7"/>
  <c r="D118" i="7"/>
  <c r="M118" i="7"/>
  <c r="H118" i="7"/>
  <c r="C117" i="7"/>
  <c r="B116" i="7"/>
  <c r="H96" i="7"/>
  <c r="D96" i="7"/>
  <c r="J96" i="7"/>
  <c r="F96" i="7"/>
  <c r="C95" i="7"/>
  <c r="H74" i="7"/>
  <c r="D74" i="7"/>
  <c r="C73" i="7"/>
  <c r="H52" i="7"/>
  <c r="D52" i="7"/>
  <c r="C51" i="7"/>
  <c r="F30" i="7"/>
  <c r="D30" i="7"/>
  <c r="J30" i="7"/>
  <c r="H30" i="7"/>
  <c r="C29" i="7"/>
  <c r="L8" i="7"/>
  <c r="J8" i="7"/>
  <c r="F8" i="7"/>
  <c r="D8" i="7"/>
  <c r="M8" i="7"/>
  <c r="H8" i="7"/>
  <c r="C7" i="7"/>
  <c r="O80" i="6"/>
  <c r="K80" i="6"/>
  <c r="J80" i="6"/>
  <c r="O43" i="6"/>
  <c r="K43" i="6"/>
  <c r="J43" i="6"/>
  <c r="M43" i="6"/>
  <c r="O6" i="6"/>
  <c r="J6" i="6"/>
  <c r="L6" i="6"/>
  <c r="M6" i="6"/>
  <c r="O28" i="5"/>
  <c r="K28" i="5"/>
  <c r="J28" i="5"/>
  <c r="M28" i="5"/>
  <c r="J6" i="5"/>
  <c r="K6" i="5"/>
  <c r="L6" i="5"/>
  <c r="X5" i="4"/>
  <c r="U5" i="4"/>
  <c r="T5" i="4"/>
  <c r="M5" i="4"/>
  <c r="L5" i="4"/>
  <c r="J5" i="4"/>
  <c r="H5" i="4"/>
  <c r="P5" i="2"/>
  <c r="H5" i="2"/>
  <c r="J152" i="7"/>
  <c r="F142" i="7"/>
  <c r="F128" i="7"/>
  <c r="H122" i="7"/>
  <c r="H82" i="7"/>
  <c r="H81" i="7"/>
  <c r="H80" i="7"/>
  <c r="F60" i="7"/>
  <c r="J41" i="7"/>
  <c r="H39" i="7"/>
  <c r="F37" i="7"/>
  <c r="J33" i="7"/>
  <c r="H31" i="7"/>
  <c r="J19" i="7"/>
  <c r="H18" i="7"/>
  <c r="F17" i="7"/>
  <c r="J15" i="7"/>
  <c r="H14" i="7"/>
  <c r="F13" i="7"/>
  <c r="J11" i="7"/>
  <c r="H10" i="7"/>
  <c r="F9" i="7"/>
  <c r="F15" i="5"/>
  <c r="H14" i="5"/>
  <c r="J32" i="13"/>
  <c r="D34" i="10"/>
  <c r="J251" i="9"/>
  <c r="F143" i="9"/>
  <c r="F79" i="9"/>
  <c r="F63" i="9"/>
  <c r="H57" i="9"/>
  <c r="F31" i="9"/>
  <c r="H38" i="9"/>
  <c r="J622" i="7"/>
  <c r="H576" i="7"/>
  <c r="J570" i="7"/>
  <c r="H510" i="7"/>
  <c r="J434" i="7"/>
  <c r="H382" i="7"/>
  <c r="J376" i="7"/>
  <c r="J356" i="7"/>
  <c r="H322" i="7"/>
  <c r="F298" i="7"/>
  <c r="F231" i="7"/>
  <c r="F229" i="7"/>
  <c r="H219" i="7"/>
  <c r="J215" i="7"/>
  <c r="J213" i="7"/>
  <c r="F197" i="7"/>
  <c r="H191" i="7"/>
  <c r="H188" i="7"/>
  <c r="F150" i="7"/>
  <c r="H144" i="7"/>
  <c r="H130" i="7"/>
  <c r="J124" i="7"/>
  <c r="F122" i="7"/>
  <c r="J106" i="7"/>
  <c r="H79" i="7"/>
  <c r="H77" i="7"/>
  <c r="H75" i="7"/>
  <c r="F42" i="7"/>
  <c r="J38" i="7"/>
  <c r="H36" i="7"/>
  <c r="F34" i="7"/>
  <c r="AO21" i="7"/>
  <c r="AF21" i="7"/>
  <c r="AD19" i="7"/>
  <c r="AJ18" i="7"/>
  <c r="AQ17" i="7"/>
  <c r="AO16" i="7"/>
  <c r="AF16" i="7"/>
  <c r="AD15" i="7"/>
  <c r="AJ14" i="7"/>
  <c r="AQ13" i="7"/>
  <c r="AO12" i="7"/>
  <c r="AF12" i="7"/>
  <c r="AD11" i="7"/>
  <c r="AJ10" i="7"/>
  <c r="E15" i="5"/>
  <c r="G14" i="5"/>
  <c r="H62" i="15"/>
  <c r="J434" i="13"/>
  <c r="D159" i="10"/>
  <c r="F214" i="9"/>
  <c r="H150" i="9"/>
  <c r="F103" i="9"/>
  <c r="H97" i="9"/>
  <c r="H102" i="9"/>
  <c r="F36" i="9"/>
  <c r="H17" i="9"/>
  <c r="J11" i="9"/>
  <c r="H691" i="7"/>
  <c r="J685" i="7"/>
  <c r="J670" i="7"/>
  <c r="F596" i="7"/>
  <c r="H590" i="7"/>
  <c r="H554" i="7"/>
  <c r="J548" i="7"/>
  <c r="J507" i="7"/>
  <c r="H457" i="7"/>
  <c r="J451" i="7"/>
  <c r="F422" i="7"/>
  <c r="F405" i="7"/>
  <c r="H399" i="7"/>
  <c r="F347" i="7"/>
  <c r="F322" i="7"/>
  <c r="J236" i="7"/>
  <c r="C244" i="7"/>
  <c r="F219" i="7"/>
  <c r="F217" i="7"/>
  <c r="H213" i="7"/>
  <c r="H211" i="7"/>
  <c r="F188" i="7"/>
  <c r="H152" i="7"/>
  <c r="J146" i="7"/>
  <c r="F144" i="7"/>
  <c r="J153" i="7"/>
  <c r="F130" i="7"/>
  <c r="H124" i="7"/>
  <c r="F123" i="7"/>
  <c r="J107" i="7"/>
  <c r="J105" i="7"/>
  <c r="J103" i="7"/>
  <c r="J101" i="7"/>
  <c r="F59" i="7"/>
  <c r="J55" i="7"/>
  <c r="H53" i="7"/>
  <c r="H41" i="7"/>
  <c r="F39" i="7"/>
  <c r="J35" i="7"/>
  <c r="H33" i="7"/>
  <c r="F31" i="7"/>
  <c r="J21" i="7"/>
  <c r="AQ20" i="7"/>
  <c r="J20" i="7"/>
  <c r="H19" i="7"/>
  <c r="F18" i="7"/>
  <c r="J16" i="7"/>
  <c r="H15" i="7"/>
  <c r="F14" i="7"/>
  <c r="J12" i="7"/>
  <c r="H11" i="7"/>
  <c r="F10" i="7"/>
  <c r="F14" i="5"/>
  <c r="F166" i="14"/>
  <c r="F12" i="13"/>
  <c r="F263" i="9"/>
  <c r="F212" i="9"/>
  <c r="H169" i="9"/>
  <c r="J163" i="9"/>
  <c r="H153" i="9"/>
  <c r="J147" i="9"/>
  <c r="F148" i="9"/>
  <c r="F127" i="9"/>
  <c r="H121" i="9"/>
  <c r="F108" i="9"/>
  <c r="J83" i="9"/>
  <c r="H86" i="9"/>
  <c r="H41" i="9"/>
  <c r="J35" i="9"/>
  <c r="F642" i="7"/>
  <c r="H636" i="7"/>
  <c r="F522" i="7"/>
  <c r="F330" i="7"/>
  <c r="J324" i="7"/>
  <c r="F306" i="7"/>
  <c r="H300" i="7"/>
  <c r="F240" i="7"/>
  <c r="H234" i="7"/>
  <c r="F211" i="7"/>
  <c r="F209" i="7"/>
  <c r="H186" i="7"/>
  <c r="F152" i="7"/>
  <c r="H146" i="7"/>
  <c r="F145" i="7"/>
  <c r="F131" i="7"/>
  <c r="J126" i="7"/>
  <c r="H125" i="7"/>
  <c r="F124" i="7"/>
  <c r="H107" i="7"/>
  <c r="H106" i="7"/>
  <c r="H105" i="7"/>
  <c r="H104" i="7"/>
  <c r="J100" i="7"/>
  <c r="J99" i="7"/>
  <c r="J98" i="7"/>
  <c r="J40" i="7"/>
  <c r="H38" i="7"/>
  <c r="F36" i="7"/>
  <c r="J32" i="7"/>
  <c r="AD21" i="7"/>
  <c r="AD20" i="7"/>
  <c r="AJ19" i="7"/>
  <c r="AQ18" i="7"/>
  <c r="AO17" i="7"/>
  <c r="AF17" i="7"/>
  <c r="AD16" i="7"/>
  <c r="AJ15" i="7"/>
  <c r="AQ14" i="7"/>
  <c r="AO13" i="7"/>
  <c r="AF13" i="7"/>
  <c r="AD12" i="7"/>
  <c r="AJ11" i="7"/>
  <c r="AQ10" i="7"/>
  <c r="AO9" i="7"/>
  <c r="AF9" i="7"/>
  <c r="E14" i="5"/>
  <c r="H260" i="15"/>
  <c r="F618" i="13"/>
  <c r="H405" i="13"/>
  <c r="J275" i="13"/>
  <c r="D121" i="10"/>
  <c r="H261" i="9"/>
  <c r="F210" i="9"/>
  <c r="J107" i="9"/>
  <c r="F55" i="9"/>
  <c r="J16" i="9"/>
  <c r="H620" i="7"/>
  <c r="J614" i="7"/>
  <c r="F574" i="7"/>
  <c r="H568" i="7"/>
  <c r="H432" i="7"/>
  <c r="J426" i="7"/>
  <c r="F380" i="7"/>
  <c r="H374" i="7"/>
  <c r="J381" i="7"/>
  <c r="J351" i="7"/>
  <c r="H324" i="7"/>
  <c r="J318" i="7"/>
  <c r="F300" i="7"/>
  <c r="H307" i="7"/>
  <c r="F232" i="7"/>
  <c r="J240" i="7"/>
  <c r="J216" i="7"/>
  <c r="F189" i="7"/>
  <c r="F153" i="7"/>
  <c r="J148" i="7"/>
  <c r="H147" i="7"/>
  <c r="F146" i="7"/>
  <c r="J127" i="7"/>
  <c r="H126" i="7"/>
  <c r="J120" i="7"/>
  <c r="J109" i="7"/>
  <c r="F105" i="7"/>
  <c r="H103" i="7"/>
  <c r="H101" i="7"/>
  <c r="H99" i="7"/>
  <c r="J97" i="7"/>
  <c r="H84" i="7"/>
  <c r="H43" i="7"/>
  <c r="F41" i="7"/>
  <c r="J37" i="7"/>
  <c r="F33" i="7"/>
  <c r="H21" i="7"/>
  <c r="AO20" i="7"/>
  <c r="H20" i="7"/>
  <c r="F19" i="7"/>
  <c r="J17" i="7"/>
  <c r="H16" i="7"/>
  <c r="F15" i="7"/>
  <c r="J13" i="7"/>
  <c r="H12" i="7"/>
  <c r="F11" i="7"/>
  <c r="J9" i="7"/>
  <c r="F552" i="7"/>
  <c r="J499" i="7"/>
  <c r="H449" i="7"/>
  <c r="J149" i="7"/>
  <c r="F107" i="7"/>
  <c r="J42" i="7"/>
  <c r="AQ19" i="7"/>
  <c r="AD13" i="7"/>
  <c r="F21" i="2"/>
  <c r="S21" i="2"/>
  <c r="J131" i="9"/>
  <c r="F689" i="7"/>
  <c r="J646" i="7"/>
  <c r="H546" i="7"/>
  <c r="F397" i="7"/>
  <c r="H259" i="7"/>
  <c r="H196" i="7"/>
  <c r="H148" i="7"/>
  <c r="H98" i="7"/>
  <c r="H63" i="7"/>
  <c r="AD17" i="7"/>
  <c r="AQ15" i="7"/>
  <c r="J197" i="7"/>
  <c r="H97" i="7"/>
  <c r="J87" i="7"/>
  <c r="J56" i="7"/>
  <c r="AO10" i="7"/>
  <c r="F455" i="7"/>
  <c r="AD9" i="7"/>
  <c r="S29" i="2"/>
  <c r="F19" i="2"/>
  <c r="F11" i="2"/>
  <c r="H62" i="9"/>
  <c r="F15" i="9"/>
  <c r="J481" i="7"/>
  <c r="J192" i="7"/>
  <c r="H120" i="7"/>
  <c r="F104" i="7"/>
  <c r="H61" i="7"/>
  <c r="H59" i="7"/>
  <c r="H40" i="7"/>
  <c r="J34" i="7"/>
  <c r="AO14" i="7"/>
  <c r="AF10" i="7"/>
  <c r="F13" i="2"/>
  <c r="F186" i="7"/>
  <c r="F65" i="7"/>
  <c r="F27" i="2"/>
  <c r="H259" i="9"/>
  <c r="H9" i="9"/>
  <c r="H14" i="9"/>
  <c r="H668" i="7"/>
  <c r="H532" i="7"/>
  <c r="J302" i="7"/>
  <c r="F277" i="7"/>
  <c r="J253" i="7"/>
  <c r="H214" i="7"/>
  <c r="J190" i="7"/>
  <c r="J128" i="7"/>
  <c r="F103" i="7"/>
  <c r="J85" i="7"/>
  <c r="J54" i="7"/>
  <c r="F54" i="7"/>
  <c r="AO18" i="7"/>
  <c r="AF14" i="7"/>
  <c r="AJ12" i="7"/>
  <c r="S13" i="2"/>
  <c r="H208" i="9"/>
  <c r="J662" i="7"/>
  <c r="J526" i="7"/>
  <c r="F102" i="7"/>
  <c r="AF18" i="7"/>
  <c r="AJ16" i="7"/>
  <c r="F29" i="2"/>
  <c r="J142" i="7"/>
  <c r="F126" i="7"/>
  <c r="F38" i="7"/>
  <c r="H32" i="7"/>
  <c r="AJ20" i="7"/>
  <c r="AQ11" i="7"/>
  <c r="H505" i="7"/>
  <c r="J208" i="7"/>
  <c r="F58" i="7"/>
  <c r="F26" i="2"/>
  <c r="S28" i="2"/>
  <c r="J193" i="7" l="1"/>
  <c r="H231" i="7"/>
  <c r="H233" i="7"/>
  <c r="F237" i="7"/>
  <c r="F239" i="7"/>
  <c r="J304" i="7"/>
  <c r="J326" i="7"/>
  <c r="F503" i="7"/>
  <c r="H524" i="7"/>
  <c r="F530" i="7"/>
  <c r="F544" i="7"/>
  <c r="H625" i="7"/>
  <c r="J638" i="7"/>
  <c r="H644" i="7"/>
  <c r="H660" i="7"/>
  <c r="F666" i="7"/>
  <c r="J170" i="9"/>
  <c r="J43" i="9"/>
  <c r="J123" i="9"/>
  <c r="H129" i="9"/>
  <c r="J171" i="9"/>
  <c r="F251" i="9"/>
  <c r="J253" i="9"/>
  <c r="D198" i="10"/>
  <c r="H38" i="13"/>
  <c r="F257" i="13"/>
  <c r="G15" i="5"/>
  <c r="AJ9" i="7"/>
  <c r="AD10" i="7"/>
  <c r="AF11" i="7"/>
  <c r="AO11" i="7"/>
  <c r="AQ12" i="7"/>
  <c r="AJ13" i="7"/>
  <c r="AD14" i="7"/>
  <c r="AF15" i="7"/>
  <c r="AO15" i="7"/>
  <c r="AQ16" i="7"/>
  <c r="AJ17" i="7"/>
  <c r="AD18" i="7"/>
  <c r="AO19" i="7"/>
  <c r="AQ21" i="7"/>
  <c r="F32" i="7"/>
  <c r="H34" i="7"/>
  <c r="J36" i="7"/>
  <c r="F40" i="7"/>
  <c r="H42" i="7"/>
  <c r="H62" i="7"/>
  <c r="H83" i="7"/>
  <c r="H85" i="7"/>
  <c r="F109" i="7"/>
  <c r="F120" i="7"/>
  <c r="J130" i="7"/>
  <c r="J144" i="7"/>
  <c r="H150" i="7"/>
  <c r="J188" i="7"/>
  <c r="J233" i="7"/>
  <c r="J235" i="7"/>
  <c r="H239" i="7"/>
  <c r="H241" i="7"/>
  <c r="F320" i="7"/>
  <c r="H349" i="7"/>
  <c r="F355" i="7"/>
  <c r="F372" i="7"/>
  <c r="J401" i="7"/>
  <c r="H407" i="7"/>
  <c r="H424" i="7"/>
  <c r="F430" i="7"/>
  <c r="J459" i="7"/>
  <c r="J556" i="7"/>
  <c r="F618" i="7"/>
  <c r="J693" i="7"/>
  <c r="J19" i="9"/>
  <c r="J99" i="9"/>
  <c r="H105" i="9"/>
  <c r="F124" i="9"/>
  <c r="H256" i="9"/>
  <c r="J255" i="9"/>
  <c r="D72" i="10"/>
  <c r="D208" i="10"/>
  <c r="H15" i="5"/>
  <c r="H9" i="7"/>
  <c r="M112" i="3"/>
  <c r="L112" i="3"/>
  <c r="K112" i="3"/>
  <c r="I112" i="3"/>
  <c r="H112" i="3"/>
  <c r="J112" i="3"/>
  <c r="N25" i="2"/>
  <c r="R25" i="2"/>
  <c r="Q25" i="2"/>
  <c r="P25" i="2"/>
  <c r="O25" i="2"/>
  <c r="G93" i="6"/>
  <c r="H25" i="2"/>
  <c r="I25" i="2"/>
  <c r="G25" i="2"/>
  <c r="I10" i="2"/>
  <c r="H10" i="2"/>
  <c r="G10" i="2"/>
  <c r="O18" i="2"/>
  <c r="R18" i="2"/>
  <c r="Q18" i="2"/>
  <c r="P18" i="2"/>
  <c r="N18" i="2"/>
  <c r="R26" i="2"/>
  <c r="Q26" i="2"/>
  <c r="P26" i="2"/>
  <c r="O26" i="2"/>
  <c r="N26" i="2"/>
  <c r="M36" i="3"/>
  <c r="L36" i="3"/>
  <c r="K36" i="3"/>
  <c r="J36" i="3"/>
  <c r="I36" i="3"/>
  <c r="H36" i="3"/>
  <c r="M40" i="3"/>
  <c r="L40" i="3"/>
  <c r="K40" i="3"/>
  <c r="J40" i="3"/>
  <c r="I40" i="3"/>
  <c r="H40" i="3"/>
  <c r="M48" i="3"/>
  <c r="L48" i="3"/>
  <c r="K48" i="3"/>
  <c r="J48" i="3"/>
  <c r="I48" i="3"/>
  <c r="H48" i="3"/>
  <c r="M30" i="4"/>
  <c r="L30" i="4"/>
  <c r="K30" i="4"/>
  <c r="I30" i="4"/>
  <c r="H30" i="4"/>
  <c r="J30" i="4"/>
  <c r="X111" i="4"/>
  <c r="W111" i="4"/>
  <c r="V111" i="4"/>
  <c r="U111" i="4"/>
  <c r="T111" i="4"/>
  <c r="S111" i="4"/>
  <c r="M18" i="4"/>
  <c r="L18" i="4"/>
  <c r="K18" i="4"/>
  <c r="I18" i="4"/>
  <c r="H18" i="4"/>
  <c r="J18" i="4"/>
  <c r="V34" i="4"/>
  <c r="U34" i="4"/>
  <c r="T34" i="4"/>
  <c r="S34" i="4"/>
  <c r="X34" i="4"/>
  <c r="W34" i="4"/>
  <c r="V50" i="4"/>
  <c r="U50" i="4"/>
  <c r="T50" i="4"/>
  <c r="S50" i="4"/>
  <c r="X50" i="4"/>
  <c r="W50" i="4"/>
  <c r="V66" i="4"/>
  <c r="U66" i="4"/>
  <c r="T66" i="4"/>
  <c r="S66" i="4"/>
  <c r="X66" i="4"/>
  <c r="W66" i="4"/>
  <c r="V82" i="4"/>
  <c r="U82" i="4"/>
  <c r="T82" i="4"/>
  <c r="S82" i="4"/>
  <c r="X82" i="4"/>
  <c r="W82" i="4"/>
  <c r="O34" i="6"/>
  <c r="M34" i="6"/>
  <c r="L34" i="6"/>
  <c r="K34" i="6"/>
  <c r="J34" i="6"/>
  <c r="E59" i="6"/>
  <c r="O87" i="6"/>
  <c r="M87" i="6"/>
  <c r="L87" i="6"/>
  <c r="K87" i="6"/>
  <c r="I92" i="6"/>
  <c r="J87" i="6"/>
  <c r="M296" i="7"/>
  <c r="L296" i="7"/>
  <c r="R10" i="2"/>
  <c r="Q10" i="2"/>
  <c r="P10" i="2"/>
  <c r="O10" i="2"/>
  <c r="N10" i="2"/>
  <c r="M12" i="3"/>
  <c r="I12" i="3"/>
  <c r="L12" i="3"/>
  <c r="K12" i="3"/>
  <c r="J12" i="3"/>
  <c r="H12" i="3"/>
  <c r="M24" i="3"/>
  <c r="L24" i="3"/>
  <c r="K24" i="3"/>
  <c r="J24" i="3"/>
  <c r="I24" i="3"/>
  <c r="H24" i="3"/>
  <c r="M80" i="3"/>
  <c r="L80" i="3"/>
  <c r="K80" i="3"/>
  <c r="J80" i="3"/>
  <c r="I80" i="3"/>
  <c r="H80" i="3"/>
  <c r="M78" i="4"/>
  <c r="L78" i="4"/>
  <c r="K78" i="4"/>
  <c r="I78" i="4"/>
  <c r="H78" i="4"/>
  <c r="J78" i="4"/>
  <c r="R20" i="2"/>
  <c r="Q20" i="2"/>
  <c r="P20" i="2"/>
  <c r="O20" i="2"/>
  <c r="N20" i="2"/>
  <c r="L19" i="3"/>
  <c r="K19" i="3"/>
  <c r="M19" i="3"/>
  <c r="J19" i="3"/>
  <c r="I19" i="3"/>
  <c r="H19" i="3"/>
  <c r="L23" i="3"/>
  <c r="K23" i="3"/>
  <c r="J23" i="3"/>
  <c r="I23" i="3"/>
  <c r="H23" i="3"/>
  <c r="M23" i="3"/>
  <c r="L27" i="3"/>
  <c r="K27" i="3"/>
  <c r="M27" i="3"/>
  <c r="J27" i="3"/>
  <c r="I27" i="3"/>
  <c r="H27" i="3"/>
  <c r="U6" i="4"/>
  <c r="T6" i="4"/>
  <c r="S6" i="4"/>
  <c r="X6" i="4"/>
  <c r="W6" i="4"/>
  <c r="V6" i="4"/>
  <c r="X8" i="4"/>
  <c r="W8" i="4"/>
  <c r="U8" i="4"/>
  <c r="T8" i="4"/>
  <c r="V8" i="4"/>
  <c r="S8" i="4"/>
  <c r="M22" i="4"/>
  <c r="L22" i="4"/>
  <c r="K22" i="4"/>
  <c r="I22" i="4"/>
  <c r="H22" i="4"/>
  <c r="J22" i="4"/>
  <c r="M26" i="4"/>
  <c r="L26" i="4"/>
  <c r="K26" i="4"/>
  <c r="I26" i="4"/>
  <c r="H26" i="4"/>
  <c r="J26" i="4"/>
  <c r="M42" i="4"/>
  <c r="L42" i="4"/>
  <c r="K42" i="4"/>
  <c r="I42" i="4"/>
  <c r="H42" i="4"/>
  <c r="J42" i="4"/>
  <c r="M58" i="4"/>
  <c r="L58" i="4"/>
  <c r="K58" i="4"/>
  <c r="I58" i="4"/>
  <c r="H58" i="4"/>
  <c r="J58" i="4"/>
  <c r="M74" i="4"/>
  <c r="L74" i="4"/>
  <c r="K74" i="4"/>
  <c r="I74" i="4"/>
  <c r="H74" i="4"/>
  <c r="J74" i="4"/>
  <c r="X91" i="4"/>
  <c r="W91" i="4"/>
  <c r="V91" i="4"/>
  <c r="T91" i="4"/>
  <c r="S91" i="4"/>
  <c r="U91" i="4"/>
  <c r="E58" i="5"/>
  <c r="O21" i="6"/>
  <c r="M21" i="6"/>
  <c r="L21" i="6"/>
  <c r="K21" i="6"/>
  <c r="J21" i="6"/>
  <c r="M28" i="6"/>
  <c r="L28" i="6"/>
  <c r="K28" i="6"/>
  <c r="J28" i="6"/>
  <c r="O48" i="6"/>
  <c r="M48" i="6"/>
  <c r="L48" i="6"/>
  <c r="K48" i="6"/>
  <c r="J48" i="6"/>
  <c r="M143" i="7"/>
  <c r="L143" i="7"/>
  <c r="G18" i="2"/>
  <c r="I18" i="2"/>
  <c r="H18" i="2"/>
  <c r="M16" i="3"/>
  <c r="L16" i="3"/>
  <c r="K16" i="3"/>
  <c r="J16" i="3"/>
  <c r="I16" i="3"/>
  <c r="H16" i="3"/>
  <c r="M28" i="3"/>
  <c r="L28" i="3"/>
  <c r="K28" i="3"/>
  <c r="J28" i="3"/>
  <c r="I28" i="3"/>
  <c r="H28" i="3"/>
  <c r="M32" i="3"/>
  <c r="L32" i="3"/>
  <c r="K32" i="3"/>
  <c r="J32" i="3"/>
  <c r="I32" i="3"/>
  <c r="H32" i="3"/>
  <c r="M60" i="3"/>
  <c r="L60" i="3"/>
  <c r="K60" i="3"/>
  <c r="J60" i="3"/>
  <c r="I60" i="3"/>
  <c r="H60" i="3"/>
  <c r="M68" i="3"/>
  <c r="L68" i="3"/>
  <c r="K68" i="3"/>
  <c r="J68" i="3"/>
  <c r="I68" i="3"/>
  <c r="H68" i="3"/>
  <c r="M76" i="3"/>
  <c r="L76" i="3"/>
  <c r="K76" i="3"/>
  <c r="J76" i="3"/>
  <c r="I76" i="3"/>
  <c r="H76" i="3"/>
  <c r="M84" i="3"/>
  <c r="L84" i="3"/>
  <c r="K84" i="3"/>
  <c r="J84" i="3"/>
  <c r="I84" i="3"/>
  <c r="H84" i="3"/>
  <c r="X97" i="3"/>
  <c r="W97" i="3"/>
  <c r="V97" i="3"/>
  <c r="U97" i="3"/>
  <c r="T97" i="3"/>
  <c r="S97" i="3"/>
  <c r="L11" i="3"/>
  <c r="K11" i="3"/>
  <c r="J11" i="3"/>
  <c r="I11" i="3"/>
  <c r="M11" i="3"/>
  <c r="H11" i="3"/>
  <c r="U10" i="4"/>
  <c r="T10" i="4"/>
  <c r="S10" i="4"/>
  <c r="X10" i="4"/>
  <c r="W10" i="4"/>
  <c r="V10" i="4"/>
  <c r="X12" i="4"/>
  <c r="W12" i="4"/>
  <c r="U12" i="4"/>
  <c r="T12" i="4"/>
  <c r="V12" i="4"/>
  <c r="S12" i="4"/>
  <c r="V30" i="4"/>
  <c r="U30" i="4"/>
  <c r="T30" i="4"/>
  <c r="S30" i="4"/>
  <c r="X30" i="4"/>
  <c r="W30" i="4"/>
  <c r="V46" i="4"/>
  <c r="U46" i="4"/>
  <c r="T46" i="4"/>
  <c r="S46" i="4"/>
  <c r="X46" i="4"/>
  <c r="W46" i="4"/>
  <c r="V62" i="4"/>
  <c r="U62" i="4"/>
  <c r="T62" i="4"/>
  <c r="S62" i="4"/>
  <c r="X62" i="4"/>
  <c r="W62" i="4"/>
  <c r="V78" i="4"/>
  <c r="U78" i="4"/>
  <c r="T78" i="4"/>
  <c r="S78" i="4"/>
  <c r="X78" i="4"/>
  <c r="W78" i="4"/>
  <c r="X95" i="4"/>
  <c r="W95" i="4"/>
  <c r="V95" i="4"/>
  <c r="U95" i="4"/>
  <c r="T95" i="4"/>
  <c r="S95" i="4"/>
  <c r="M113" i="4"/>
  <c r="L113" i="4"/>
  <c r="K113" i="4"/>
  <c r="J113" i="4"/>
  <c r="I113" i="4"/>
  <c r="H113" i="4"/>
  <c r="O54" i="5"/>
  <c r="M54" i="5"/>
  <c r="L54" i="5"/>
  <c r="K54" i="5"/>
  <c r="J54" i="5"/>
  <c r="O9" i="6"/>
  <c r="M9" i="6"/>
  <c r="L9" i="6"/>
  <c r="K9" i="6"/>
  <c r="J9" i="6"/>
  <c r="O69" i="6"/>
  <c r="M69" i="6"/>
  <c r="L69" i="6"/>
  <c r="K69" i="6"/>
  <c r="J69" i="6"/>
  <c r="E94" i="6"/>
  <c r="M475" i="7"/>
  <c r="L475" i="7"/>
  <c r="O13" i="6"/>
  <c r="M13" i="6"/>
  <c r="L13" i="6"/>
  <c r="K13" i="6"/>
  <c r="J13" i="6"/>
  <c r="I20" i="2"/>
  <c r="H20" i="2"/>
  <c r="G20" i="2"/>
  <c r="R28" i="2"/>
  <c r="Q28" i="2"/>
  <c r="P28" i="2"/>
  <c r="O28" i="2"/>
  <c r="N28" i="2"/>
  <c r="U14" i="4"/>
  <c r="T14" i="4"/>
  <c r="S14" i="4"/>
  <c r="X14" i="4"/>
  <c r="W14" i="4"/>
  <c r="V14" i="4"/>
  <c r="X16" i="4"/>
  <c r="W16" i="4"/>
  <c r="U16" i="4"/>
  <c r="T16" i="4"/>
  <c r="V16" i="4"/>
  <c r="S16" i="4"/>
  <c r="M38" i="4"/>
  <c r="L38" i="4"/>
  <c r="K38" i="4"/>
  <c r="I38" i="4"/>
  <c r="H38" i="4"/>
  <c r="J38" i="4"/>
  <c r="M54" i="4"/>
  <c r="L54" i="4"/>
  <c r="K54" i="4"/>
  <c r="I54" i="4"/>
  <c r="H54" i="4"/>
  <c r="J54" i="4"/>
  <c r="M70" i="4"/>
  <c r="L70" i="4"/>
  <c r="K70" i="4"/>
  <c r="I70" i="4"/>
  <c r="H70" i="4"/>
  <c r="J70" i="4"/>
  <c r="M86" i="4"/>
  <c r="L86" i="4"/>
  <c r="K86" i="4"/>
  <c r="I86" i="4"/>
  <c r="H86" i="4"/>
  <c r="J86" i="4"/>
  <c r="X87" i="4"/>
  <c r="W87" i="4"/>
  <c r="V87" i="4"/>
  <c r="T87" i="4"/>
  <c r="S87" i="4"/>
  <c r="U87" i="4"/>
  <c r="O12" i="5"/>
  <c r="I15" i="5"/>
  <c r="M12" i="5"/>
  <c r="L12" i="5"/>
  <c r="K12" i="5"/>
  <c r="J12" i="5"/>
  <c r="O19" i="5"/>
  <c r="M19" i="5"/>
  <c r="L19" i="5"/>
  <c r="K19" i="5"/>
  <c r="J19" i="5"/>
  <c r="G58" i="5"/>
  <c r="O56" i="6"/>
  <c r="M56" i="6"/>
  <c r="L56" i="6"/>
  <c r="K56" i="6"/>
  <c r="J56" i="6"/>
  <c r="I61" i="6"/>
  <c r="O83" i="6"/>
  <c r="M83" i="6"/>
  <c r="L83" i="6"/>
  <c r="K83" i="6"/>
  <c r="J83" i="6"/>
  <c r="AT16" i="7"/>
  <c r="AS16" i="7"/>
  <c r="AA29" i="7"/>
  <c r="AJ21" i="7"/>
  <c r="I26" i="2"/>
  <c r="H26" i="2"/>
  <c r="G26" i="2"/>
  <c r="M20" i="3"/>
  <c r="L20" i="3"/>
  <c r="K20" i="3"/>
  <c r="J20" i="3"/>
  <c r="I20" i="3"/>
  <c r="H20" i="3"/>
  <c r="M44" i="3"/>
  <c r="L44" i="3"/>
  <c r="K44" i="3"/>
  <c r="J44" i="3"/>
  <c r="I44" i="3"/>
  <c r="H44" i="3"/>
  <c r="M56" i="3"/>
  <c r="L56" i="3"/>
  <c r="K56" i="3"/>
  <c r="J56" i="3"/>
  <c r="I56" i="3"/>
  <c r="H56" i="3"/>
  <c r="M64" i="3"/>
  <c r="L64" i="3"/>
  <c r="K64" i="3"/>
  <c r="J64" i="3"/>
  <c r="I64" i="3"/>
  <c r="H64" i="3"/>
  <c r="M14" i="4"/>
  <c r="L14" i="4"/>
  <c r="K14" i="4"/>
  <c r="I14" i="4"/>
  <c r="H14" i="4"/>
  <c r="J14" i="4"/>
  <c r="O29" i="5"/>
  <c r="M29" i="5"/>
  <c r="L29" i="5"/>
  <c r="K29" i="5"/>
  <c r="J29" i="5"/>
  <c r="I12" i="2"/>
  <c r="H12" i="2"/>
  <c r="G12" i="2"/>
  <c r="I28" i="2"/>
  <c r="H28" i="2"/>
  <c r="G28" i="2"/>
  <c r="L7" i="3"/>
  <c r="K7" i="3"/>
  <c r="J7" i="3"/>
  <c r="I7" i="3"/>
  <c r="H7" i="3"/>
  <c r="M7" i="3"/>
  <c r="L15" i="3"/>
  <c r="K15" i="3"/>
  <c r="J15" i="3"/>
  <c r="I15" i="3"/>
  <c r="H15" i="3"/>
  <c r="M15" i="3"/>
  <c r="U18" i="4"/>
  <c r="T18" i="4"/>
  <c r="S18" i="4"/>
  <c r="X18" i="4"/>
  <c r="W18" i="4"/>
  <c r="V18" i="4"/>
  <c r="X20" i="4"/>
  <c r="W20" i="4"/>
  <c r="U20" i="4"/>
  <c r="T20" i="4"/>
  <c r="V20" i="4"/>
  <c r="S20" i="4"/>
  <c r="V26" i="4"/>
  <c r="U26" i="4"/>
  <c r="T26" i="4"/>
  <c r="S26" i="4"/>
  <c r="X26" i="4"/>
  <c r="W26" i="4"/>
  <c r="V42" i="4"/>
  <c r="U42" i="4"/>
  <c r="T42" i="4"/>
  <c r="S42" i="4"/>
  <c r="X42" i="4"/>
  <c r="W42" i="4"/>
  <c r="V58" i="4"/>
  <c r="U58" i="4"/>
  <c r="T58" i="4"/>
  <c r="S58" i="4"/>
  <c r="X58" i="4"/>
  <c r="W58" i="4"/>
  <c r="V74" i="4"/>
  <c r="U74" i="4"/>
  <c r="T74" i="4"/>
  <c r="S74" i="4"/>
  <c r="X74" i="4"/>
  <c r="W74" i="4"/>
  <c r="K92" i="4"/>
  <c r="J92" i="4"/>
  <c r="I92" i="4"/>
  <c r="H92" i="4"/>
  <c r="M92" i="4"/>
  <c r="L92" i="4"/>
  <c r="M105" i="4"/>
  <c r="L105" i="4"/>
  <c r="K105" i="4"/>
  <c r="J105" i="4"/>
  <c r="I105" i="4"/>
  <c r="H105" i="4"/>
  <c r="I36" i="5"/>
  <c r="O33" i="5"/>
  <c r="M33" i="5"/>
  <c r="L33" i="5"/>
  <c r="K33" i="5"/>
  <c r="J33" i="5"/>
  <c r="E59" i="5"/>
  <c r="O17" i="6"/>
  <c r="M17" i="6"/>
  <c r="L17" i="6"/>
  <c r="K17" i="6"/>
  <c r="J17" i="6"/>
  <c r="O44" i="6"/>
  <c r="M44" i="6"/>
  <c r="L44" i="6"/>
  <c r="K44" i="6"/>
  <c r="J44" i="6"/>
  <c r="G62" i="6"/>
  <c r="J103" i="6"/>
  <c r="O103" i="6"/>
  <c r="M103" i="6"/>
  <c r="L103" i="6"/>
  <c r="K103" i="6"/>
  <c r="O104" i="6"/>
  <c r="M104" i="6"/>
  <c r="L104" i="6"/>
  <c r="K104" i="6"/>
  <c r="J104" i="6"/>
  <c r="AT12" i="7"/>
  <c r="AS12" i="7"/>
  <c r="L79" i="7"/>
  <c r="M79" i="7"/>
  <c r="M8" i="3"/>
  <c r="L8" i="3"/>
  <c r="I8" i="3"/>
  <c r="K8" i="3"/>
  <c r="J8" i="3"/>
  <c r="H8" i="3"/>
  <c r="M52" i="3"/>
  <c r="L52" i="3"/>
  <c r="K52" i="3"/>
  <c r="J52" i="3"/>
  <c r="I52" i="3"/>
  <c r="H52" i="3"/>
  <c r="X89" i="3"/>
  <c r="W89" i="3"/>
  <c r="V89" i="3"/>
  <c r="U89" i="3"/>
  <c r="T89" i="3"/>
  <c r="S89" i="3"/>
  <c r="X93" i="3"/>
  <c r="W93" i="3"/>
  <c r="V93" i="3"/>
  <c r="U93" i="3"/>
  <c r="T93" i="3"/>
  <c r="S93" i="3"/>
  <c r="M107" i="3"/>
  <c r="L107" i="3"/>
  <c r="K107" i="3"/>
  <c r="J107" i="3"/>
  <c r="I107" i="3"/>
  <c r="H107" i="3"/>
  <c r="M98" i="4"/>
  <c r="L98" i="4"/>
  <c r="K98" i="4"/>
  <c r="J98" i="4"/>
  <c r="I98" i="4"/>
  <c r="H98" i="4"/>
  <c r="O73" i="6"/>
  <c r="M73" i="6"/>
  <c r="L73" i="6"/>
  <c r="K73" i="6"/>
  <c r="J73" i="6"/>
  <c r="R12" i="2"/>
  <c r="Q12" i="2"/>
  <c r="P12" i="2"/>
  <c r="O12" i="2"/>
  <c r="N12" i="2"/>
  <c r="M6" i="4"/>
  <c r="L6" i="4"/>
  <c r="K6" i="4"/>
  <c r="I6" i="4"/>
  <c r="H6" i="4"/>
  <c r="J6" i="4"/>
  <c r="U22" i="4"/>
  <c r="T22" i="4"/>
  <c r="S22" i="4"/>
  <c r="X22" i="4"/>
  <c r="V22" i="4"/>
  <c r="W22" i="4"/>
  <c r="X24" i="4"/>
  <c r="W24" i="4"/>
  <c r="U24" i="4"/>
  <c r="T24" i="4"/>
  <c r="S24" i="4"/>
  <c r="V24" i="4"/>
  <c r="M34" i="4"/>
  <c r="L34" i="4"/>
  <c r="K34" i="4"/>
  <c r="I34" i="4"/>
  <c r="H34" i="4"/>
  <c r="J34" i="4"/>
  <c r="M50" i="4"/>
  <c r="L50" i="4"/>
  <c r="K50" i="4"/>
  <c r="I50" i="4"/>
  <c r="H50" i="4"/>
  <c r="J50" i="4"/>
  <c r="M66" i="4"/>
  <c r="L66" i="4"/>
  <c r="K66" i="4"/>
  <c r="I66" i="4"/>
  <c r="H66" i="4"/>
  <c r="J66" i="4"/>
  <c r="M82" i="4"/>
  <c r="L82" i="4"/>
  <c r="K82" i="4"/>
  <c r="I82" i="4"/>
  <c r="H82" i="4"/>
  <c r="J82" i="4"/>
  <c r="X99" i="4"/>
  <c r="W99" i="4"/>
  <c r="V99" i="4"/>
  <c r="U99" i="4"/>
  <c r="T99" i="4"/>
  <c r="S99" i="4"/>
  <c r="G37" i="5"/>
  <c r="E63" i="6"/>
  <c r="AI19" i="7"/>
  <c r="AH19" i="7"/>
  <c r="AR23" i="7"/>
  <c r="L122" i="7"/>
  <c r="M122" i="7"/>
  <c r="M72" i="3"/>
  <c r="L72" i="3"/>
  <c r="K72" i="3"/>
  <c r="J72" i="3"/>
  <c r="I72" i="3"/>
  <c r="H72" i="3"/>
  <c r="M103" i="3"/>
  <c r="L103" i="3"/>
  <c r="K103" i="3"/>
  <c r="J103" i="3"/>
  <c r="I103" i="3"/>
  <c r="H103" i="3"/>
  <c r="M46" i="4"/>
  <c r="L46" i="4"/>
  <c r="K46" i="4"/>
  <c r="I46" i="4"/>
  <c r="H46" i="4"/>
  <c r="J46" i="4"/>
  <c r="M62" i="4"/>
  <c r="L62" i="4"/>
  <c r="K62" i="4"/>
  <c r="I62" i="4"/>
  <c r="H62" i="4"/>
  <c r="J62" i="4"/>
  <c r="M109" i="4"/>
  <c r="L109" i="4"/>
  <c r="K109" i="4"/>
  <c r="J109" i="4"/>
  <c r="I109" i="4"/>
  <c r="H109" i="4"/>
  <c r="O65" i="5"/>
  <c r="M65" i="5"/>
  <c r="L65" i="5"/>
  <c r="K65" i="5"/>
  <c r="J65" i="5"/>
  <c r="AI11" i="7"/>
  <c r="AH11" i="7"/>
  <c r="M10" i="4"/>
  <c r="L10" i="4"/>
  <c r="K10" i="4"/>
  <c r="I10" i="4"/>
  <c r="H10" i="4"/>
  <c r="J10" i="4"/>
  <c r="V38" i="4"/>
  <c r="U38" i="4"/>
  <c r="T38" i="4"/>
  <c r="S38" i="4"/>
  <c r="X38" i="4"/>
  <c r="W38" i="4"/>
  <c r="V54" i="4"/>
  <c r="U54" i="4"/>
  <c r="T54" i="4"/>
  <c r="S54" i="4"/>
  <c r="X54" i="4"/>
  <c r="W54" i="4"/>
  <c r="V70" i="4"/>
  <c r="U70" i="4"/>
  <c r="T70" i="4"/>
  <c r="S70" i="4"/>
  <c r="X70" i="4"/>
  <c r="W70" i="4"/>
  <c r="V86" i="4"/>
  <c r="U86" i="4"/>
  <c r="T86" i="4"/>
  <c r="S86" i="4"/>
  <c r="X86" i="4"/>
  <c r="W86" i="4"/>
  <c r="K88" i="4"/>
  <c r="J88" i="4"/>
  <c r="I88" i="4"/>
  <c r="H88" i="4"/>
  <c r="M88" i="4"/>
  <c r="L88" i="4"/>
  <c r="O8" i="5"/>
  <c r="M8" i="5"/>
  <c r="L8" i="5"/>
  <c r="K8" i="5"/>
  <c r="J8" i="5"/>
  <c r="O52" i="6"/>
  <c r="M52" i="6"/>
  <c r="L52" i="6"/>
  <c r="K52" i="6"/>
  <c r="J52" i="6"/>
  <c r="AI15" i="7"/>
  <c r="AH15" i="7"/>
  <c r="H37" i="5"/>
  <c r="M29" i="6"/>
  <c r="L29" i="6"/>
  <c r="K29" i="6"/>
  <c r="J29" i="6"/>
  <c r="F59" i="6"/>
  <c r="H62" i="6"/>
  <c r="F63" i="6"/>
  <c r="M10" i="7"/>
  <c r="L10" i="7"/>
  <c r="M31" i="7"/>
  <c r="L31" i="7"/>
  <c r="H35" i="7"/>
  <c r="M121" i="7"/>
  <c r="L121" i="7"/>
  <c r="J141" i="7"/>
  <c r="L142" i="7"/>
  <c r="M142" i="7"/>
  <c r="M187" i="7"/>
  <c r="L187" i="7"/>
  <c r="M210" i="7"/>
  <c r="L210" i="7"/>
  <c r="M345" i="7"/>
  <c r="L345" i="7"/>
  <c r="M101" i="9"/>
  <c r="L101" i="9"/>
  <c r="K23" i="11"/>
  <c r="H23" i="11"/>
  <c r="I23" i="11"/>
  <c r="M93" i="12"/>
  <c r="L93" i="12"/>
  <c r="K93" i="12"/>
  <c r="J93" i="12"/>
  <c r="I93" i="12"/>
  <c r="M501" i="13"/>
  <c r="L501" i="13"/>
  <c r="O9" i="5"/>
  <c r="M9" i="5"/>
  <c r="L9" i="5"/>
  <c r="K9" i="5"/>
  <c r="J9" i="5"/>
  <c r="M13" i="5"/>
  <c r="L13" i="5"/>
  <c r="K13" i="5"/>
  <c r="J13" i="5"/>
  <c r="O20" i="5"/>
  <c r="M20" i="5"/>
  <c r="L20" i="5"/>
  <c r="K20" i="5"/>
  <c r="J20" i="5"/>
  <c r="O30" i="5"/>
  <c r="M30" i="5"/>
  <c r="L30" i="5"/>
  <c r="K30" i="5"/>
  <c r="J30" i="5"/>
  <c r="O34" i="5"/>
  <c r="I37" i="5"/>
  <c r="M34" i="5"/>
  <c r="L34" i="5"/>
  <c r="K34" i="5"/>
  <c r="J34" i="5"/>
  <c r="O41" i="5"/>
  <c r="M41" i="5"/>
  <c r="L41" i="5"/>
  <c r="K41" i="5"/>
  <c r="J41" i="5"/>
  <c r="O10" i="6"/>
  <c r="M10" i="6"/>
  <c r="L10" i="6"/>
  <c r="K10" i="6"/>
  <c r="J10" i="6"/>
  <c r="O14" i="6"/>
  <c r="M14" i="6"/>
  <c r="L14" i="6"/>
  <c r="K14" i="6"/>
  <c r="J14" i="6"/>
  <c r="O18" i="6"/>
  <c r="M18" i="6"/>
  <c r="L18" i="6"/>
  <c r="K18" i="6"/>
  <c r="J18" i="6"/>
  <c r="M22" i="6"/>
  <c r="L22" i="6"/>
  <c r="K22" i="6"/>
  <c r="J22" i="6"/>
  <c r="M30" i="6"/>
  <c r="L30" i="6"/>
  <c r="K30" i="6"/>
  <c r="J30" i="6"/>
  <c r="O35" i="6"/>
  <c r="M35" i="6"/>
  <c r="L35" i="6"/>
  <c r="K35" i="6"/>
  <c r="J35" i="6"/>
  <c r="O45" i="6"/>
  <c r="M45" i="6"/>
  <c r="L45" i="6"/>
  <c r="K45" i="6"/>
  <c r="J45" i="6"/>
  <c r="O49" i="6"/>
  <c r="M49" i="6"/>
  <c r="L49" i="6"/>
  <c r="K49" i="6"/>
  <c r="J49" i="6"/>
  <c r="O53" i="6"/>
  <c r="M53" i="6"/>
  <c r="L53" i="6"/>
  <c r="K53" i="6"/>
  <c r="J53" i="6"/>
  <c r="G59" i="6"/>
  <c r="E60" i="6"/>
  <c r="O57" i="6"/>
  <c r="M57" i="6"/>
  <c r="L57" i="6"/>
  <c r="K57" i="6"/>
  <c r="J57" i="6"/>
  <c r="I62" i="6"/>
  <c r="G63" i="6"/>
  <c r="O70" i="6"/>
  <c r="M70" i="6"/>
  <c r="L70" i="6"/>
  <c r="K70" i="6"/>
  <c r="J70" i="6"/>
  <c r="AI10" i="7"/>
  <c r="AH10" i="7"/>
  <c r="AT11" i="7"/>
  <c r="AS11" i="7"/>
  <c r="AI14" i="7"/>
  <c r="AH14" i="7"/>
  <c r="AT15" i="7"/>
  <c r="AS15" i="7"/>
  <c r="AI24" i="7"/>
  <c r="AI23" i="7"/>
  <c r="AI18" i="7"/>
  <c r="AH18" i="7"/>
  <c r="AT19" i="7"/>
  <c r="AS19" i="7"/>
  <c r="AA30" i="7"/>
  <c r="AJ24" i="7"/>
  <c r="M34" i="7"/>
  <c r="L34" i="7"/>
  <c r="J119" i="7"/>
  <c r="L120" i="7"/>
  <c r="M120" i="7"/>
  <c r="M318" i="7"/>
  <c r="L318" i="7"/>
  <c r="M77" i="9"/>
  <c r="L77" i="9"/>
  <c r="M141" i="9"/>
  <c r="L141" i="9"/>
  <c r="K96" i="4"/>
  <c r="J96" i="4"/>
  <c r="I96" i="4"/>
  <c r="H96" i="4"/>
  <c r="M96" i="4"/>
  <c r="L96" i="4"/>
  <c r="H59" i="5"/>
  <c r="M23" i="6"/>
  <c r="L23" i="6"/>
  <c r="K23" i="6"/>
  <c r="J23" i="6"/>
  <c r="M31" i="6"/>
  <c r="L31" i="6"/>
  <c r="K31" i="6"/>
  <c r="J31" i="6"/>
  <c r="H59" i="6"/>
  <c r="F60" i="6"/>
  <c r="H63" i="6"/>
  <c r="F91" i="6"/>
  <c r="H94" i="6"/>
  <c r="F95" i="6"/>
  <c r="M9" i="7"/>
  <c r="L9" i="7"/>
  <c r="M13" i="7"/>
  <c r="L13" i="7"/>
  <c r="J43" i="7"/>
  <c r="M97" i="7"/>
  <c r="L97" i="7"/>
  <c r="M99" i="7"/>
  <c r="L99" i="7"/>
  <c r="L186" i="7"/>
  <c r="M186" i="7"/>
  <c r="J207" i="7"/>
  <c r="M230" i="7"/>
  <c r="L230" i="7"/>
  <c r="M501" i="7"/>
  <c r="L501" i="7"/>
  <c r="M664" i="7"/>
  <c r="L664" i="7"/>
  <c r="L10" i="5"/>
  <c r="K10" i="5"/>
  <c r="J10" i="5"/>
  <c r="O10" i="5"/>
  <c r="M10" i="5"/>
  <c r="L21" i="5"/>
  <c r="K21" i="5"/>
  <c r="J21" i="5"/>
  <c r="O21" i="5"/>
  <c r="M21" i="5"/>
  <c r="L31" i="5"/>
  <c r="K31" i="5"/>
  <c r="J31" i="5"/>
  <c r="O31" i="5"/>
  <c r="M31" i="5"/>
  <c r="E36" i="5"/>
  <c r="L35" i="5"/>
  <c r="K35" i="5"/>
  <c r="J35" i="5"/>
  <c r="M35" i="5"/>
  <c r="L42" i="5"/>
  <c r="K42" i="5"/>
  <c r="J42" i="5"/>
  <c r="O42" i="5"/>
  <c r="M42" i="5"/>
  <c r="L7" i="6"/>
  <c r="K7" i="6"/>
  <c r="J7" i="6"/>
  <c r="O7" i="6"/>
  <c r="M7" i="6"/>
  <c r="L11" i="6"/>
  <c r="K11" i="6"/>
  <c r="J11" i="6"/>
  <c r="O11" i="6"/>
  <c r="M11" i="6"/>
  <c r="L15" i="6"/>
  <c r="K15" i="6"/>
  <c r="J15" i="6"/>
  <c r="O15" i="6"/>
  <c r="M15" i="6"/>
  <c r="L19" i="6"/>
  <c r="K19" i="6"/>
  <c r="J19" i="6"/>
  <c r="O19" i="6"/>
  <c r="M19" i="6"/>
  <c r="L24" i="6"/>
  <c r="K24" i="6"/>
  <c r="J24" i="6"/>
  <c r="M24" i="6"/>
  <c r="L32" i="6"/>
  <c r="K32" i="6"/>
  <c r="J32" i="6"/>
  <c r="O32" i="6"/>
  <c r="M32" i="6"/>
  <c r="L36" i="6"/>
  <c r="K36" i="6"/>
  <c r="J36" i="6"/>
  <c r="O36" i="6"/>
  <c r="M36" i="6"/>
  <c r="L46" i="6"/>
  <c r="K46" i="6"/>
  <c r="J46" i="6"/>
  <c r="O46" i="6"/>
  <c r="M46" i="6"/>
  <c r="L50" i="6"/>
  <c r="K50" i="6"/>
  <c r="J50" i="6"/>
  <c r="O50" i="6"/>
  <c r="M50" i="6"/>
  <c r="L54" i="6"/>
  <c r="I59" i="6"/>
  <c r="K54" i="6"/>
  <c r="J54" i="6"/>
  <c r="O54" i="6"/>
  <c r="M54" i="6"/>
  <c r="G60" i="6"/>
  <c r="E61" i="6"/>
  <c r="L58" i="6"/>
  <c r="K58" i="6"/>
  <c r="J58" i="6"/>
  <c r="I63" i="6"/>
  <c r="O58" i="6"/>
  <c r="M58" i="6"/>
  <c r="L71" i="6"/>
  <c r="K71" i="6"/>
  <c r="J71" i="6"/>
  <c r="O71" i="6"/>
  <c r="M71" i="6"/>
  <c r="L81" i="6"/>
  <c r="K81" i="6"/>
  <c r="J81" i="6"/>
  <c r="O81" i="6"/>
  <c r="M81" i="6"/>
  <c r="AI9" i="7"/>
  <c r="AH9" i="7"/>
  <c r="AG25" i="7"/>
  <c r="AQ9" i="7"/>
  <c r="AP24" i="7"/>
  <c r="AS24" i="7" s="1"/>
  <c r="AT10" i="7"/>
  <c r="AS10" i="7"/>
  <c r="AI13" i="7"/>
  <c r="AH13" i="7"/>
  <c r="AT14" i="7"/>
  <c r="AS14" i="7"/>
  <c r="AI17" i="7"/>
  <c r="AH17" i="7"/>
  <c r="AT18" i="7"/>
  <c r="AS18" i="7"/>
  <c r="AH24" i="7"/>
  <c r="AF20" i="7"/>
  <c r="M32" i="7"/>
  <c r="L32" i="7"/>
  <c r="M100" i="7"/>
  <c r="L100" i="7"/>
  <c r="L101" i="7"/>
  <c r="M101" i="7"/>
  <c r="J131" i="7"/>
  <c r="M207" i="7"/>
  <c r="L207" i="7"/>
  <c r="L209" i="7"/>
  <c r="M209" i="7"/>
  <c r="M370" i="7"/>
  <c r="L370" i="7"/>
  <c r="M616" i="7"/>
  <c r="L616" i="7"/>
  <c r="K38" i="11"/>
  <c r="H38" i="11"/>
  <c r="I38" i="11"/>
  <c r="M52" i="12"/>
  <c r="L52" i="12"/>
  <c r="K52" i="12"/>
  <c r="J52" i="12"/>
  <c r="I52" i="12"/>
  <c r="K16" i="5"/>
  <c r="J16" i="5"/>
  <c r="M16" i="5"/>
  <c r="L16" i="5"/>
  <c r="F36" i="5"/>
  <c r="K25" i="6"/>
  <c r="J25" i="6"/>
  <c r="M25" i="6"/>
  <c r="L25" i="6"/>
  <c r="H60" i="6"/>
  <c r="F61" i="6"/>
  <c r="M12" i="7"/>
  <c r="L12" i="7"/>
  <c r="M35" i="7"/>
  <c r="L35" i="7"/>
  <c r="J185" i="7"/>
  <c r="L298" i="7"/>
  <c r="M298" i="7"/>
  <c r="M165" i="9"/>
  <c r="L165" i="9"/>
  <c r="T26" i="11"/>
  <c r="R26" i="11"/>
  <c r="S26" i="11"/>
  <c r="Q26" i="11"/>
  <c r="V55" i="12"/>
  <c r="U55" i="12"/>
  <c r="T55" i="12"/>
  <c r="J7" i="5"/>
  <c r="O7" i="5"/>
  <c r="M7" i="5"/>
  <c r="L7" i="5"/>
  <c r="K7" i="5"/>
  <c r="J11" i="5"/>
  <c r="I14" i="5"/>
  <c r="O11" i="5"/>
  <c r="M11" i="5"/>
  <c r="L11" i="5"/>
  <c r="K11" i="5"/>
  <c r="J17" i="5"/>
  <c r="M17" i="5"/>
  <c r="L17" i="5"/>
  <c r="K17" i="5"/>
  <c r="J32" i="5"/>
  <c r="O32" i="5"/>
  <c r="M32" i="5"/>
  <c r="L32" i="5"/>
  <c r="K32" i="5"/>
  <c r="G36" i="5"/>
  <c r="E37" i="5"/>
  <c r="J43" i="5"/>
  <c r="O43" i="5"/>
  <c r="M43" i="5"/>
  <c r="L43" i="5"/>
  <c r="K43" i="5"/>
  <c r="J8" i="6"/>
  <c r="O8" i="6"/>
  <c r="M8" i="6"/>
  <c r="L8" i="6"/>
  <c r="K8" i="6"/>
  <c r="J12" i="6"/>
  <c r="O12" i="6"/>
  <c r="M12" i="6"/>
  <c r="L12" i="6"/>
  <c r="K12" i="6"/>
  <c r="J16" i="6"/>
  <c r="O16" i="6"/>
  <c r="M16" i="6"/>
  <c r="L16" i="6"/>
  <c r="K16" i="6"/>
  <c r="J20" i="6"/>
  <c r="O20" i="6"/>
  <c r="M20" i="6"/>
  <c r="L20" i="6"/>
  <c r="K20" i="6"/>
  <c r="J26" i="6"/>
  <c r="M26" i="6"/>
  <c r="L26" i="6"/>
  <c r="K26" i="6"/>
  <c r="J33" i="6"/>
  <c r="O33" i="6"/>
  <c r="M33" i="6"/>
  <c r="L33" i="6"/>
  <c r="K33" i="6"/>
  <c r="J47" i="6"/>
  <c r="O47" i="6"/>
  <c r="M47" i="6"/>
  <c r="L47" i="6"/>
  <c r="K47" i="6"/>
  <c r="J51" i="6"/>
  <c r="O51" i="6"/>
  <c r="M51" i="6"/>
  <c r="L51" i="6"/>
  <c r="K51" i="6"/>
  <c r="I60" i="6"/>
  <c r="J55" i="6"/>
  <c r="O55" i="6"/>
  <c r="M55" i="6"/>
  <c r="L55" i="6"/>
  <c r="K55" i="6"/>
  <c r="G61" i="6"/>
  <c r="E62" i="6"/>
  <c r="J72" i="6"/>
  <c r="O72" i="6"/>
  <c r="M72" i="6"/>
  <c r="L72" i="6"/>
  <c r="K72" i="6"/>
  <c r="AS9" i="7"/>
  <c r="AT9" i="7"/>
  <c r="AH12" i="7"/>
  <c r="AI12" i="7"/>
  <c r="AS13" i="7"/>
  <c r="AT13" i="7"/>
  <c r="AH16" i="7"/>
  <c r="AI16" i="7"/>
  <c r="AS17" i="7"/>
  <c r="AT17" i="7"/>
  <c r="AF19" i="7"/>
  <c r="AH23" i="7"/>
  <c r="L229" i="7"/>
  <c r="M229" i="7"/>
  <c r="M687" i="7"/>
  <c r="L687" i="7"/>
  <c r="M13" i="9"/>
  <c r="L13" i="9"/>
  <c r="L167" i="9"/>
  <c r="M167" i="9"/>
  <c r="M125" i="12"/>
  <c r="L125" i="12"/>
  <c r="K125" i="12"/>
  <c r="J125" i="12"/>
  <c r="I125" i="12"/>
  <c r="X28" i="4"/>
  <c r="W28" i="4"/>
  <c r="U28" i="4"/>
  <c r="T28" i="4"/>
  <c r="S28" i="4"/>
  <c r="V28" i="4"/>
  <c r="M18" i="5"/>
  <c r="L18" i="5"/>
  <c r="K18" i="5"/>
  <c r="J18" i="5"/>
  <c r="H36" i="5"/>
  <c r="F37" i="5"/>
  <c r="F58" i="5"/>
  <c r="M27" i="6"/>
  <c r="L27" i="6"/>
  <c r="K27" i="6"/>
  <c r="J27" i="6"/>
  <c r="H61" i="6"/>
  <c r="F62" i="6"/>
  <c r="H92" i="6"/>
  <c r="J10" i="7"/>
  <c r="M11" i="7"/>
  <c r="L11" i="7"/>
  <c r="F12" i="7"/>
  <c r="H13" i="7"/>
  <c r="J14" i="7"/>
  <c r="F16" i="7"/>
  <c r="H17" i="7"/>
  <c r="J18" i="7"/>
  <c r="F20" i="7"/>
  <c r="F21" i="7"/>
  <c r="J31" i="7"/>
  <c r="M33" i="7"/>
  <c r="L33" i="7"/>
  <c r="F35" i="7"/>
  <c r="H37" i="7"/>
  <c r="J39" i="7"/>
  <c r="F43" i="7"/>
  <c r="F55" i="7"/>
  <c r="H57" i="7"/>
  <c r="H60" i="7"/>
  <c r="F62" i="7"/>
  <c r="F63" i="7"/>
  <c r="F64" i="7"/>
  <c r="J82" i="7"/>
  <c r="J83" i="7"/>
  <c r="J84" i="7"/>
  <c r="F97" i="7"/>
  <c r="F99" i="7"/>
  <c r="F101" i="7"/>
  <c r="H109" i="7"/>
  <c r="J122" i="7"/>
  <c r="H128" i="7"/>
  <c r="H142" i="7"/>
  <c r="L144" i="7"/>
  <c r="M144" i="7"/>
  <c r="F148" i="7"/>
  <c r="J150" i="7"/>
  <c r="H190" i="7"/>
  <c r="F194" i="7"/>
  <c r="F196" i="7"/>
  <c r="F212" i="7"/>
  <c r="J241" i="7"/>
  <c r="H251" i="7"/>
  <c r="F257" i="7"/>
  <c r="J296" i="7"/>
  <c r="H302" i="7"/>
  <c r="L320" i="7"/>
  <c r="M320" i="7"/>
  <c r="J578" i="7"/>
  <c r="H696" i="7"/>
  <c r="F20" i="9"/>
  <c r="H33" i="9"/>
  <c r="F39" i="9"/>
  <c r="F60" i="9"/>
  <c r="M53" i="9"/>
  <c r="L53" i="9"/>
  <c r="J59" i="9"/>
  <c r="H65" i="9"/>
  <c r="J75" i="9"/>
  <c r="H81" i="9"/>
  <c r="F87" i="9"/>
  <c r="H126" i="9"/>
  <c r="F119" i="9"/>
  <c r="H145" i="9"/>
  <c r="F151" i="9"/>
  <c r="F167" i="9"/>
  <c r="H257" i="9"/>
  <c r="J109" i="13"/>
  <c r="J108" i="7"/>
  <c r="J396" i="7"/>
  <c r="M398" i="7"/>
  <c r="L398" i="7"/>
  <c r="F400" i="7"/>
  <c r="H402" i="7"/>
  <c r="J404" i="7"/>
  <c r="F408" i="7"/>
  <c r="M448" i="7"/>
  <c r="L448" i="7"/>
  <c r="F450" i="7"/>
  <c r="H452" i="7"/>
  <c r="J454" i="7"/>
  <c r="F458" i="7"/>
  <c r="H460" i="7"/>
  <c r="J521" i="7"/>
  <c r="M523" i="7"/>
  <c r="L523" i="7"/>
  <c r="F525" i="7"/>
  <c r="H527" i="7"/>
  <c r="J529" i="7"/>
  <c r="F533" i="7"/>
  <c r="M567" i="7"/>
  <c r="L567" i="7"/>
  <c r="F569" i="7"/>
  <c r="H571" i="7"/>
  <c r="J573" i="7"/>
  <c r="F577" i="7"/>
  <c r="H579" i="7"/>
  <c r="M635" i="7"/>
  <c r="L635" i="7"/>
  <c r="F637" i="7"/>
  <c r="H639" i="7"/>
  <c r="J641" i="7"/>
  <c r="F645" i="7"/>
  <c r="H647" i="7"/>
  <c r="J14" i="9"/>
  <c r="M32" i="9"/>
  <c r="L32" i="9"/>
  <c r="H36" i="9"/>
  <c r="J38" i="9"/>
  <c r="J54" i="9"/>
  <c r="F58" i="9"/>
  <c r="H60" i="9"/>
  <c r="J62" i="9"/>
  <c r="J78" i="9"/>
  <c r="J86" i="9"/>
  <c r="J102" i="9"/>
  <c r="M120" i="9"/>
  <c r="L120" i="9"/>
  <c r="F122" i="9"/>
  <c r="H124" i="9"/>
  <c r="F146" i="9"/>
  <c r="H148" i="9"/>
  <c r="H212" i="9"/>
  <c r="H214" i="9"/>
  <c r="H216" i="9"/>
  <c r="F218" i="9"/>
  <c r="F241" i="9"/>
  <c r="D35" i="10"/>
  <c r="D73" i="10"/>
  <c r="D122" i="10"/>
  <c r="D161" i="10"/>
  <c r="D199" i="10"/>
  <c r="I8" i="11"/>
  <c r="H8" i="11"/>
  <c r="K8" i="11"/>
  <c r="K16" i="11"/>
  <c r="I16" i="11"/>
  <c r="H16" i="11"/>
  <c r="J49" i="11"/>
  <c r="K56" i="11"/>
  <c r="I56" i="11"/>
  <c r="H56" i="11"/>
  <c r="V24" i="12"/>
  <c r="U24" i="12"/>
  <c r="T24" i="12"/>
  <c r="M56" i="12"/>
  <c r="L56" i="12"/>
  <c r="K56" i="12"/>
  <c r="J56" i="12"/>
  <c r="I56" i="12"/>
  <c r="V59" i="12"/>
  <c r="U59" i="12"/>
  <c r="T59" i="12"/>
  <c r="M81" i="12"/>
  <c r="L81" i="12"/>
  <c r="K81" i="12"/>
  <c r="J81" i="12"/>
  <c r="I81" i="12"/>
  <c r="M113" i="12"/>
  <c r="L113" i="12"/>
  <c r="K113" i="12"/>
  <c r="J113" i="12"/>
  <c r="I113" i="12"/>
  <c r="J53" i="13"/>
  <c r="H59" i="13"/>
  <c r="J130" i="13"/>
  <c r="J144" i="13"/>
  <c r="H150" i="13"/>
  <c r="F163" i="13"/>
  <c r="J188" i="13"/>
  <c r="H194" i="13"/>
  <c r="H239" i="13"/>
  <c r="F259" i="13"/>
  <c r="J301" i="13"/>
  <c r="F377" i="13"/>
  <c r="F32" i="14"/>
  <c r="F328" i="7"/>
  <c r="H330" i="7"/>
  <c r="F345" i="7"/>
  <c r="H347" i="7"/>
  <c r="J349" i="7"/>
  <c r="F353" i="7"/>
  <c r="H355" i="7"/>
  <c r="F370" i="7"/>
  <c r="H372" i="7"/>
  <c r="J374" i="7"/>
  <c r="F378" i="7"/>
  <c r="H380" i="7"/>
  <c r="J382" i="7"/>
  <c r="H397" i="7"/>
  <c r="J399" i="7"/>
  <c r="F403" i="7"/>
  <c r="H405" i="7"/>
  <c r="J407" i="7"/>
  <c r="J449" i="7"/>
  <c r="M451" i="7"/>
  <c r="L451" i="7"/>
  <c r="F453" i="7"/>
  <c r="H455" i="7"/>
  <c r="J457" i="7"/>
  <c r="M499" i="7"/>
  <c r="L499" i="7"/>
  <c r="F501" i="7"/>
  <c r="H503" i="7"/>
  <c r="J505" i="7"/>
  <c r="F509" i="7"/>
  <c r="H522" i="7"/>
  <c r="J524" i="7"/>
  <c r="F528" i="7"/>
  <c r="H530" i="7"/>
  <c r="J532" i="7"/>
  <c r="J568" i="7"/>
  <c r="M570" i="7"/>
  <c r="L570" i="7"/>
  <c r="F572" i="7"/>
  <c r="H574" i="7"/>
  <c r="J576" i="7"/>
  <c r="M614" i="7"/>
  <c r="L614" i="7"/>
  <c r="F616" i="7"/>
  <c r="H618" i="7"/>
  <c r="J620" i="7"/>
  <c r="J636" i="7"/>
  <c r="M638" i="7"/>
  <c r="L638" i="7"/>
  <c r="F640" i="7"/>
  <c r="H642" i="7"/>
  <c r="J644" i="7"/>
  <c r="M685" i="7"/>
  <c r="L685" i="7"/>
  <c r="F687" i="7"/>
  <c r="H689" i="7"/>
  <c r="J691" i="7"/>
  <c r="F695" i="7"/>
  <c r="J9" i="9"/>
  <c r="M11" i="9"/>
  <c r="L11" i="9"/>
  <c r="H15" i="9"/>
  <c r="J17" i="9"/>
  <c r="H31" i="9"/>
  <c r="J33" i="9"/>
  <c r="M35" i="9"/>
  <c r="L35" i="9"/>
  <c r="F37" i="9"/>
  <c r="H39" i="9"/>
  <c r="J41" i="9"/>
  <c r="F53" i="9"/>
  <c r="H55" i="9"/>
  <c r="J57" i="9"/>
  <c r="F61" i="9"/>
  <c r="H63" i="9"/>
  <c r="J65" i="9"/>
  <c r="M75" i="9"/>
  <c r="L75" i="9"/>
  <c r="H79" i="9"/>
  <c r="J81" i="9"/>
  <c r="H87" i="9"/>
  <c r="J97" i="9"/>
  <c r="M99" i="9"/>
  <c r="L99" i="9"/>
  <c r="J105" i="9"/>
  <c r="H119" i="9"/>
  <c r="J121" i="9"/>
  <c r="M123" i="9"/>
  <c r="L123" i="9"/>
  <c r="F125" i="9"/>
  <c r="H127" i="9"/>
  <c r="J129" i="9"/>
  <c r="F141" i="9"/>
  <c r="H143" i="9"/>
  <c r="J145" i="9"/>
  <c r="F149" i="9"/>
  <c r="H151" i="9"/>
  <c r="H167" i="9"/>
  <c r="F186" i="9"/>
  <c r="F188" i="9"/>
  <c r="F190" i="9"/>
  <c r="D36" i="10"/>
  <c r="D75" i="10"/>
  <c r="D113" i="10"/>
  <c r="D124" i="10"/>
  <c r="D162" i="10"/>
  <c r="D200" i="10"/>
  <c r="K7" i="11"/>
  <c r="H7" i="11"/>
  <c r="I7" i="11"/>
  <c r="K11" i="11"/>
  <c r="H11" i="11"/>
  <c r="I11" i="11"/>
  <c r="K27" i="11"/>
  <c r="H27" i="11"/>
  <c r="I27" i="11"/>
  <c r="J54" i="11"/>
  <c r="J39" i="11"/>
  <c r="K46" i="11"/>
  <c r="H46" i="11"/>
  <c r="I46" i="11"/>
  <c r="A25" i="12"/>
  <c r="V31" i="12"/>
  <c r="U31" i="12"/>
  <c r="T31" i="12"/>
  <c r="M60" i="12"/>
  <c r="L60" i="12"/>
  <c r="K60" i="12"/>
  <c r="J60" i="12"/>
  <c r="I60" i="12"/>
  <c r="V63" i="12"/>
  <c r="U63" i="12"/>
  <c r="T63" i="12"/>
  <c r="M101" i="12"/>
  <c r="L101" i="12"/>
  <c r="K101" i="12"/>
  <c r="J101" i="12"/>
  <c r="I101" i="12"/>
  <c r="M133" i="12"/>
  <c r="L133" i="12"/>
  <c r="K133" i="12"/>
  <c r="J133" i="12"/>
  <c r="I133" i="12"/>
  <c r="H64" i="13"/>
  <c r="M79" i="13"/>
  <c r="L79" i="13"/>
  <c r="J85" i="13"/>
  <c r="H99" i="13"/>
  <c r="F105" i="13"/>
  <c r="J175" i="13"/>
  <c r="H241" i="13"/>
  <c r="H407" i="13"/>
  <c r="F474" i="13"/>
  <c r="J507" i="13"/>
  <c r="F544" i="13"/>
  <c r="H576" i="13"/>
  <c r="F689" i="13"/>
  <c r="J319" i="7"/>
  <c r="M321" i="7"/>
  <c r="L321" i="7"/>
  <c r="F323" i="7"/>
  <c r="H325" i="7"/>
  <c r="J327" i="7"/>
  <c r="J344" i="7"/>
  <c r="M346" i="7"/>
  <c r="L346" i="7"/>
  <c r="F348" i="7"/>
  <c r="H350" i="7"/>
  <c r="J352" i="7"/>
  <c r="F356" i="7"/>
  <c r="M371" i="7"/>
  <c r="L371" i="7"/>
  <c r="F373" i="7"/>
  <c r="H375" i="7"/>
  <c r="J377" i="7"/>
  <c r="F381" i="7"/>
  <c r="M396" i="7"/>
  <c r="L396" i="7"/>
  <c r="F398" i="7"/>
  <c r="H400" i="7"/>
  <c r="J402" i="7"/>
  <c r="F406" i="7"/>
  <c r="H408" i="7"/>
  <c r="F448" i="7"/>
  <c r="H450" i="7"/>
  <c r="J452" i="7"/>
  <c r="F456" i="7"/>
  <c r="H458" i="7"/>
  <c r="J460" i="7"/>
  <c r="M521" i="7"/>
  <c r="L521" i="7"/>
  <c r="F523" i="7"/>
  <c r="H525" i="7"/>
  <c r="J527" i="7"/>
  <c r="F531" i="7"/>
  <c r="H533" i="7"/>
  <c r="F567" i="7"/>
  <c r="H569" i="7"/>
  <c r="J571" i="7"/>
  <c r="F575" i="7"/>
  <c r="H577" i="7"/>
  <c r="J579" i="7"/>
  <c r="F635" i="7"/>
  <c r="H637" i="7"/>
  <c r="J639" i="7"/>
  <c r="F643" i="7"/>
  <c r="H645" i="7"/>
  <c r="J647" i="7"/>
  <c r="J12" i="9"/>
  <c r="J20" i="9"/>
  <c r="F32" i="9"/>
  <c r="H34" i="9"/>
  <c r="J36" i="9"/>
  <c r="F40" i="9"/>
  <c r="H42" i="9"/>
  <c r="M54" i="9"/>
  <c r="L54" i="9"/>
  <c r="F56" i="9"/>
  <c r="H58" i="9"/>
  <c r="J60" i="9"/>
  <c r="F64" i="9"/>
  <c r="J76" i="9"/>
  <c r="H82" i="9"/>
  <c r="J84" i="9"/>
  <c r="J100" i="9"/>
  <c r="J108" i="9"/>
  <c r="F120" i="9"/>
  <c r="H122" i="9"/>
  <c r="J124" i="9"/>
  <c r="F128" i="9"/>
  <c r="H130" i="9"/>
  <c r="M142" i="9"/>
  <c r="L142" i="9"/>
  <c r="F144" i="9"/>
  <c r="H146" i="9"/>
  <c r="F152" i="9"/>
  <c r="H170" i="9"/>
  <c r="H188" i="9"/>
  <c r="H190" i="9"/>
  <c r="H192" i="9"/>
  <c r="F194" i="9"/>
  <c r="F196" i="9"/>
  <c r="D38" i="10"/>
  <c r="D76" i="10"/>
  <c r="D114" i="10"/>
  <c r="D163" i="10"/>
  <c r="D202" i="10"/>
  <c r="H6" i="11"/>
  <c r="K6" i="11"/>
  <c r="I6" i="11"/>
  <c r="K20" i="11"/>
  <c r="I20" i="11"/>
  <c r="H20" i="11"/>
  <c r="K53" i="11"/>
  <c r="I53" i="11"/>
  <c r="H53" i="11"/>
  <c r="J57" i="11"/>
  <c r="M22" i="12"/>
  <c r="L22" i="12"/>
  <c r="K22" i="12"/>
  <c r="J22" i="12"/>
  <c r="I22" i="12"/>
  <c r="M32" i="12"/>
  <c r="L32" i="12"/>
  <c r="K32" i="12"/>
  <c r="J32" i="12"/>
  <c r="I32" i="12"/>
  <c r="V35" i="12"/>
  <c r="U35" i="12"/>
  <c r="T35" i="12"/>
  <c r="M64" i="12"/>
  <c r="L64" i="12"/>
  <c r="K64" i="12"/>
  <c r="J64" i="12"/>
  <c r="I64" i="12"/>
  <c r="V67" i="12"/>
  <c r="U67" i="12"/>
  <c r="T67" i="12"/>
  <c r="M89" i="12"/>
  <c r="L89" i="12"/>
  <c r="K89" i="12"/>
  <c r="J89" i="12"/>
  <c r="I89" i="12"/>
  <c r="M121" i="12"/>
  <c r="L121" i="12"/>
  <c r="K121" i="12"/>
  <c r="J121" i="12"/>
  <c r="I121" i="12"/>
  <c r="H14" i="13"/>
  <c r="F20" i="13"/>
  <c r="M34" i="13"/>
  <c r="L34" i="13"/>
  <c r="J40" i="13"/>
  <c r="J58" i="13"/>
  <c r="H120" i="13"/>
  <c r="F126" i="13"/>
  <c r="H210" i="13"/>
  <c r="H281" i="13"/>
  <c r="F422" i="13"/>
  <c r="J638" i="13"/>
  <c r="M141" i="14"/>
  <c r="L141" i="14"/>
  <c r="M185" i="14"/>
  <c r="L185" i="14"/>
  <c r="F192" i="7"/>
  <c r="H194" i="7"/>
  <c r="J196" i="7"/>
  <c r="F207" i="7"/>
  <c r="H209" i="7"/>
  <c r="J211" i="7"/>
  <c r="F215" i="7"/>
  <c r="F318" i="7"/>
  <c r="H345" i="7"/>
  <c r="J347" i="7"/>
  <c r="F351" i="7"/>
  <c r="H353" i="7"/>
  <c r="J397" i="7"/>
  <c r="M399" i="7"/>
  <c r="L399" i="7"/>
  <c r="F401" i="7"/>
  <c r="H403" i="7"/>
  <c r="J405" i="7"/>
  <c r="M449" i="7"/>
  <c r="L449" i="7"/>
  <c r="F451" i="7"/>
  <c r="H453" i="7"/>
  <c r="J455" i="7"/>
  <c r="F459" i="7"/>
  <c r="J522" i="7"/>
  <c r="M524" i="7"/>
  <c r="L524" i="7"/>
  <c r="F526" i="7"/>
  <c r="H528" i="7"/>
  <c r="J530" i="7"/>
  <c r="M568" i="7"/>
  <c r="L568" i="7"/>
  <c r="F570" i="7"/>
  <c r="H572" i="7"/>
  <c r="J574" i="7"/>
  <c r="F578" i="7"/>
  <c r="M636" i="7"/>
  <c r="L636" i="7"/>
  <c r="F638" i="7"/>
  <c r="H640" i="7"/>
  <c r="J642" i="7"/>
  <c r="F646" i="7"/>
  <c r="M9" i="9"/>
  <c r="L9" i="9"/>
  <c r="J31" i="9"/>
  <c r="M33" i="9"/>
  <c r="L33" i="9"/>
  <c r="H37" i="9"/>
  <c r="J39" i="9"/>
  <c r="H53" i="9"/>
  <c r="J55" i="9"/>
  <c r="F59" i="9"/>
  <c r="H61" i="9"/>
  <c r="J63" i="9"/>
  <c r="J79" i="9"/>
  <c r="M121" i="9"/>
  <c r="L121" i="9"/>
  <c r="H125" i="9"/>
  <c r="H141" i="9"/>
  <c r="F147" i="9"/>
  <c r="H149" i="9"/>
  <c r="H196" i="9"/>
  <c r="F217" i="9"/>
  <c r="F230" i="9"/>
  <c r="D39" i="10"/>
  <c r="D77" i="10"/>
  <c r="D116" i="10"/>
  <c r="D165" i="10"/>
  <c r="D203" i="10"/>
  <c r="K15" i="11"/>
  <c r="H15" i="11"/>
  <c r="I15" i="11"/>
  <c r="J47" i="11"/>
  <c r="K54" i="11"/>
  <c r="H54" i="11"/>
  <c r="I54" i="11"/>
  <c r="V28" i="12"/>
  <c r="U28" i="12"/>
  <c r="T28" i="12"/>
  <c r="A29" i="12"/>
  <c r="M36" i="12"/>
  <c r="L36" i="12"/>
  <c r="K36" i="12"/>
  <c r="J36" i="12"/>
  <c r="I36" i="12"/>
  <c r="V39" i="12"/>
  <c r="U39" i="12"/>
  <c r="T39" i="12"/>
  <c r="M68" i="12"/>
  <c r="L68" i="12"/>
  <c r="K68" i="12"/>
  <c r="J68" i="12"/>
  <c r="I68" i="12"/>
  <c r="M109" i="12"/>
  <c r="L109" i="12"/>
  <c r="K109" i="12"/>
  <c r="J109" i="12"/>
  <c r="I109" i="12"/>
  <c r="M55" i="13"/>
  <c r="L55" i="13"/>
  <c r="J61" i="13"/>
  <c r="F86" i="13"/>
  <c r="H75" i="13"/>
  <c r="F81" i="13"/>
  <c r="J152" i="13"/>
  <c r="H165" i="13"/>
  <c r="F171" i="13"/>
  <c r="J196" i="13"/>
  <c r="H307" i="13"/>
  <c r="H644" i="13"/>
  <c r="J147" i="14"/>
  <c r="J191" i="14"/>
  <c r="M98" i="7"/>
  <c r="L98" i="7"/>
  <c r="F100" i="7"/>
  <c r="H102" i="7"/>
  <c r="J104" i="7"/>
  <c r="F108" i="7"/>
  <c r="H635" i="7"/>
  <c r="J637" i="7"/>
  <c r="M639" i="7"/>
  <c r="L639" i="7"/>
  <c r="F641" i="7"/>
  <c r="H643" i="7"/>
  <c r="J645" i="7"/>
  <c r="F234" i="9"/>
  <c r="F236" i="9"/>
  <c r="F238" i="9"/>
  <c r="D30" i="10"/>
  <c r="D40" i="10"/>
  <c r="D79" i="10"/>
  <c r="D117" i="10"/>
  <c r="D155" i="10"/>
  <c r="D166" i="10"/>
  <c r="D204" i="10"/>
  <c r="K24" i="11"/>
  <c r="I24" i="11"/>
  <c r="H24" i="11"/>
  <c r="K40" i="11"/>
  <c r="I40" i="11"/>
  <c r="H40" i="11"/>
  <c r="M17" i="12"/>
  <c r="L17" i="12"/>
  <c r="K17" i="12"/>
  <c r="J17" i="12"/>
  <c r="I17" i="12"/>
  <c r="V19" i="12"/>
  <c r="U19" i="12"/>
  <c r="T19" i="12"/>
  <c r="M40" i="12"/>
  <c r="L40" i="12"/>
  <c r="K40" i="12"/>
  <c r="J40" i="12"/>
  <c r="I40" i="12"/>
  <c r="V43" i="12"/>
  <c r="U43" i="12"/>
  <c r="T43" i="12"/>
  <c r="M78" i="12"/>
  <c r="L78" i="12"/>
  <c r="K78" i="12"/>
  <c r="J78" i="12"/>
  <c r="I78" i="12"/>
  <c r="H78" i="12"/>
  <c r="M97" i="12"/>
  <c r="L97" i="12"/>
  <c r="K97" i="12"/>
  <c r="J97" i="12"/>
  <c r="I97" i="12"/>
  <c r="M129" i="12"/>
  <c r="L129" i="12"/>
  <c r="K129" i="12"/>
  <c r="J129" i="12"/>
  <c r="I129" i="12"/>
  <c r="F36" i="13"/>
  <c r="H80" i="13"/>
  <c r="J101" i="13"/>
  <c r="H107" i="13"/>
  <c r="H251" i="13"/>
  <c r="F319" i="13"/>
  <c r="J12" i="14"/>
  <c r="H153" i="14"/>
  <c r="H197" i="14"/>
  <c r="J186" i="7"/>
  <c r="L188" i="7"/>
  <c r="M188" i="7"/>
  <c r="F190" i="7"/>
  <c r="H192" i="7"/>
  <c r="J194" i="7"/>
  <c r="J345" i="7"/>
  <c r="L347" i="7"/>
  <c r="M347" i="7"/>
  <c r="F349" i="7"/>
  <c r="H351" i="7"/>
  <c r="L397" i="7"/>
  <c r="M397" i="7"/>
  <c r="F399" i="7"/>
  <c r="H401" i="7"/>
  <c r="J403" i="7"/>
  <c r="F407" i="7"/>
  <c r="F449" i="7"/>
  <c r="H451" i="7"/>
  <c r="J453" i="7"/>
  <c r="F457" i="7"/>
  <c r="H459" i="7"/>
  <c r="F636" i="7"/>
  <c r="H638" i="7"/>
  <c r="J640" i="7"/>
  <c r="F644" i="7"/>
  <c r="H646" i="7"/>
  <c r="F193" i="9"/>
  <c r="D31" i="10"/>
  <c r="D80" i="10"/>
  <c r="D118" i="10"/>
  <c r="D157" i="10"/>
  <c r="D206" i="10"/>
  <c r="K19" i="11"/>
  <c r="H19" i="11"/>
  <c r="I19" i="11"/>
  <c r="J55" i="11"/>
  <c r="M44" i="12"/>
  <c r="L44" i="12"/>
  <c r="K44" i="12"/>
  <c r="J44" i="12"/>
  <c r="I44" i="12"/>
  <c r="V47" i="12"/>
  <c r="U47" i="12"/>
  <c r="T47" i="12"/>
  <c r="M85" i="12"/>
  <c r="L85" i="12"/>
  <c r="K85" i="12"/>
  <c r="J85" i="12"/>
  <c r="I85" i="12"/>
  <c r="M117" i="12"/>
  <c r="L117" i="12"/>
  <c r="K117" i="12"/>
  <c r="J117" i="12"/>
  <c r="I117" i="12"/>
  <c r="M10" i="13"/>
  <c r="L10" i="13"/>
  <c r="J16" i="13"/>
  <c r="J82" i="13"/>
  <c r="J122" i="13"/>
  <c r="H128" i="13"/>
  <c r="H142" i="13"/>
  <c r="F148" i="13"/>
  <c r="H186" i="13"/>
  <c r="F192" i="13"/>
  <c r="J233" i="13"/>
  <c r="H253" i="13"/>
  <c r="M295" i="13"/>
  <c r="L295" i="13"/>
  <c r="H371" i="13"/>
  <c r="H18" i="14"/>
  <c r="J624" i="14"/>
  <c r="F98" i="7"/>
  <c r="H100" i="7"/>
  <c r="J102" i="7"/>
  <c r="F106" i="7"/>
  <c r="H108" i="7"/>
  <c r="J635" i="7"/>
  <c r="M637" i="7"/>
  <c r="L637" i="7"/>
  <c r="F639" i="7"/>
  <c r="H641" i="7"/>
  <c r="J643" i="7"/>
  <c r="F647" i="7"/>
  <c r="H195" i="9"/>
  <c r="H251" i="9"/>
  <c r="H253" i="9"/>
  <c r="D32" i="10"/>
  <c r="D71" i="10"/>
  <c r="D81" i="10"/>
  <c r="D120" i="10"/>
  <c r="D158" i="10"/>
  <c r="D207" i="10"/>
  <c r="J27" i="11"/>
  <c r="T6" i="11"/>
  <c r="R6" i="11"/>
  <c r="Q6" i="11"/>
  <c r="S6" i="11"/>
  <c r="K12" i="11"/>
  <c r="I12" i="11"/>
  <c r="H12" i="11"/>
  <c r="K28" i="11"/>
  <c r="I28" i="11"/>
  <c r="H28" i="11"/>
  <c r="J41" i="11"/>
  <c r="K48" i="11"/>
  <c r="I48" i="11"/>
  <c r="H48" i="11"/>
  <c r="A27" i="12"/>
  <c r="M48" i="12"/>
  <c r="L48" i="12"/>
  <c r="K48" i="12"/>
  <c r="J48" i="12"/>
  <c r="I48" i="12"/>
  <c r="V51" i="12"/>
  <c r="U51" i="12"/>
  <c r="T51" i="12"/>
  <c r="M105" i="12"/>
  <c r="L105" i="12"/>
  <c r="K105" i="12"/>
  <c r="J105" i="12"/>
  <c r="I105" i="12"/>
  <c r="M137" i="12"/>
  <c r="L137" i="12"/>
  <c r="K137" i="12"/>
  <c r="J137" i="12"/>
  <c r="I137" i="12"/>
  <c r="J77" i="13"/>
  <c r="H83" i="13"/>
  <c r="F97" i="13"/>
  <c r="J167" i="13"/>
  <c r="H173" i="13"/>
  <c r="F216" i="13"/>
  <c r="J235" i="13"/>
  <c r="J478" i="13"/>
  <c r="D11" i="10"/>
  <c r="D15" i="10"/>
  <c r="D19" i="10"/>
  <c r="D52" i="10"/>
  <c r="D56" i="10"/>
  <c r="D60" i="10"/>
  <c r="D93" i="10"/>
  <c r="D97" i="10"/>
  <c r="D101" i="10"/>
  <c r="D134" i="10"/>
  <c r="D138" i="10"/>
  <c r="D142" i="10"/>
  <c r="D179" i="10"/>
  <c r="D183" i="10"/>
  <c r="D187" i="10"/>
  <c r="D220" i="10"/>
  <c r="D224" i="10"/>
  <c r="D228" i="10"/>
  <c r="D240" i="10"/>
  <c r="D244" i="10"/>
  <c r="D248" i="10"/>
  <c r="H9" i="13"/>
  <c r="J11" i="13"/>
  <c r="M13" i="13"/>
  <c r="L13" i="13"/>
  <c r="F15" i="13"/>
  <c r="H17" i="13"/>
  <c r="J19" i="13"/>
  <c r="F31" i="13"/>
  <c r="H33" i="13"/>
  <c r="J35" i="13"/>
  <c r="F39" i="13"/>
  <c r="H41" i="13"/>
  <c r="J43" i="13"/>
  <c r="H78" i="13"/>
  <c r="J80" i="13"/>
  <c r="H86" i="13"/>
  <c r="M98" i="13"/>
  <c r="L98" i="13"/>
  <c r="F100" i="13"/>
  <c r="H102" i="13"/>
  <c r="J104" i="13"/>
  <c r="F108" i="13"/>
  <c r="M119" i="13"/>
  <c r="L119" i="13"/>
  <c r="F121" i="13"/>
  <c r="H123" i="13"/>
  <c r="J125" i="13"/>
  <c r="F129" i="13"/>
  <c r="H131" i="13"/>
  <c r="M141" i="13"/>
  <c r="L141" i="13"/>
  <c r="F143" i="13"/>
  <c r="H145" i="13"/>
  <c r="J147" i="13"/>
  <c r="F151" i="13"/>
  <c r="M164" i="13"/>
  <c r="L164" i="13"/>
  <c r="M185" i="13"/>
  <c r="L185" i="13"/>
  <c r="F187" i="13"/>
  <c r="H189" i="13"/>
  <c r="J191" i="13"/>
  <c r="F195" i="13"/>
  <c r="J207" i="13"/>
  <c r="H213" i="13"/>
  <c r="F219" i="13"/>
  <c r="F229" i="13"/>
  <c r="J241" i="13"/>
  <c r="J253" i="13"/>
  <c r="J255" i="13"/>
  <c r="H259" i="13"/>
  <c r="M277" i="13"/>
  <c r="L277" i="13"/>
  <c r="J283" i="13"/>
  <c r="H321" i="13"/>
  <c r="F327" i="13"/>
  <c r="F345" i="13"/>
  <c r="F347" i="13"/>
  <c r="J373" i="13"/>
  <c r="H379" i="13"/>
  <c r="H422" i="13"/>
  <c r="H424" i="13"/>
  <c r="H429" i="13"/>
  <c r="M450" i="13"/>
  <c r="L450" i="13"/>
  <c r="J456" i="13"/>
  <c r="H471" i="13"/>
  <c r="F477" i="13"/>
  <c r="H502" i="13"/>
  <c r="F508" i="13"/>
  <c r="M547" i="13"/>
  <c r="L547" i="13"/>
  <c r="J553" i="13"/>
  <c r="J624" i="13"/>
  <c r="J695" i="13"/>
  <c r="J64" i="14"/>
  <c r="H78" i="14"/>
  <c r="F84" i="14"/>
  <c r="H123" i="14"/>
  <c r="F129" i="14"/>
  <c r="F230" i="14"/>
  <c r="H349" i="14"/>
  <c r="H479" i="14"/>
  <c r="H505" i="14"/>
  <c r="F618" i="14"/>
  <c r="M18" i="12"/>
  <c r="L18" i="12"/>
  <c r="K18" i="12"/>
  <c r="J18" i="12"/>
  <c r="I18" i="12"/>
  <c r="M20" i="12"/>
  <c r="L20" i="12"/>
  <c r="K20" i="12"/>
  <c r="J20" i="12"/>
  <c r="I20" i="12"/>
  <c r="A23" i="12"/>
  <c r="W25" i="12"/>
  <c r="W27" i="12"/>
  <c r="W29" i="12"/>
  <c r="M33" i="12"/>
  <c r="L33" i="12"/>
  <c r="K33" i="12"/>
  <c r="J33" i="12"/>
  <c r="I33" i="12"/>
  <c r="M37" i="12"/>
  <c r="L37" i="12"/>
  <c r="K37" i="12"/>
  <c r="J37" i="12"/>
  <c r="I37" i="12"/>
  <c r="M41" i="12"/>
  <c r="L41" i="12"/>
  <c r="K41" i="12"/>
  <c r="J41" i="12"/>
  <c r="I41" i="12"/>
  <c r="M45" i="12"/>
  <c r="L45" i="12"/>
  <c r="K45" i="12"/>
  <c r="J45" i="12"/>
  <c r="I45" i="12"/>
  <c r="F10" i="13"/>
  <c r="H12" i="13"/>
  <c r="J14" i="13"/>
  <c r="F18" i="13"/>
  <c r="H20" i="13"/>
  <c r="M32" i="13"/>
  <c r="L32" i="13"/>
  <c r="F34" i="13"/>
  <c r="H36" i="13"/>
  <c r="J38" i="13"/>
  <c r="F42" i="13"/>
  <c r="M53" i="13"/>
  <c r="L53" i="13"/>
  <c r="H57" i="13"/>
  <c r="H65" i="13"/>
  <c r="J75" i="13"/>
  <c r="M77" i="13"/>
  <c r="L77" i="13"/>
  <c r="H81" i="13"/>
  <c r="J83" i="13"/>
  <c r="H97" i="13"/>
  <c r="J99" i="13"/>
  <c r="M101" i="13"/>
  <c r="L101" i="13"/>
  <c r="F103" i="13"/>
  <c r="H105" i="13"/>
  <c r="J107" i="13"/>
  <c r="J120" i="13"/>
  <c r="M122" i="13"/>
  <c r="L122" i="13"/>
  <c r="F124" i="13"/>
  <c r="H126" i="13"/>
  <c r="J142" i="13"/>
  <c r="M144" i="13"/>
  <c r="L144" i="13"/>
  <c r="F146" i="13"/>
  <c r="J186" i="13"/>
  <c r="H232" i="13"/>
  <c r="F236" i="13"/>
  <c r="J323" i="13"/>
  <c r="H329" i="13"/>
  <c r="H347" i="13"/>
  <c r="H349" i="13"/>
  <c r="F353" i="13"/>
  <c r="F355" i="13"/>
  <c r="J381" i="13"/>
  <c r="J424" i="13"/>
  <c r="J426" i="13"/>
  <c r="H432" i="13"/>
  <c r="J459" i="13"/>
  <c r="J499" i="13"/>
  <c r="H505" i="13"/>
  <c r="J556" i="13"/>
  <c r="M569" i="13"/>
  <c r="L569" i="13"/>
  <c r="J592" i="13"/>
  <c r="J662" i="13"/>
  <c r="H668" i="13"/>
  <c r="F65" i="14"/>
  <c r="M98" i="14"/>
  <c r="L98" i="14"/>
  <c r="J104" i="14"/>
  <c r="F143" i="14"/>
  <c r="F187" i="14"/>
  <c r="H212" i="14"/>
  <c r="F218" i="14"/>
  <c r="J252" i="14"/>
  <c r="J296" i="14"/>
  <c r="H471" i="14"/>
  <c r="H54" i="15"/>
  <c r="D8" i="10"/>
  <c r="D12" i="10"/>
  <c r="D16" i="10"/>
  <c r="D53" i="10"/>
  <c r="D57" i="10"/>
  <c r="D61" i="10"/>
  <c r="D94" i="10"/>
  <c r="D98" i="10"/>
  <c r="D102" i="10"/>
  <c r="D135" i="10"/>
  <c r="D139" i="10"/>
  <c r="D143" i="10"/>
  <c r="D176" i="10"/>
  <c r="D180" i="10"/>
  <c r="D184" i="10"/>
  <c r="D221" i="10"/>
  <c r="D225" i="10"/>
  <c r="D229" i="10"/>
  <c r="D241" i="10"/>
  <c r="D245" i="10"/>
  <c r="D249" i="10"/>
  <c r="J9" i="13"/>
  <c r="M11" i="13"/>
  <c r="L11" i="13"/>
  <c r="F13" i="13"/>
  <c r="H15" i="13"/>
  <c r="J17" i="13"/>
  <c r="F21" i="13"/>
  <c r="H31" i="13"/>
  <c r="J33" i="13"/>
  <c r="M35" i="13"/>
  <c r="L35" i="13"/>
  <c r="F37" i="13"/>
  <c r="H39" i="13"/>
  <c r="J41" i="13"/>
  <c r="F98" i="13"/>
  <c r="H100" i="13"/>
  <c r="J102" i="13"/>
  <c r="F106" i="13"/>
  <c r="H108" i="13"/>
  <c r="F185" i="13"/>
  <c r="H187" i="13"/>
  <c r="H212" i="13"/>
  <c r="J232" i="13"/>
  <c r="H238" i="13"/>
  <c r="F256" i="13"/>
  <c r="F274" i="13"/>
  <c r="F298" i="13"/>
  <c r="F300" i="13"/>
  <c r="L345" i="13"/>
  <c r="M345" i="13"/>
  <c r="J349" i="13"/>
  <c r="J351" i="13"/>
  <c r="H355" i="13"/>
  <c r="F427" i="13"/>
  <c r="J448" i="13"/>
  <c r="H454" i="13"/>
  <c r="F460" i="13"/>
  <c r="F500" i="13"/>
  <c r="J545" i="13"/>
  <c r="H551" i="13"/>
  <c r="J578" i="13"/>
  <c r="J614" i="13"/>
  <c r="H620" i="13"/>
  <c r="J646" i="13"/>
  <c r="J685" i="13"/>
  <c r="H691" i="13"/>
  <c r="J20" i="14"/>
  <c r="H34" i="14"/>
  <c r="F40" i="14"/>
  <c r="F60" i="14"/>
  <c r="H168" i="14"/>
  <c r="F174" i="14"/>
  <c r="F322" i="14"/>
  <c r="F355" i="14"/>
  <c r="J58" i="15"/>
  <c r="D29" i="10"/>
  <c r="D33" i="10"/>
  <c r="D37" i="10"/>
  <c r="D74" i="10"/>
  <c r="D78" i="10"/>
  <c r="D82" i="10"/>
  <c r="D115" i="10"/>
  <c r="D119" i="10"/>
  <c r="D123" i="10"/>
  <c r="D156" i="10"/>
  <c r="D160" i="10"/>
  <c r="D164" i="10"/>
  <c r="D197" i="10"/>
  <c r="D201" i="10"/>
  <c r="D205" i="10"/>
  <c r="H10" i="13"/>
  <c r="J12" i="13"/>
  <c r="F16" i="13"/>
  <c r="H18" i="13"/>
  <c r="J20" i="13"/>
  <c r="F32" i="13"/>
  <c r="H34" i="13"/>
  <c r="J36" i="13"/>
  <c r="F40" i="13"/>
  <c r="H42" i="13"/>
  <c r="M75" i="13"/>
  <c r="L75" i="13"/>
  <c r="H79" i="13"/>
  <c r="J97" i="13"/>
  <c r="M99" i="13"/>
  <c r="L99" i="13"/>
  <c r="F101" i="13"/>
  <c r="H103" i="13"/>
  <c r="J105" i="13"/>
  <c r="F109" i="13"/>
  <c r="L229" i="13"/>
  <c r="M229" i="13"/>
  <c r="F231" i="13"/>
  <c r="J240" i="13"/>
  <c r="J296" i="13"/>
  <c r="H300" i="13"/>
  <c r="H302" i="13"/>
  <c r="F306" i="13"/>
  <c r="F344" i="13"/>
  <c r="F370" i="13"/>
  <c r="F372" i="13"/>
  <c r="J451" i="13"/>
  <c r="H457" i="13"/>
  <c r="J509" i="13"/>
  <c r="F503" i="13"/>
  <c r="J548" i="13"/>
  <c r="H554" i="13"/>
  <c r="J567" i="13"/>
  <c r="J65" i="14"/>
  <c r="F86" i="14"/>
  <c r="J80" i="14"/>
  <c r="H86" i="14"/>
  <c r="F100" i="14"/>
  <c r="M119" i="14"/>
  <c r="L119" i="14"/>
  <c r="J125" i="14"/>
  <c r="H131" i="14"/>
  <c r="H232" i="14"/>
  <c r="F238" i="14"/>
  <c r="H300" i="14"/>
  <c r="H397" i="14"/>
  <c r="F477" i="14"/>
  <c r="H598" i="14"/>
  <c r="J20" i="15"/>
  <c r="J82" i="15"/>
  <c r="J234" i="15"/>
  <c r="D9" i="10"/>
  <c r="D13" i="10"/>
  <c r="D17" i="10"/>
  <c r="D50" i="10"/>
  <c r="D54" i="10"/>
  <c r="D58" i="10"/>
  <c r="D95" i="10"/>
  <c r="D99" i="10"/>
  <c r="D103" i="10"/>
  <c r="D136" i="10"/>
  <c r="D140" i="10"/>
  <c r="D144" i="10"/>
  <c r="D177" i="10"/>
  <c r="D181" i="10"/>
  <c r="D185" i="10"/>
  <c r="C233" i="10"/>
  <c r="D218" i="10"/>
  <c r="D222" i="10"/>
  <c r="D226" i="10"/>
  <c r="D242" i="10"/>
  <c r="D246" i="10"/>
  <c r="D250" i="10"/>
  <c r="M9" i="13"/>
  <c r="L9" i="13"/>
  <c r="F11" i="13"/>
  <c r="H13" i="13"/>
  <c r="J15" i="13"/>
  <c r="F19" i="13"/>
  <c r="H21" i="13"/>
  <c r="J31" i="13"/>
  <c r="M33" i="13"/>
  <c r="L33" i="13"/>
  <c r="F35" i="13"/>
  <c r="H37" i="13"/>
  <c r="J39" i="13"/>
  <c r="F43" i="13"/>
  <c r="H98" i="13"/>
  <c r="J100" i="13"/>
  <c r="F104" i="13"/>
  <c r="H106" i="13"/>
  <c r="J108" i="13"/>
  <c r="H231" i="13"/>
  <c r="M254" i="13"/>
  <c r="L254" i="13"/>
  <c r="J260" i="13"/>
  <c r="J276" i="13"/>
  <c r="J278" i="13"/>
  <c r="H282" i="13"/>
  <c r="H284" i="13"/>
  <c r="J306" i="13"/>
  <c r="M296" i="13"/>
  <c r="L296" i="13"/>
  <c r="L298" i="13"/>
  <c r="M298" i="13"/>
  <c r="J302" i="13"/>
  <c r="J304" i="13"/>
  <c r="F320" i="13"/>
  <c r="F322" i="13"/>
  <c r="H346" i="13"/>
  <c r="F352" i="13"/>
  <c r="H372" i="13"/>
  <c r="H374" i="13"/>
  <c r="F378" i="13"/>
  <c r="F380" i="13"/>
  <c r="J423" i="13"/>
  <c r="F452" i="13"/>
  <c r="M475" i="13"/>
  <c r="L475" i="13"/>
  <c r="J481" i="13"/>
  <c r="F549" i="13"/>
  <c r="J570" i="13"/>
  <c r="F574" i="13"/>
  <c r="H636" i="13"/>
  <c r="F642" i="13"/>
  <c r="H10" i="14"/>
  <c r="F16" i="14"/>
  <c r="H80" i="14"/>
  <c r="H145" i="14"/>
  <c r="F151" i="14"/>
  <c r="H189" i="14"/>
  <c r="F195" i="14"/>
  <c r="M208" i="14"/>
  <c r="L208" i="14"/>
  <c r="J214" i="14"/>
  <c r="F240" i="14"/>
  <c r="H302" i="14"/>
  <c r="F370" i="14"/>
  <c r="J449" i="14"/>
  <c r="H102" i="15"/>
  <c r="H240" i="15"/>
  <c r="H668" i="15"/>
  <c r="H10" i="11"/>
  <c r="K10" i="11"/>
  <c r="I10" i="11"/>
  <c r="H14" i="11"/>
  <c r="K14" i="11"/>
  <c r="I14" i="11"/>
  <c r="H18" i="11"/>
  <c r="K18" i="11"/>
  <c r="I18" i="11"/>
  <c r="H22" i="11"/>
  <c r="K22" i="11"/>
  <c r="I22" i="11"/>
  <c r="H26" i="11"/>
  <c r="K26" i="11"/>
  <c r="I26" i="11"/>
  <c r="J37" i="11"/>
  <c r="J45" i="11"/>
  <c r="J53" i="11"/>
  <c r="I19" i="12"/>
  <c r="M19" i="12"/>
  <c r="L19" i="12"/>
  <c r="K19" i="12"/>
  <c r="J19" i="12"/>
  <c r="I24" i="12"/>
  <c r="M24" i="12"/>
  <c r="L24" i="12"/>
  <c r="K24" i="12"/>
  <c r="J24" i="12"/>
  <c r="W26" i="12"/>
  <c r="W28" i="12"/>
  <c r="I31" i="12"/>
  <c r="M31" i="12"/>
  <c r="L31" i="12"/>
  <c r="K31" i="12"/>
  <c r="J31" i="12"/>
  <c r="J10" i="13"/>
  <c r="L12" i="13"/>
  <c r="M12" i="13"/>
  <c r="F14" i="13"/>
  <c r="H16" i="13"/>
  <c r="J18" i="13"/>
  <c r="H32" i="13"/>
  <c r="J34" i="13"/>
  <c r="F38" i="13"/>
  <c r="H40" i="13"/>
  <c r="J42" i="13"/>
  <c r="H53" i="13"/>
  <c r="J55" i="13"/>
  <c r="L57" i="13"/>
  <c r="M57" i="13"/>
  <c r="H61" i="13"/>
  <c r="F75" i="13"/>
  <c r="H77" i="13"/>
  <c r="J79" i="13"/>
  <c r="H85" i="13"/>
  <c r="L97" i="13"/>
  <c r="M97" i="13"/>
  <c r="F99" i="13"/>
  <c r="H101" i="13"/>
  <c r="J103" i="13"/>
  <c r="F107" i="13"/>
  <c r="H109" i="13"/>
  <c r="F120" i="13"/>
  <c r="H122" i="13"/>
  <c r="J124" i="13"/>
  <c r="F128" i="13"/>
  <c r="H130" i="13"/>
  <c r="F142" i="13"/>
  <c r="H144" i="13"/>
  <c r="J146" i="13"/>
  <c r="F150" i="13"/>
  <c r="H152" i="13"/>
  <c r="L163" i="13"/>
  <c r="M163" i="13"/>
  <c r="F165" i="13"/>
  <c r="H167" i="13"/>
  <c r="J169" i="13"/>
  <c r="F186" i="13"/>
  <c r="H188" i="13"/>
  <c r="J190" i="13"/>
  <c r="F194" i="13"/>
  <c r="H196" i="13"/>
  <c r="H211" i="13"/>
  <c r="F217" i="13"/>
  <c r="F230" i="13"/>
  <c r="F297" i="13"/>
  <c r="J318" i="13"/>
  <c r="H322" i="13"/>
  <c r="H324" i="13"/>
  <c r="F328" i="13"/>
  <c r="F330" i="13"/>
  <c r="J348" i="13"/>
  <c r="H354" i="13"/>
  <c r="L370" i="13"/>
  <c r="M370" i="13"/>
  <c r="J374" i="13"/>
  <c r="J376" i="13"/>
  <c r="H380" i="13"/>
  <c r="H382" i="13"/>
  <c r="M425" i="13"/>
  <c r="L425" i="13"/>
  <c r="H449" i="13"/>
  <c r="F455" i="13"/>
  <c r="H546" i="13"/>
  <c r="F552" i="13"/>
  <c r="F571" i="13"/>
  <c r="M616" i="13"/>
  <c r="L616" i="13"/>
  <c r="J622" i="13"/>
  <c r="M687" i="13"/>
  <c r="L687" i="13"/>
  <c r="J693" i="13"/>
  <c r="J36" i="14"/>
  <c r="H42" i="14"/>
  <c r="J56" i="14"/>
  <c r="H62" i="14"/>
  <c r="J82" i="14"/>
  <c r="F76" i="14"/>
  <c r="F121" i="14"/>
  <c r="M164" i="14"/>
  <c r="L164" i="14"/>
  <c r="J170" i="14"/>
  <c r="F403" i="14"/>
  <c r="J662" i="14"/>
  <c r="F108" i="15"/>
  <c r="J434" i="15"/>
  <c r="AG7" i="19"/>
  <c r="AE7" i="19"/>
  <c r="AD7" i="19"/>
  <c r="AC7" i="19"/>
  <c r="AA7" i="19"/>
  <c r="AB7" i="19"/>
  <c r="D10" i="10"/>
  <c r="D14" i="10"/>
  <c r="D18" i="10"/>
  <c r="D51" i="10"/>
  <c r="D55" i="10"/>
  <c r="D59" i="10"/>
  <c r="D92" i="10"/>
  <c r="D96" i="10"/>
  <c r="D100" i="10"/>
  <c r="D137" i="10"/>
  <c r="D141" i="10"/>
  <c r="D145" i="10"/>
  <c r="D178" i="10"/>
  <c r="D182" i="10"/>
  <c r="D186" i="10"/>
  <c r="D219" i="10"/>
  <c r="D223" i="10"/>
  <c r="D227" i="10"/>
  <c r="D239" i="10"/>
  <c r="D243" i="10"/>
  <c r="D247" i="10"/>
  <c r="J38" i="11"/>
  <c r="F9" i="13"/>
  <c r="H11" i="13"/>
  <c r="J13" i="13"/>
  <c r="F17" i="13"/>
  <c r="H19" i="13"/>
  <c r="J21" i="13"/>
  <c r="M31" i="13"/>
  <c r="L31" i="13"/>
  <c r="F33" i="13"/>
  <c r="H35" i="13"/>
  <c r="J37" i="13"/>
  <c r="F41" i="13"/>
  <c r="H43" i="13"/>
  <c r="J98" i="13"/>
  <c r="M100" i="13"/>
  <c r="L100" i="13"/>
  <c r="F102" i="13"/>
  <c r="H104" i="13"/>
  <c r="J106" i="13"/>
  <c r="H230" i="13"/>
  <c r="H233" i="13"/>
  <c r="F237" i="13"/>
  <c r="F239" i="13"/>
  <c r="H299" i="13"/>
  <c r="F305" i="13"/>
  <c r="M318" i="13"/>
  <c r="L318" i="13"/>
  <c r="L320" i="13"/>
  <c r="M320" i="13"/>
  <c r="J324" i="13"/>
  <c r="J326" i="13"/>
  <c r="H330" i="13"/>
  <c r="J356" i="13"/>
  <c r="J382" i="13"/>
  <c r="M498" i="13"/>
  <c r="L498" i="13"/>
  <c r="J504" i="13"/>
  <c r="H510" i="13"/>
  <c r="H556" i="13"/>
  <c r="H568" i="13"/>
  <c r="H102" i="14"/>
  <c r="F108" i="14"/>
  <c r="F210" i="14"/>
  <c r="J234" i="14"/>
  <c r="H240" i="14"/>
  <c r="F306" i="14"/>
  <c r="H455" i="14"/>
  <c r="J499" i="14"/>
  <c r="H668" i="14"/>
  <c r="J56" i="15"/>
  <c r="M635" i="13"/>
  <c r="L635" i="13"/>
  <c r="F637" i="13"/>
  <c r="H639" i="13"/>
  <c r="J641" i="13"/>
  <c r="F645" i="13"/>
  <c r="H647" i="13"/>
  <c r="M9" i="14"/>
  <c r="L9" i="14"/>
  <c r="F11" i="14"/>
  <c r="H13" i="14"/>
  <c r="J15" i="14"/>
  <c r="F19" i="14"/>
  <c r="H21" i="14"/>
  <c r="J31" i="14"/>
  <c r="M33" i="14"/>
  <c r="L33" i="14"/>
  <c r="F35" i="14"/>
  <c r="H37" i="14"/>
  <c r="J39" i="14"/>
  <c r="F43" i="14"/>
  <c r="H97" i="14"/>
  <c r="J99" i="14"/>
  <c r="M101" i="14"/>
  <c r="L101" i="14"/>
  <c r="F103" i="14"/>
  <c r="H105" i="14"/>
  <c r="J107" i="14"/>
  <c r="J306" i="14"/>
  <c r="M296" i="14"/>
  <c r="L296" i="14"/>
  <c r="L298" i="14"/>
  <c r="M298" i="14"/>
  <c r="J302" i="14"/>
  <c r="J304" i="14"/>
  <c r="H322" i="14"/>
  <c r="F328" i="14"/>
  <c r="J349" i="14"/>
  <c r="H355" i="14"/>
  <c r="L370" i="14"/>
  <c r="M370" i="14"/>
  <c r="J376" i="14"/>
  <c r="H382" i="14"/>
  <c r="M499" i="14"/>
  <c r="L499" i="14"/>
  <c r="J505" i="14"/>
  <c r="F544" i="14"/>
  <c r="J646" i="14"/>
  <c r="M141" i="15"/>
  <c r="L141" i="15"/>
  <c r="J147" i="15"/>
  <c r="H153" i="15"/>
  <c r="F166" i="15"/>
  <c r="M185" i="15"/>
  <c r="L185" i="15"/>
  <c r="J191" i="15"/>
  <c r="H197" i="15"/>
  <c r="F210" i="15"/>
  <c r="F255" i="15"/>
  <c r="H477" i="15"/>
  <c r="H554" i="15"/>
  <c r="J449" i="13"/>
  <c r="M451" i="13"/>
  <c r="L451" i="13"/>
  <c r="F453" i="13"/>
  <c r="H455" i="13"/>
  <c r="J457" i="13"/>
  <c r="M499" i="13"/>
  <c r="L499" i="13"/>
  <c r="F501" i="13"/>
  <c r="H503" i="13"/>
  <c r="J505" i="13"/>
  <c r="F509" i="13"/>
  <c r="J568" i="13"/>
  <c r="M570" i="13"/>
  <c r="L570" i="13"/>
  <c r="F572" i="13"/>
  <c r="H574" i="13"/>
  <c r="J576" i="13"/>
  <c r="M614" i="13"/>
  <c r="L614" i="13"/>
  <c r="F616" i="13"/>
  <c r="H618" i="13"/>
  <c r="J620" i="13"/>
  <c r="F624" i="13"/>
  <c r="J636" i="13"/>
  <c r="M638" i="13"/>
  <c r="L638" i="13"/>
  <c r="F640" i="13"/>
  <c r="H642" i="13"/>
  <c r="J644" i="13"/>
  <c r="M685" i="13"/>
  <c r="L685" i="13"/>
  <c r="F687" i="13"/>
  <c r="H689" i="13"/>
  <c r="J691" i="13"/>
  <c r="F695" i="13"/>
  <c r="J10" i="14"/>
  <c r="M12" i="14"/>
  <c r="L12" i="14"/>
  <c r="F14" i="14"/>
  <c r="H16" i="14"/>
  <c r="J18" i="14"/>
  <c r="H32" i="14"/>
  <c r="J34" i="14"/>
  <c r="F38" i="14"/>
  <c r="H40" i="14"/>
  <c r="J42" i="14"/>
  <c r="J54" i="14"/>
  <c r="J62" i="14"/>
  <c r="J78" i="14"/>
  <c r="F82" i="14"/>
  <c r="J86" i="14"/>
  <c r="F98" i="14"/>
  <c r="H100" i="14"/>
  <c r="J102" i="14"/>
  <c r="F106" i="14"/>
  <c r="H108" i="14"/>
  <c r="F119" i="14"/>
  <c r="H121" i="14"/>
  <c r="J123" i="14"/>
  <c r="F127" i="14"/>
  <c r="H129" i="14"/>
  <c r="J131" i="14"/>
  <c r="F141" i="14"/>
  <c r="H143" i="14"/>
  <c r="J145" i="14"/>
  <c r="F149" i="14"/>
  <c r="H151" i="14"/>
  <c r="J153" i="14"/>
  <c r="F164" i="14"/>
  <c r="H166" i="14"/>
  <c r="J168" i="14"/>
  <c r="F172" i="14"/>
  <c r="H174" i="14"/>
  <c r="F185" i="14"/>
  <c r="H187" i="14"/>
  <c r="F208" i="14"/>
  <c r="H210" i="14"/>
  <c r="J212" i="14"/>
  <c r="F216" i="14"/>
  <c r="H218" i="14"/>
  <c r="F297" i="14"/>
  <c r="F320" i="14"/>
  <c r="F347" i="14"/>
  <c r="J382" i="14"/>
  <c r="F453" i="14"/>
  <c r="F503" i="14"/>
  <c r="H524" i="14"/>
  <c r="F530" i="14"/>
  <c r="J556" i="14"/>
  <c r="J578" i="14"/>
  <c r="J685" i="14"/>
  <c r="H691" i="14"/>
  <c r="H10" i="15"/>
  <c r="F16" i="15"/>
  <c r="J36" i="15"/>
  <c r="H42" i="15"/>
  <c r="H78" i="15"/>
  <c r="F84" i="15"/>
  <c r="H123" i="15"/>
  <c r="F129" i="15"/>
  <c r="F230" i="15"/>
  <c r="F370" i="15"/>
  <c r="J590" i="15"/>
  <c r="AC55" i="16"/>
  <c r="AB55" i="16"/>
  <c r="AA55" i="16"/>
  <c r="Z55" i="16"/>
  <c r="U8" i="18"/>
  <c r="AF8" i="17"/>
  <c r="F635" i="13"/>
  <c r="H637" i="13"/>
  <c r="J639" i="13"/>
  <c r="F643" i="13"/>
  <c r="H645" i="13"/>
  <c r="J647" i="13"/>
  <c r="F9" i="14"/>
  <c r="H11" i="14"/>
  <c r="J13" i="14"/>
  <c r="F17" i="14"/>
  <c r="H19" i="14"/>
  <c r="J21" i="14"/>
  <c r="M31" i="14"/>
  <c r="L31" i="14"/>
  <c r="F33" i="14"/>
  <c r="H35" i="14"/>
  <c r="J37" i="14"/>
  <c r="F41" i="14"/>
  <c r="H43" i="14"/>
  <c r="J97" i="14"/>
  <c r="M99" i="14"/>
  <c r="L99" i="14"/>
  <c r="F101" i="14"/>
  <c r="H103" i="14"/>
  <c r="J105" i="14"/>
  <c r="F109" i="14"/>
  <c r="J207" i="14"/>
  <c r="M209" i="14"/>
  <c r="L209" i="14"/>
  <c r="F211" i="14"/>
  <c r="H299" i="14"/>
  <c r="F305" i="14"/>
  <c r="J318" i="14"/>
  <c r="H347" i="14"/>
  <c r="F353" i="14"/>
  <c r="H374" i="14"/>
  <c r="F380" i="14"/>
  <c r="J401" i="14"/>
  <c r="H407" i="14"/>
  <c r="J459" i="14"/>
  <c r="H503" i="14"/>
  <c r="F509" i="14"/>
  <c r="J614" i="14"/>
  <c r="H620" i="14"/>
  <c r="H636" i="14"/>
  <c r="F642" i="14"/>
  <c r="J64" i="15"/>
  <c r="L98" i="15"/>
  <c r="M98" i="15" s="1"/>
  <c r="J104" i="15"/>
  <c r="F143" i="15"/>
  <c r="F187" i="15"/>
  <c r="F372" i="15"/>
  <c r="F483" i="15"/>
  <c r="J646" i="15"/>
  <c r="L36" i="17"/>
  <c r="L11" i="18"/>
  <c r="M636" i="13"/>
  <c r="L636" i="13"/>
  <c r="F638" i="13"/>
  <c r="H640" i="13"/>
  <c r="J642" i="13"/>
  <c r="F646" i="13"/>
  <c r="M10" i="14"/>
  <c r="L10" i="14"/>
  <c r="F12" i="14"/>
  <c r="H14" i="14"/>
  <c r="J16" i="14"/>
  <c r="F20" i="14"/>
  <c r="J32" i="14"/>
  <c r="M34" i="14"/>
  <c r="L34" i="14"/>
  <c r="F36" i="14"/>
  <c r="H38" i="14"/>
  <c r="J40" i="14"/>
  <c r="J60" i="14"/>
  <c r="J76" i="14"/>
  <c r="F80" i="14"/>
  <c r="J84" i="14"/>
  <c r="H98" i="14"/>
  <c r="J100" i="14"/>
  <c r="F104" i="14"/>
  <c r="H106" i="14"/>
  <c r="J108" i="14"/>
  <c r="H164" i="14"/>
  <c r="J166" i="14"/>
  <c r="F170" i="14"/>
  <c r="H172" i="14"/>
  <c r="H208" i="14"/>
  <c r="J210" i="14"/>
  <c r="F214" i="14"/>
  <c r="M295" i="14"/>
  <c r="L295" i="14"/>
  <c r="J301" i="14"/>
  <c r="H307" i="14"/>
  <c r="M318" i="14"/>
  <c r="L318" i="14"/>
  <c r="L320" i="14"/>
  <c r="M320" i="14"/>
  <c r="J326" i="14"/>
  <c r="J374" i="14"/>
  <c r="H380" i="14"/>
  <c r="J407" i="14"/>
  <c r="J509" i="14"/>
  <c r="F522" i="14"/>
  <c r="H546" i="14"/>
  <c r="F552" i="14"/>
  <c r="H568" i="14"/>
  <c r="F574" i="14"/>
  <c r="F32" i="15"/>
  <c r="H168" i="15"/>
  <c r="F174" i="15"/>
  <c r="H212" i="15"/>
  <c r="F218" i="15"/>
  <c r="J251" i="15"/>
  <c r="H257" i="15"/>
  <c r="H296" i="15"/>
  <c r="F374" i="15"/>
  <c r="L426" i="15"/>
  <c r="M426" i="15" s="1"/>
  <c r="L499" i="15"/>
  <c r="M499" i="15" s="1"/>
  <c r="H596" i="15"/>
  <c r="T18" i="17"/>
  <c r="S18" i="17"/>
  <c r="Q18" i="17"/>
  <c r="P18" i="18"/>
  <c r="R18" i="17"/>
  <c r="J234" i="13"/>
  <c r="F238" i="13"/>
  <c r="H240" i="13"/>
  <c r="J295" i="13"/>
  <c r="L297" i="13"/>
  <c r="M297" i="13"/>
  <c r="F299" i="13"/>
  <c r="H301" i="13"/>
  <c r="J303" i="13"/>
  <c r="F307" i="13"/>
  <c r="L319" i="13"/>
  <c r="M319" i="13"/>
  <c r="F321" i="13"/>
  <c r="H323" i="13"/>
  <c r="J325" i="13"/>
  <c r="F329" i="13"/>
  <c r="L344" i="13"/>
  <c r="M344" i="13"/>
  <c r="F346" i="13"/>
  <c r="H348" i="13"/>
  <c r="J350" i="13"/>
  <c r="F354" i="13"/>
  <c r="F371" i="13"/>
  <c r="H373" i="13"/>
  <c r="J375" i="13"/>
  <c r="F379" i="13"/>
  <c r="H381" i="13"/>
  <c r="J498" i="13"/>
  <c r="L500" i="13"/>
  <c r="M500" i="13"/>
  <c r="F502" i="13"/>
  <c r="H504" i="13"/>
  <c r="J506" i="13"/>
  <c r="F510" i="13"/>
  <c r="J613" i="13"/>
  <c r="M615" i="13"/>
  <c r="L615" i="13"/>
  <c r="F617" i="13"/>
  <c r="H619" i="13"/>
  <c r="J621" i="13"/>
  <c r="F625" i="13"/>
  <c r="H635" i="13"/>
  <c r="J637" i="13"/>
  <c r="M639" i="13"/>
  <c r="L639" i="13"/>
  <c r="F641" i="13"/>
  <c r="H643" i="13"/>
  <c r="J645" i="13"/>
  <c r="J684" i="13"/>
  <c r="M686" i="13"/>
  <c r="L686" i="13"/>
  <c r="F688" i="13"/>
  <c r="H690" i="13"/>
  <c r="J692" i="13"/>
  <c r="F696" i="13"/>
  <c r="H9" i="14"/>
  <c r="J11" i="14"/>
  <c r="M13" i="14"/>
  <c r="L13" i="14"/>
  <c r="F15" i="14"/>
  <c r="H17" i="14"/>
  <c r="J19" i="14"/>
  <c r="F31" i="14"/>
  <c r="H33" i="14"/>
  <c r="J35" i="14"/>
  <c r="F39" i="14"/>
  <c r="H41" i="14"/>
  <c r="J43" i="14"/>
  <c r="J55" i="14"/>
  <c r="J63" i="14"/>
  <c r="F75" i="14"/>
  <c r="J79" i="14"/>
  <c r="F83" i="14"/>
  <c r="J87" i="14"/>
  <c r="M97" i="14"/>
  <c r="L97" i="14"/>
  <c r="F99" i="14"/>
  <c r="H101" i="14"/>
  <c r="J103" i="14"/>
  <c r="F107" i="14"/>
  <c r="H109" i="14"/>
  <c r="F120" i="14"/>
  <c r="H122" i="14"/>
  <c r="F142" i="14"/>
  <c r="H144" i="14"/>
  <c r="M163" i="14"/>
  <c r="L163" i="14"/>
  <c r="F165" i="14"/>
  <c r="H167" i="14"/>
  <c r="J169" i="14"/>
  <c r="F173" i="14"/>
  <c r="H175" i="14"/>
  <c r="F186" i="14"/>
  <c r="H188" i="14"/>
  <c r="M207" i="14"/>
  <c r="L207" i="14"/>
  <c r="F209" i="14"/>
  <c r="H211" i="14"/>
  <c r="J213" i="14"/>
  <c r="F217" i="14"/>
  <c r="H219" i="14"/>
  <c r="F319" i="14"/>
  <c r="F345" i="14"/>
  <c r="F372" i="14"/>
  <c r="H399" i="14"/>
  <c r="F405" i="14"/>
  <c r="J451" i="14"/>
  <c r="H457" i="14"/>
  <c r="F501" i="14"/>
  <c r="H522" i="14"/>
  <c r="J526" i="14"/>
  <c r="H532" i="14"/>
  <c r="H660" i="14"/>
  <c r="F666" i="14"/>
  <c r="M687" i="14"/>
  <c r="L687" i="14"/>
  <c r="J693" i="14"/>
  <c r="J12" i="15"/>
  <c r="H18" i="15"/>
  <c r="F60" i="15"/>
  <c r="J80" i="15"/>
  <c r="H86" i="15"/>
  <c r="F100" i="15"/>
  <c r="M119" i="15"/>
  <c r="L119" i="15"/>
  <c r="J125" i="15"/>
  <c r="H131" i="15"/>
  <c r="H232" i="15"/>
  <c r="F238" i="15"/>
  <c r="F298" i="15"/>
  <c r="J532" i="15"/>
  <c r="O36" i="16"/>
  <c r="J229" i="13"/>
  <c r="F636" i="13"/>
  <c r="H638" i="13"/>
  <c r="J640" i="13"/>
  <c r="F644" i="13"/>
  <c r="H646" i="13"/>
  <c r="H685" i="13"/>
  <c r="F10" i="14"/>
  <c r="H12" i="14"/>
  <c r="J14" i="14"/>
  <c r="F18" i="14"/>
  <c r="H20" i="14"/>
  <c r="L32" i="14"/>
  <c r="M32" i="14"/>
  <c r="F34" i="14"/>
  <c r="H36" i="14"/>
  <c r="J38" i="14"/>
  <c r="F42" i="14"/>
  <c r="J58" i="14"/>
  <c r="F78" i="14"/>
  <c r="J98" i="14"/>
  <c r="L100" i="14"/>
  <c r="M100" i="14"/>
  <c r="F102" i="14"/>
  <c r="H104" i="14"/>
  <c r="J106" i="14"/>
  <c r="J164" i="14"/>
  <c r="L166" i="14"/>
  <c r="M166" i="14"/>
  <c r="J208" i="14"/>
  <c r="L210" i="14"/>
  <c r="M210" i="14"/>
  <c r="F212" i="14"/>
  <c r="H324" i="14"/>
  <c r="F330" i="14"/>
  <c r="L345" i="14"/>
  <c r="M345" i="14"/>
  <c r="J351" i="14"/>
  <c r="H372" i="14"/>
  <c r="F378" i="14"/>
  <c r="J399" i="14"/>
  <c r="H405" i="14"/>
  <c r="M451" i="14"/>
  <c r="L451" i="14"/>
  <c r="J457" i="14"/>
  <c r="L501" i="14"/>
  <c r="M501" i="14"/>
  <c r="J507" i="14"/>
  <c r="H590" i="14"/>
  <c r="M616" i="14"/>
  <c r="L616" i="14"/>
  <c r="J622" i="14"/>
  <c r="J638" i="14"/>
  <c r="H644" i="14"/>
  <c r="F65" i="15"/>
  <c r="F86" i="15"/>
  <c r="H145" i="15"/>
  <c r="F151" i="15"/>
  <c r="H189" i="15"/>
  <c r="F195" i="15"/>
  <c r="F300" i="15"/>
  <c r="H479" i="15"/>
  <c r="J505" i="15"/>
  <c r="J554" i="15"/>
  <c r="J578" i="15"/>
  <c r="F602" i="15"/>
  <c r="AC13" i="16"/>
  <c r="AB13" i="16"/>
  <c r="AA13" i="16"/>
  <c r="Z13" i="16"/>
  <c r="W32" i="18"/>
  <c r="H573" i="13"/>
  <c r="J575" i="13"/>
  <c r="F579" i="13"/>
  <c r="M613" i="13"/>
  <c r="L613" i="13"/>
  <c r="F615" i="13"/>
  <c r="H617" i="13"/>
  <c r="J619" i="13"/>
  <c r="F623" i="13"/>
  <c r="H625" i="13"/>
  <c r="J635" i="13"/>
  <c r="M637" i="13"/>
  <c r="L637" i="13"/>
  <c r="F639" i="13"/>
  <c r="H641" i="13"/>
  <c r="J643" i="13"/>
  <c r="F647" i="13"/>
  <c r="M684" i="13"/>
  <c r="L684" i="13"/>
  <c r="F686" i="13"/>
  <c r="H688" i="13"/>
  <c r="J690" i="13"/>
  <c r="F694" i="13"/>
  <c r="H696" i="13"/>
  <c r="J9" i="14"/>
  <c r="M11" i="14"/>
  <c r="L11" i="14"/>
  <c r="F13" i="14"/>
  <c r="H15" i="14"/>
  <c r="J17" i="14"/>
  <c r="F21" i="14"/>
  <c r="H31" i="14"/>
  <c r="J33" i="14"/>
  <c r="M35" i="14"/>
  <c r="L35" i="14"/>
  <c r="F37" i="14"/>
  <c r="H39" i="14"/>
  <c r="J41" i="14"/>
  <c r="J53" i="14"/>
  <c r="M55" i="14"/>
  <c r="L55" i="14"/>
  <c r="J61" i="14"/>
  <c r="H75" i="14"/>
  <c r="J77" i="14"/>
  <c r="M79" i="14"/>
  <c r="L79" i="14"/>
  <c r="F81" i="14"/>
  <c r="H83" i="14"/>
  <c r="J85" i="14"/>
  <c r="F97" i="14"/>
  <c r="H99" i="14"/>
  <c r="J101" i="14"/>
  <c r="F105" i="14"/>
  <c r="H107" i="14"/>
  <c r="J109" i="14"/>
  <c r="H120" i="14"/>
  <c r="J122" i="14"/>
  <c r="F126" i="14"/>
  <c r="H128" i="14"/>
  <c r="J130" i="14"/>
  <c r="H142" i="14"/>
  <c r="J144" i="14"/>
  <c r="F148" i="14"/>
  <c r="H150" i="14"/>
  <c r="J152" i="14"/>
  <c r="F163" i="14"/>
  <c r="H165" i="14"/>
  <c r="J167" i="14"/>
  <c r="F171" i="14"/>
  <c r="H173" i="14"/>
  <c r="J175" i="14"/>
  <c r="H186" i="14"/>
  <c r="J188" i="14"/>
  <c r="F192" i="14"/>
  <c r="H194" i="14"/>
  <c r="J196" i="14"/>
  <c r="F207" i="14"/>
  <c r="H209" i="14"/>
  <c r="J211" i="14"/>
  <c r="F215" i="14"/>
  <c r="H217" i="14"/>
  <c r="J219" i="14"/>
  <c r="F298" i="14"/>
  <c r="F300" i="14"/>
  <c r="J324" i="14"/>
  <c r="H330" i="14"/>
  <c r="F397" i="14"/>
  <c r="H449" i="14"/>
  <c r="F455" i="14"/>
  <c r="J548" i="14"/>
  <c r="H554" i="14"/>
  <c r="J570" i="14"/>
  <c r="H576" i="14"/>
  <c r="J695" i="14"/>
  <c r="F689" i="14"/>
  <c r="H34" i="15"/>
  <c r="F40" i="15"/>
  <c r="H83" i="15"/>
  <c r="F76" i="15"/>
  <c r="F121" i="15"/>
  <c r="L164" i="15"/>
  <c r="M164" i="15" s="1"/>
  <c r="J170" i="15"/>
  <c r="L208" i="15"/>
  <c r="M208" i="15" s="1"/>
  <c r="J214" i="15"/>
  <c r="L253" i="15"/>
  <c r="M253" i="15" s="1"/>
  <c r="J259" i="15"/>
  <c r="F302" i="15"/>
  <c r="J432" i="15"/>
  <c r="J471" i="15"/>
  <c r="J548" i="15"/>
  <c r="L614" i="15"/>
  <c r="M614" i="15" s="1"/>
  <c r="J662" i="15"/>
  <c r="K35" i="16"/>
  <c r="J35" i="16"/>
  <c r="I35" i="16"/>
  <c r="H35" i="16"/>
  <c r="M635" i="14"/>
  <c r="L635" i="14"/>
  <c r="F637" i="14"/>
  <c r="H639" i="14"/>
  <c r="J641" i="14"/>
  <c r="F645" i="14"/>
  <c r="H647" i="14"/>
  <c r="M9" i="15"/>
  <c r="L9" i="15"/>
  <c r="F11" i="15"/>
  <c r="H13" i="15"/>
  <c r="J15" i="15"/>
  <c r="F19" i="15"/>
  <c r="H21" i="15"/>
  <c r="J31" i="15"/>
  <c r="L33" i="15"/>
  <c r="M33" i="15" s="1"/>
  <c r="F35" i="15"/>
  <c r="H37" i="15"/>
  <c r="J39" i="15"/>
  <c r="F43" i="15"/>
  <c r="J75" i="15"/>
  <c r="L77" i="15"/>
  <c r="M77" i="15" s="1"/>
  <c r="H97" i="15"/>
  <c r="J99" i="15"/>
  <c r="L101" i="15"/>
  <c r="M101" i="15" s="1"/>
  <c r="F103" i="15"/>
  <c r="H105" i="15"/>
  <c r="J107" i="15"/>
  <c r="J296" i="15"/>
  <c r="J298" i="15"/>
  <c r="H300" i="15"/>
  <c r="H302" i="15"/>
  <c r="H304" i="15"/>
  <c r="F306" i="15"/>
  <c r="J370" i="15"/>
  <c r="H372" i="15"/>
  <c r="H374" i="15"/>
  <c r="H376" i="15"/>
  <c r="F378" i="15"/>
  <c r="F380" i="15"/>
  <c r="F382" i="15"/>
  <c r="F453" i="15"/>
  <c r="F503" i="15"/>
  <c r="H524" i="15"/>
  <c r="F530" i="15"/>
  <c r="H620" i="15"/>
  <c r="J685" i="15"/>
  <c r="H691" i="15"/>
  <c r="W36" i="16"/>
  <c r="T16" i="16"/>
  <c r="S16" i="16"/>
  <c r="R16" i="16"/>
  <c r="Q16" i="16"/>
  <c r="T58" i="16"/>
  <c r="S58" i="16"/>
  <c r="R58" i="16"/>
  <c r="Q58" i="16"/>
  <c r="L19" i="18"/>
  <c r="T26" i="17"/>
  <c r="S26" i="17"/>
  <c r="Q26" i="17"/>
  <c r="R26" i="17"/>
  <c r="P26" i="18"/>
  <c r="L45" i="18"/>
  <c r="K60" i="19"/>
  <c r="J60" i="19"/>
  <c r="I60" i="19"/>
  <c r="H60" i="19"/>
  <c r="J524" i="14"/>
  <c r="F528" i="14"/>
  <c r="H530" i="14"/>
  <c r="J532" i="14"/>
  <c r="J568" i="14"/>
  <c r="M570" i="14"/>
  <c r="L570" i="14"/>
  <c r="F572" i="14"/>
  <c r="H574" i="14"/>
  <c r="J576" i="14"/>
  <c r="M614" i="14"/>
  <c r="L614" i="14"/>
  <c r="F616" i="14"/>
  <c r="H618" i="14"/>
  <c r="J620" i="14"/>
  <c r="F624" i="14"/>
  <c r="J636" i="14"/>
  <c r="M638" i="14"/>
  <c r="L638" i="14"/>
  <c r="F640" i="14"/>
  <c r="H642" i="14"/>
  <c r="J644" i="14"/>
  <c r="M685" i="14"/>
  <c r="L685" i="14"/>
  <c r="F687" i="14"/>
  <c r="H689" i="14"/>
  <c r="J691" i="14"/>
  <c r="F695" i="14"/>
  <c r="J10" i="15"/>
  <c r="L12" i="15"/>
  <c r="M12" i="15" s="1"/>
  <c r="F14" i="15"/>
  <c r="H16" i="15"/>
  <c r="J18" i="15"/>
  <c r="H32" i="15"/>
  <c r="J34" i="15"/>
  <c r="F38" i="15"/>
  <c r="H40" i="15"/>
  <c r="J42" i="15"/>
  <c r="J54" i="15"/>
  <c r="F58" i="15"/>
  <c r="J62" i="15"/>
  <c r="J78" i="15"/>
  <c r="F82" i="15"/>
  <c r="J86" i="15"/>
  <c r="F98" i="15"/>
  <c r="H100" i="15"/>
  <c r="J102" i="15"/>
  <c r="F106" i="15"/>
  <c r="H108" i="15"/>
  <c r="F119" i="15"/>
  <c r="H121" i="15"/>
  <c r="J123" i="15"/>
  <c r="F127" i="15"/>
  <c r="H129" i="15"/>
  <c r="J131" i="15"/>
  <c r="F141" i="15"/>
  <c r="H143" i="15"/>
  <c r="J145" i="15"/>
  <c r="F149" i="15"/>
  <c r="H151" i="15"/>
  <c r="J153" i="15"/>
  <c r="F164" i="15"/>
  <c r="H166" i="15"/>
  <c r="J168" i="15"/>
  <c r="F172" i="15"/>
  <c r="H174" i="15"/>
  <c r="F185" i="15"/>
  <c r="H187" i="15"/>
  <c r="J189" i="15"/>
  <c r="F193" i="15"/>
  <c r="H195" i="15"/>
  <c r="J197" i="15"/>
  <c r="F208" i="15"/>
  <c r="H210" i="15"/>
  <c r="J212" i="15"/>
  <c r="F216" i="15"/>
  <c r="H218" i="15"/>
  <c r="H230" i="15"/>
  <c r="J232" i="15"/>
  <c r="F236" i="15"/>
  <c r="H238" i="15"/>
  <c r="J240" i="15"/>
  <c r="M251" i="15"/>
  <c r="L251" i="15"/>
  <c r="F253" i="15"/>
  <c r="H255" i="15"/>
  <c r="J257" i="15"/>
  <c r="J260" i="15"/>
  <c r="H307" i="15"/>
  <c r="L296" i="15"/>
  <c r="M296" i="15" s="1"/>
  <c r="L298" i="15"/>
  <c r="M298" i="15" s="1"/>
  <c r="J302" i="15"/>
  <c r="J304" i="15"/>
  <c r="J306" i="15"/>
  <c r="L370" i="15"/>
  <c r="M370" i="15"/>
  <c r="L372" i="15"/>
  <c r="M372" i="15" s="1"/>
  <c r="J374" i="15"/>
  <c r="J376" i="15"/>
  <c r="J378" i="15"/>
  <c r="H380" i="15"/>
  <c r="H382" i="15"/>
  <c r="J459" i="15"/>
  <c r="F475" i="15"/>
  <c r="H503" i="15"/>
  <c r="F509" i="15"/>
  <c r="J524" i="15"/>
  <c r="H530" i="15"/>
  <c r="H546" i="15"/>
  <c r="F552" i="15"/>
  <c r="J570" i="15"/>
  <c r="H576" i="15"/>
  <c r="F594" i="15"/>
  <c r="H636" i="15"/>
  <c r="F642" i="15"/>
  <c r="K19" i="16"/>
  <c r="J19" i="16"/>
  <c r="I19" i="16"/>
  <c r="H19" i="16"/>
  <c r="K61" i="16"/>
  <c r="J61" i="16"/>
  <c r="I61" i="16"/>
  <c r="H61" i="16"/>
  <c r="D13" i="18"/>
  <c r="L27" i="18"/>
  <c r="T34" i="17"/>
  <c r="S34" i="17"/>
  <c r="Q34" i="17"/>
  <c r="P34" i="18"/>
  <c r="R34" i="17"/>
  <c r="M46" i="18"/>
  <c r="U54" i="18"/>
  <c r="F635" i="14"/>
  <c r="H637" i="14"/>
  <c r="J639" i="14"/>
  <c r="F643" i="14"/>
  <c r="H645" i="14"/>
  <c r="J647" i="14"/>
  <c r="F9" i="15"/>
  <c r="H11" i="15"/>
  <c r="J13" i="15"/>
  <c r="F17" i="15"/>
  <c r="H19" i="15"/>
  <c r="J21" i="15"/>
  <c r="M31" i="15"/>
  <c r="L31" i="15"/>
  <c r="F33" i="15"/>
  <c r="H35" i="15"/>
  <c r="J37" i="15"/>
  <c r="F41" i="15"/>
  <c r="H43" i="15"/>
  <c r="J97" i="15"/>
  <c r="L99" i="15"/>
  <c r="M99" i="15" s="1"/>
  <c r="F101" i="15"/>
  <c r="H103" i="15"/>
  <c r="J105" i="15"/>
  <c r="F109" i="15"/>
  <c r="J207" i="15"/>
  <c r="J382" i="15"/>
  <c r="F397" i="15"/>
  <c r="F399" i="15"/>
  <c r="L475" i="15"/>
  <c r="M475" i="15" s="1"/>
  <c r="J481" i="15"/>
  <c r="H510" i="15"/>
  <c r="F522" i="15"/>
  <c r="J546" i="15"/>
  <c r="H552" i="15"/>
  <c r="L570" i="15"/>
  <c r="M570" i="15" s="1"/>
  <c r="J576" i="15"/>
  <c r="L594" i="15"/>
  <c r="M594" i="15" s="1"/>
  <c r="J600" i="15"/>
  <c r="H625" i="15"/>
  <c r="AC21" i="16"/>
  <c r="AB21" i="16"/>
  <c r="AA21" i="16"/>
  <c r="Z21" i="16"/>
  <c r="T42" i="16"/>
  <c r="S42" i="16"/>
  <c r="R42" i="16"/>
  <c r="Q42" i="16"/>
  <c r="AC63" i="16"/>
  <c r="AB63" i="16"/>
  <c r="AA63" i="16"/>
  <c r="Z63" i="16"/>
  <c r="D21" i="18"/>
  <c r="L35" i="18"/>
  <c r="N47" i="18"/>
  <c r="V55" i="18"/>
  <c r="M636" i="14"/>
  <c r="L636" i="14"/>
  <c r="F638" i="14"/>
  <c r="H640" i="14"/>
  <c r="J642" i="14"/>
  <c r="F646" i="14"/>
  <c r="L10" i="15"/>
  <c r="M10" i="15" s="1"/>
  <c r="F12" i="15"/>
  <c r="H14" i="15"/>
  <c r="J16" i="15"/>
  <c r="F20" i="15"/>
  <c r="J32" i="15"/>
  <c r="L34" i="15"/>
  <c r="M34" i="15" s="1"/>
  <c r="F36" i="15"/>
  <c r="H38" i="15"/>
  <c r="J40" i="15"/>
  <c r="H98" i="15"/>
  <c r="J100" i="15"/>
  <c r="F104" i="15"/>
  <c r="H106" i="15"/>
  <c r="J108" i="15"/>
  <c r="H397" i="15"/>
  <c r="H399" i="15"/>
  <c r="H401" i="15"/>
  <c r="F403" i="15"/>
  <c r="F405" i="15"/>
  <c r="F407" i="15"/>
  <c r="J451" i="15"/>
  <c r="H457" i="15"/>
  <c r="F501" i="15"/>
  <c r="H522" i="15"/>
  <c r="F528" i="15"/>
  <c r="H568" i="15"/>
  <c r="F574" i="15"/>
  <c r="L616" i="15"/>
  <c r="M616" i="15" s="1"/>
  <c r="J622" i="15"/>
  <c r="L687" i="15"/>
  <c r="M687" i="15" s="1"/>
  <c r="J693" i="15"/>
  <c r="T24" i="16"/>
  <c r="S24" i="16"/>
  <c r="R24" i="16"/>
  <c r="Q24" i="16"/>
  <c r="K45" i="16"/>
  <c r="J45" i="16"/>
  <c r="I45" i="16"/>
  <c r="H45" i="16"/>
  <c r="T66" i="16"/>
  <c r="S66" i="16"/>
  <c r="R66" i="16"/>
  <c r="Q66" i="16"/>
  <c r="Y7" i="18"/>
  <c r="AG7" i="17"/>
  <c r="AE7" i="17"/>
  <c r="AD7" i="17"/>
  <c r="AC7" i="17"/>
  <c r="AB7" i="17"/>
  <c r="AA7" i="17"/>
  <c r="D29" i="18"/>
  <c r="G40" i="18"/>
  <c r="K40" i="17"/>
  <c r="J40" i="17"/>
  <c r="I40" i="17"/>
  <c r="H40" i="17"/>
  <c r="O48" i="18"/>
  <c r="W56" i="18"/>
  <c r="K20" i="19"/>
  <c r="J20" i="19"/>
  <c r="H20" i="19"/>
  <c r="I20" i="19"/>
  <c r="E69" i="19"/>
  <c r="AG26" i="20"/>
  <c r="AD26" i="20"/>
  <c r="AC26" i="20"/>
  <c r="AB26" i="20"/>
  <c r="AA26" i="20"/>
  <c r="J498" i="14"/>
  <c r="H635" i="14"/>
  <c r="J637" i="14"/>
  <c r="M639" i="14"/>
  <c r="L639" i="14"/>
  <c r="F641" i="14"/>
  <c r="H643" i="14"/>
  <c r="J645" i="14"/>
  <c r="H9" i="15"/>
  <c r="J11" i="15"/>
  <c r="L13" i="15"/>
  <c r="M13" i="15" s="1"/>
  <c r="F15" i="15"/>
  <c r="H17" i="15"/>
  <c r="J19" i="15"/>
  <c r="F31" i="15"/>
  <c r="H33" i="15"/>
  <c r="J35" i="15"/>
  <c r="F39" i="15"/>
  <c r="H41" i="15"/>
  <c r="J43" i="15"/>
  <c r="M97" i="15"/>
  <c r="L97" i="15"/>
  <c r="F99" i="15"/>
  <c r="H101" i="15"/>
  <c r="J103" i="15"/>
  <c r="F107" i="15"/>
  <c r="H109" i="15"/>
  <c r="F345" i="15"/>
  <c r="F347" i="15"/>
  <c r="F349" i="15"/>
  <c r="L397" i="15"/>
  <c r="M397" i="15" s="1"/>
  <c r="J399" i="15"/>
  <c r="J401" i="15"/>
  <c r="J403" i="15"/>
  <c r="H405" i="15"/>
  <c r="H407" i="15"/>
  <c r="L451" i="15"/>
  <c r="M451" i="15" s="1"/>
  <c r="J457" i="15"/>
  <c r="L501" i="15"/>
  <c r="M501" i="15" s="1"/>
  <c r="J507" i="15"/>
  <c r="H544" i="15"/>
  <c r="J568" i="15"/>
  <c r="H574" i="15"/>
  <c r="J638" i="15"/>
  <c r="H644" i="15"/>
  <c r="K27" i="16"/>
  <c r="J27" i="16"/>
  <c r="I27" i="16"/>
  <c r="H27" i="16"/>
  <c r="AC47" i="16"/>
  <c r="AB47" i="16"/>
  <c r="AA47" i="16"/>
  <c r="Z47" i="16"/>
  <c r="P49" i="18"/>
  <c r="T49" i="17"/>
  <c r="S49" i="17"/>
  <c r="R49" i="17"/>
  <c r="Q49" i="17"/>
  <c r="X57" i="18"/>
  <c r="T29" i="19"/>
  <c r="S29" i="19"/>
  <c r="Q29" i="19"/>
  <c r="R29" i="19"/>
  <c r="J345" i="14"/>
  <c r="L347" i="14"/>
  <c r="M347" i="14"/>
  <c r="J370" i="14"/>
  <c r="L372" i="14"/>
  <c r="M372" i="14"/>
  <c r="F374" i="14"/>
  <c r="F636" i="14"/>
  <c r="H638" i="14"/>
  <c r="J640" i="14"/>
  <c r="F644" i="14"/>
  <c r="H646" i="14"/>
  <c r="F10" i="15"/>
  <c r="H12" i="15"/>
  <c r="J14" i="15"/>
  <c r="F18" i="15"/>
  <c r="H20" i="15"/>
  <c r="L32" i="15"/>
  <c r="M32" i="15" s="1"/>
  <c r="F34" i="15"/>
  <c r="H36" i="15"/>
  <c r="J38" i="15"/>
  <c r="F42" i="15"/>
  <c r="J98" i="15"/>
  <c r="L100" i="15"/>
  <c r="M100" i="15" s="1"/>
  <c r="F102" i="15"/>
  <c r="H104" i="15"/>
  <c r="J106" i="15"/>
  <c r="J345" i="15"/>
  <c r="H347" i="15"/>
  <c r="H349" i="15"/>
  <c r="H351" i="15"/>
  <c r="F353" i="15"/>
  <c r="F355" i="15"/>
  <c r="J381" i="15"/>
  <c r="J407" i="15"/>
  <c r="H422" i="15"/>
  <c r="H424" i="15"/>
  <c r="H426" i="15"/>
  <c r="F428" i="15"/>
  <c r="F430" i="15"/>
  <c r="F432" i="15"/>
  <c r="H449" i="15"/>
  <c r="F455" i="15"/>
  <c r="J556" i="15"/>
  <c r="L592" i="15"/>
  <c r="M592" i="15" s="1"/>
  <c r="J598" i="15"/>
  <c r="F618" i="15"/>
  <c r="F689" i="15"/>
  <c r="T8" i="16"/>
  <c r="S8" i="16"/>
  <c r="R8" i="16"/>
  <c r="Q8" i="16"/>
  <c r="AC29" i="16"/>
  <c r="AB29" i="16"/>
  <c r="AA29" i="16"/>
  <c r="Z29" i="16"/>
  <c r="T50" i="16"/>
  <c r="S50" i="16"/>
  <c r="R50" i="16"/>
  <c r="Q50" i="16"/>
  <c r="F8" i="18"/>
  <c r="G10" i="18"/>
  <c r="K10" i="17"/>
  <c r="J10" i="17"/>
  <c r="I10" i="17"/>
  <c r="H10" i="17"/>
  <c r="W16" i="18"/>
  <c r="Y58" i="18"/>
  <c r="K46" i="19"/>
  <c r="J46" i="19"/>
  <c r="H46" i="19"/>
  <c r="I46" i="19"/>
  <c r="H321" i="14"/>
  <c r="J323" i="14"/>
  <c r="F327" i="14"/>
  <c r="H329" i="14"/>
  <c r="F344" i="14"/>
  <c r="H346" i="14"/>
  <c r="J348" i="14"/>
  <c r="F352" i="14"/>
  <c r="H354" i="14"/>
  <c r="J356" i="14"/>
  <c r="H371" i="14"/>
  <c r="J373" i="14"/>
  <c r="F377" i="14"/>
  <c r="H379" i="14"/>
  <c r="J381" i="14"/>
  <c r="J448" i="14"/>
  <c r="M450" i="14"/>
  <c r="L450" i="14"/>
  <c r="F452" i="14"/>
  <c r="H454" i="14"/>
  <c r="J456" i="14"/>
  <c r="F460" i="14"/>
  <c r="M498" i="14"/>
  <c r="L498" i="14"/>
  <c r="F500" i="14"/>
  <c r="H502" i="14"/>
  <c r="J504" i="14"/>
  <c r="F508" i="14"/>
  <c r="H510" i="14"/>
  <c r="J567" i="14"/>
  <c r="M569" i="14"/>
  <c r="L569" i="14"/>
  <c r="F571" i="14"/>
  <c r="H573" i="14"/>
  <c r="J575" i="14"/>
  <c r="F579" i="14"/>
  <c r="M613" i="14"/>
  <c r="L613" i="14"/>
  <c r="F615" i="14"/>
  <c r="H617" i="14"/>
  <c r="J619" i="14"/>
  <c r="F623" i="14"/>
  <c r="H625" i="14"/>
  <c r="J635" i="14"/>
  <c r="M637" i="14"/>
  <c r="L637" i="14"/>
  <c r="F639" i="14"/>
  <c r="H641" i="14"/>
  <c r="J643" i="14"/>
  <c r="F647" i="14"/>
  <c r="M684" i="14"/>
  <c r="L684" i="14"/>
  <c r="F686" i="14"/>
  <c r="H688" i="14"/>
  <c r="J690" i="14"/>
  <c r="F694" i="14"/>
  <c r="H696" i="14"/>
  <c r="J9" i="15"/>
  <c r="L11" i="15"/>
  <c r="M11" i="15" s="1"/>
  <c r="F13" i="15"/>
  <c r="H15" i="15"/>
  <c r="J17" i="15"/>
  <c r="F21" i="15"/>
  <c r="H31" i="15"/>
  <c r="J33" i="15"/>
  <c r="L35" i="15"/>
  <c r="M35" i="15" s="1"/>
  <c r="F37" i="15"/>
  <c r="H39" i="15"/>
  <c r="J41" i="15"/>
  <c r="J53" i="15"/>
  <c r="J61" i="15"/>
  <c r="J77" i="15"/>
  <c r="L79" i="15"/>
  <c r="M79" i="15" s="1"/>
  <c r="F81" i="15"/>
  <c r="J85" i="15"/>
  <c r="F97" i="15"/>
  <c r="H99" i="15"/>
  <c r="J101" i="15"/>
  <c r="F105" i="15"/>
  <c r="H107" i="15"/>
  <c r="J109" i="15"/>
  <c r="H120" i="15"/>
  <c r="J122" i="15"/>
  <c r="F126" i="15"/>
  <c r="H128" i="15"/>
  <c r="J130" i="15"/>
  <c r="H142" i="15"/>
  <c r="J144" i="15"/>
  <c r="F148" i="15"/>
  <c r="H150" i="15"/>
  <c r="J152" i="15"/>
  <c r="F163" i="15"/>
  <c r="H165" i="15"/>
  <c r="J167" i="15"/>
  <c r="F171" i="15"/>
  <c r="H173" i="15"/>
  <c r="J175" i="15"/>
  <c r="H186" i="15"/>
  <c r="J188" i="15"/>
  <c r="F192" i="15"/>
  <c r="H194" i="15"/>
  <c r="J196" i="15"/>
  <c r="F207" i="15"/>
  <c r="H209" i="15"/>
  <c r="J211" i="15"/>
  <c r="F215" i="15"/>
  <c r="H217" i="15"/>
  <c r="J219" i="15"/>
  <c r="F252" i="15"/>
  <c r="H254" i="15"/>
  <c r="J256" i="15"/>
  <c r="L275" i="15"/>
  <c r="M275" i="15" s="1"/>
  <c r="L277" i="15"/>
  <c r="M277" i="15" s="1"/>
  <c r="J281" i="15"/>
  <c r="J283" i="15"/>
  <c r="J285" i="15"/>
  <c r="J356" i="15"/>
  <c r="L345" i="15"/>
  <c r="M345" i="15" s="1"/>
  <c r="L347" i="15"/>
  <c r="M347" i="15" s="1"/>
  <c r="J349" i="15"/>
  <c r="J351" i="15"/>
  <c r="J353" i="15"/>
  <c r="H355" i="15"/>
  <c r="L422" i="15"/>
  <c r="M422" i="15"/>
  <c r="J424" i="15"/>
  <c r="J426" i="15"/>
  <c r="J428" i="15"/>
  <c r="H430" i="15"/>
  <c r="H432" i="15"/>
  <c r="H434" i="15"/>
  <c r="J449" i="15"/>
  <c r="H455" i="15"/>
  <c r="H471" i="15"/>
  <c r="F477" i="15"/>
  <c r="J499" i="15"/>
  <c r="H505" i="15"/>
  <c r="J526" i="15"/>
  <c r="H532" i="15"/>
  <c r="F572" i="15"/>
  <c r="H590" i="15"/>
  <c r="F596" i="15"/>
  <c r="J614" i="15"/>
  <c r="H696" i="15"/>
  <c r="K11" i="16"/>
  <c r="G36" i="16"/>
  <c r="J11" i="16"/>
  <c r="I11" i="16"/>
  <c r="H11" i="16"/>
  <c r="T32" i="16"/>
  <c r="S32" i="16"/>
  <c r="R32" i="16"/>
  <c r="Q32" i="16"/>
  <c r="K53" i="16"/>
  <c r="J53" i="16"/>
  <c r="I53" i="16"/>
  <c r="H53" i="16"/>
  <c r="N8" i="18"/>
  <c r="W10" i="18"/>
  <c r="W24" i="18"/>
  <c r="AE59" i="17"/>
  <c r="AD59" i="17"/>
  <c r="AC59" i="17"/>
  <c r="AB59" i="17"/>
  <c r="AA59" i="17"/>
  <c r="AG59" i="17" s="1"/>
  <c r="AF59" i="17"/>
  <c r="C68" i="18"/>
  <c r="M635" i="15"/>
  <c r="L635" i="15"/>
  <c r="F637" i="15"/>
  <c r="H639" i="15"/>
  <c r="J641" i="15"/>
  <c r="F645" i="15"/>
  <c r="H647" i="15"/>
  <c r="F684" i="15"/>
  <c r="AC8" i="16"/>
  <c r="AB8" i="16"/>
  <c r="AA8" i="16"/>
  <c r="Z8" i="16"/>
  <c r="T11" i="16"/>
  <c r="P36" i="16"/>
  <c r="S11" i="16"/>
  <c r="R11" i="16"/>
  <c r="Q11" i="16"/>
  <c r="X36" i="16"/>
  <c r="K14" i="16"/>
  <c r="J14" i="16"/>
  <c r="I14" i="16"/>
  <c r="H14" i="16"/>
  <c r="AC16" i="16"/>
  <c r="AB16" i="16"/>
  <c r="AA16" i="16"/>
  <c r="Z16" i="16"/>
  <c r="T19" i="16"/>
  <c r="S19" i="16"/>
  <c r="R19" i="16"/>
  <c r="Q19" i="16"/>
  <c r="K22" i="16"/>
  <c r="J22" i="16"/>
  <c r="I22" i="16"/>
  <c r="H22" i="16"/>
  <c r="AC24" i="16"/>
  <c r="AB24" i="16"/>
  <c r="AA24" i="16"/>
  <c r="Z24" i="16"/>
  <c r="T27" i="16"/>
  <c r="S27" i="16"/>
  <c r="R27" i="16"/>
  <c r="Q27" i="16"/>
  <c r="K30" i="16"/>
  <c r="J30" i="16"/>
  <c r="I30" i="16"/>
  <c r="H30" i="16"/>
  <c r="AC32" i="16"/>
  <c r="AB32" i="16"/>
  <c r="AA32" i="16"/>
  <c r="Z32" i="16"/>
  <c r="T35" i="16"/>
  <c r="S35" i="16"/>
  <c r="R35" i="16"/>
  <c r="Q35" i="16"/>
  <c r="K40" i="16"/>
  <c r="J40" i="16"/>
  <c r="I40" i="16"/>
  <c r="H40" i="16"/>
  <c r="AC42" i="16"/>
  <c r="AB42" i="16"/>
  <c r="AA42" i="16"/>
  <c r="Z42" i="16"/>
  <c r="C69" i="16"/>
  <c r="T45" i="16"/>
  <c r="S45" i="16"/>
  <c r="R45" i="16"/>
  <c r="Q45" i="16"/>
  <c r="K48" i="16"/>
  <c r="J48" i="16"/>
  <c r="I48" i="16"/>
  <c r="H48" i="16"/>
  <c r="AC50" i="16"/>
  <c r="AB50" i="16"/>
  <c r="AA50" i="16"/>
  <c r="Z50" i="16"/>
  <c r="T53" i="16"/>
  <c r="S53" i="16"/>
  <c r="R53" i="16"/>
  <c r="Q53" i="16"/>
  <c r="K56" i="16"/>
  <c r="J56" i="16"/>
  <c r="I56" i="16"/>
  <c r="H56" i="16"/>
  <c r="AC58" i="16"/>
  <c r="AB58" i="16"/>
  <c r="AA58" i="16"/>
  <c r="Z58" i="16"/>
  <c r="T61" i="16"/>
  <c r="S61" i="16"/>
  <c r="R61" i="16"/>
  <c r="Q61" i="16"/>
  <c r="K64" i="16"/>
  <c r="J64" i="16"/>
  <c r="I64" i="16"/>
  <c r="H64" i="16"/>
  <c r="AC66" i="16"/>
  <c r="AB66" i="16"/>
  <c r="AA66" i="16"/>
  <c r="Z66" i="16"/>
  <c r="C7" i="18"/>
  <c r="G8" i="18"/>
  <c r="K8" i="17"/>
  <c r="J8" i="17"/>
  <c r="I8" i="17"/>
  <c r="H8" i="17"/>
  <c r="O8" i="18"/>
  <c r="V8" i="18"/>
  <c r="C9" i="18"/>
  <c r="X10" i="18"/>
  <c r="N36" i="17"/>
  <c r="N11" i="18"/>
  <c r="F13" i="18"/>
  <c r="AE16" i="17"/>
  <c r="AD16" i="17"/>
  <c r="Y16" i="18"/>
  <c r="AC16" i="17"/>
  <c r="AB16" i="17"/>
  <c r="AA16" i="17"/>
  <c r="AG16" i="17"/>
  <c r="U17" i="18"/>
  <c r="AF17" i="17"/>
  <c r="N19" i="18"/>
  <c r="F21" i="18"/>
  <c r="AE24" i="17"/>
  <c r="AD24" i="17"/>
  <c r="Y24" i="18"/>
  <c r="AC24" i="17"/>
  <c r="AB24" i="17"/>
  <c r="AA24" i="17"/>
  <c r="AG24" i="17"/>
  <c r="U25" i="18"/>
  <c r="AF25" i="17"/>
  <c r="N27" i="18"/>
  <c r="F29" i="18"/>
  <c r="AE32" i="17"/>
  <c r="AD32" i="17"/>
  <c r="Y32" i="18"/>
  <c r="AC32" i="17"/>
  <c r="AB32" i="17"/>
  <c r="AA32" i="17"/>
  <c r="AG32" i="17"/>
  <c r="U33" i="18"/>
  <c r="AF33" i="17"/>
  <c r="N35" i="18"/>
  <c r="M40" i="18"/>
  <c r="N41" i="18"/>
  <c r="O42" i="18"/>
  <c r="T43" i="17"/>
  <c r="S43" i="17"/>
  <c r="Q43" i="17"/>
  <c r="P43" i="18"/>
  <c r="R43" i="17"/>
  <c r="U48" i="18"/>
  <c r="V49" i="18"/>
  <c r="W50" i="18"/>
  <c r="X51" i="18"/>
  <c r="Y52" i="18"/>
  <c r="AF53" i="17"/>
  <c r="AE53" i="17"/>
  <c r="AD53" i="17"/>
  <c r="AC53" i="17"/>
  <c r="AA53" i="17"/>
  <c r="AG53" i="17" s="1"/>
  <c r="AB53" i="17"/>
  <c r="C62" i="18"/>
  <c r="D63" i="18"/>
  <c r="E64" i="18"/>
  <c r="F65" i="18"/>
  <c r="K66" i="17"/>
  <c r="G66" i="18"/>
  <c r="J66" i="17"/>
  <c r="H66" i="17"/>
  <c r="I66" i="17"/>
  <c r="K18" i="19"/>
  <c r="J18" i="19"/>
  <c r="I18" i="19"/>
  <c r="H18" i="19"/>
  <c r="T27" i="19"/>
  <c r="S27" i="19"/>
  <c r="R27" i="19"/>
  <c r="Q27" i="19"/>
  <c r="AF34" i="19"/>
  <c r="G69" i="19"/>
  <c r="K44" i="19"/>
  <c r="J44" i="19"/>
  <c r="I44" i="19"/>
  <c r="H44" i="19"/>
  <c r="F616" i="15"/>
  <c r="H618" i="15"/>
  <c r="J620" i="15"/>
  <c r="F624" i="15"/>
  <c r="J636" i="15"/>
  <c r="L638" i="15"/>
  <c r="M638" i="15" s="1"/>
  <c r="F640" i="15"/>
  <c r="H642" i="15"/>
  <c r="J644" i="15"/>
  <c r="L685" i="15"/>
  <c r="M685" i="15" s="1"/>
  <c r="F687" i="15"/>
  <c r="H689" i="15"/>
  <c r="J691" i="15"/>
  <c r="F695" i="15"/>
  <c r="K9" i="16"/>
  <c r="J9" i="16"/>
  <c r="I9" i="16"/>
  <c r="H9" i="16"/>
  <c r="AC11" i="16"/>
  <c r="AB11" i="16"/>
  <c r="AA11" i="16"/>
  <c r="Z11" i="16"/>
  <c r="T14" i="16"/>
  <c r="S14" i="16"/>
  <c r="R14" i="16"/>
  <c r="Q14" i="16"/>
  <c r="K17" i="16"/>
  <c r="J17" i="16"/>
  <c r="I17" i="16"/>
  <c r="H17" i="16"/>
  <c r="AC19" i="16"/>
  <c r="AB19" i="16"/>
  <c r="AA19" i="16"/>
  <c r="Z19" i="16"/>
  <c r="T22" i="16"/>
  <c r="S22" i="16"/>
  <c r="R22" i="16"/>
  <c r="Q22" i="16"/>
  <c r="K25" i="16"/>
  <c r="J25" i="16"/>
  <c r="I25" i="16"/>
  <c r="H25" i="16"/>
  <c r="AC27" i="16"/>
  <c r="AB27" i="16"/>
  <c r="AA27" i="16"/>
  <c r="Z27" i="16"/>
  <c r="T30" i="16"/>
  <c r="S30" i="16"/>
  <c r="R30" i="16"/>
  <c r="Q30" i="16"/>
  <c r="K33" i="16"/>
  <c r="J33" i="16"/>
  <c r="I33" i="16"/>
  <c r="H33" i="16"/>
  <c r="AC35" i="16"/>
  <c r="AB35" i="16"/>
  <c r="AA35" i="16"/>
  <c r="Z35" i="16"/>
  <c r="T40" i="16"/>
  <c r="S40" i="16"/>
  <c r="R40" i="16"/>
  <c r="Q40" i="16"/>
  <c r="K43" i="16"/>
  <c r="J43" i="16"/>
  <c r="I43" i="16"/>
  <c r="H43" i="16"/>
  <c r="D69" i="16"/>
  <c r="L69" i="16"/>
  <c r="AC45" i="16"/>
  <c r="AB45" i="16"/>
  <c r="AA45" i="16"/>
  <c r="Z45" i="16"/>
  <c r="T48" i="16"/>
  <c r="S48" i="16"/>
  <c r="R48" i="16"/>
  <c r="Q48" i="16"/>
  <c r="K51" i="16"/>
  <c r="J51" i="16"/>
  <c r="I51" i="16"/>
  <c r="H51" i="16"/>
  <c r="AC53" i="16"/>
  <c r="AB53" i="16"/>
  <c r="AA53" i="16"/>
  <c r="Z53" i="16"/>
  <c r="T56" i="16"/>
  <c r="S56" i="16"/>
  <c r="R56" i="16"/>
  <c r="Q56" i="16"/>
  <c r="K59" i="16"/>
  <c r="J59" i="16"/>
  <c r="I59" i="16"/>
  <c r="H59" i="16"/>
  <c r="AC61" i="16"/>
  <c r="AB61" i="16"/>
  <c r="AA61" i="16"/>
  <c r="Z61" i="16"/>
  <c r="T64" i="16"/>
  <c r="S64" i="16"/>
  <c r="R64" i="16"/>
  <c r="Q64" i="16"/>
  <c r="K67" i="16"/>
  <c r="J67" i="16"/>
  <c r="I67" i="16"/>
  <c r="H67" i="16"/>
  <c r="D7" i="18"/>
  <c r="L7" i="18"/>
  <c r="P8" i="18"/>
  <c r="T8" i="17"/>
  <c r="S8" i="17"/>
  <c r="R8" i="17"/>
  <c r="Q8" i="17"/>
  <c r="W8" i="18"/>
  <c r="D9" i="18"/>
  <c r="L9" i="18"/>
  <c r="AE10" i="17"/>
  <c r="AD10" i="17"/>
  <c r="AC10" i="17"/>
  <c r="AB10" i="17"/>
  <c r="AA10" i="17"/>
  <c r="Y10" i="18"/>
  <c r="AG10" i="17"/>
  <c r="P12" i="18"/>
  <c r="T12" i="17"/>
  <c r="S12" i="17"/>
  <c r="Q12" i="17"/>
  <c r="R12" i="17"/>
  <c r="L13" i="18"/>
  <c r="D15" i="18"/>
  <c r="W18" i="18"/>
  <c r="P20" i="18"/>
  <c r="T20" i="17"/>
  <c r="S20" i="17"/>
  <c r="Q20" i="17"/>
  <c r="R20" i="17"/>
  <c r="L21" i="18"/>
  <c r="D23" i="18"/>
  <c r="W26" i="18"/>
  <c r="P28" i="18"/>
  <c r="T28" i="17"/>
  <c r="S28" i="17"/>
  <c r="Q28" i="17"/>
  <c r="R28" i="17"/>
  <c r="L29" i="18"/>
  <c r="D31" i="18"/>
  <c r="W34" i="18"/>
  <c r="O40" i="18"/>
  <c r="P41" i="18"/>
  <c r="T41" i="17"/>
  <c r="S41" i="17"/>
  <c r="R41" i="17"/>
  <c r="Q41" i="17"/>
  <c r="U46" i="18"/>
  <c r="V47" i="18"/>
  <c r="W48" i="18"/>
  <c r="X49" i="18"/>
  <c r="Y50" i="18"/>
  <c r="AE51" i="17"/>
  <c r="AD51" i="17"/>
  <c r="AC51" i="17"/>
  <c r="AB51" i="17"/>
  <c r="AA51" i="17"/>
  <c r="AG51" i="17" s="1"/>
  <c r="AF51" i="17"/>
  <c r="C60" i="18"/>
  <c r="D61" i="18"/>
  <c r="E62" i="18"/>
  <c r="F63" i="18"/>
  <c r="G64" i="18"/>
  <c r="K64" i="17"/>
  <c r="J64" i="17"/>
  <c r="I64" i="17"/>
  <c r="H64" i="17"/>
  <c r="F36" i="19"/>
  <c r="K12" i="19"/>
  <c r="J12" i="19"/>
  <c r="H12" i="19"/>
  <c r="I12" i="19"/>
  <c r="T21" i="19"/>
  <c r="S21" i="19"/>
  <c r="Q21" i="19"/>
  <c r="R21" i="19"/>
  <c r="AF28" i="19"/>
  <c r="AG31" i="19"/>
  <c r="AE31" i="19"/>
  <c r="AD31" i="19"/>
  <c r="AC31" i="19"/>
  <c r="AA31" i="19"/>
  <c r="AB31" i="19"/>
  <c r="M69" i="19"/>
  <c r="F567" i="15"/>
  <c r="F635" i="15"/>
  <c r="H637" i="15"/>
  <c r="J639" i="15"/>
  <c r="F643" i="15"/>
  <c r="H645" i="15"/>
  <c r="J647" i="15"/>
  <c r="T9" i="16"/>
  <c r="S9" i="16"/>
  <c r="R9" i="16"/>
  <c r="Q9" i="16"/>
  <c r="K12" i="16"/>
  <c r="J12" i="16"/>
  <c r="I12" i="16"/>
  <c r="H12" i="16"/>
  <c r="AC14" i="16"/>
  <c r="AB14" i="16"/>
  <c r="AA14" i="16"/>
  <c r="Z14" i="16"/>
  <c r="T17" i="16"/>
  <c r="S17" i="16"/>
  <c r="R17" i="16"/>
  <c r="Q17" i="16"/>
  <c r="K20" i="16"/>
  <c r="J20" i="16"/>
  <c r="I20" i="16"/>
  <c r="H20" i="16"/>
  <c r="AC22" i="16"/>
  <c r="AB22" i="16"/>
  <c r="AA22" i="16"/>
  <c r="Z22" i="16"/>
  <c r="T25" i="16"/>
  <c r="S25" i="16"/>
  <c r="R25" i="16"/>
  <c r="Q25" i="16"/>
  <c r="K28" i="16"/>
  <c r="J28" i="16"/>
  <c r="I28" i="16"/>
  <c r="H28" i="16"/>
  <c r="AC30" i="16"/>
  <c r="AB30" i="16"/>
  <c r="AA30" i="16"/>
  <c r="Z30" i="16"/>
  <c r="T33" i="16"/>
  <c r="S33" i="16"/>
  <c r="R33" i="16"/>
  <c r="Q33" i="16"/>
  <c r="AC40" i="16"/>
  <c r="AB40" i="16"/>
  <c r="AA40" i="16"/>
  <c r="Z40" i="16"/>
  <c r="T43" i="16"/>
  <c r="S43" i="16"/>
  <c r="R43" i="16"/>
  <c r="Q43" i="16"/>
  <c r="E69" i="16"/>
  <c r="M69" i="16"/>
  <c r="U69" i="16"/>
  <c r="K46" i="16"/>
  <c r="J46" i="16"/>
  <c r="I46" i="16"/>
  <c r="H46" i="16"/>
  <c r="AC48" i="16"/>
  <c r="AB48" i="16"/>
  <c r="AA48" i="16"/>
  <c r="Z48" i="16"/>
  <c r="T51" i="16"/>
  <c r="S51" i="16"/>
  <c r="R51" i="16"/>
  <c r="Q51" i="16"/>
  <c r="K54" i="16"/>
  <c r="J54" i="16"/>
  <c r="I54" i="16"/>
  <c r="H54" i="16"/>
  <c r="AC56" i="16"/>
  <c r="AB56" i="16"/>
  <c r="AA56" i="16"/>
  <c r="Z56" i="16"/>
  <c r="T59" i="16"/>
  <c r="S59" i="16"/>
  <c r="R59" i="16"/>
  <c r="Q59" i="16"/>
  <c r="K62" i="16"/>
  <c r="J62" i="16"/>
  <c r="I62" i="16"/>
  <c r="H62" i="16"/>
  <c r="AC64" i="16"/>
  <c r="AB64" i="16"/>
  <c r="AA64" i="16"/>
  <c r="Z64" i="16"/>
  <c r="T67" i="16"/>
  <c r="S67" i="16"/>
  <c r="R67" i="16"/>
  <c r="Q67" i="16"/>
  <c r="E7" i="18"/>
  <c r="M7" i="18"/>
  <c r="X8" i="18"/>
  <c r="E9" i="18"/>
  <c r="M9" i="18"/>
  <c r="U9" i="18"/>
  <c r="AF9" i="17"/>
  <c r="V36" i="17"/>
  <c r="AI36" i="17" s="1"/>
  <c r="AF11" i="17"/>
  <c r="U11" i="18"/>
  <c r="N13" i="18"/>
  <c r="F15" i="18"/>
  <c r="AE18" i="17"/>
  <c r="AD18" i="17"/>
  <c r="AC18" i="17"/>
  <c r="AB18" i="17"/>
  <c r="AA18" i="17"/>
  <c r="Y18" i="18"/>
  <c r="AG18" i="17"/>
  <c r="AF19" i="17"/>
  <c r="U19" i="18"/>
  <c r="N21" i="18"/>
  <c r="F23" i="18"/>
  <c r="AE26" i="17"/>
  <c r="AD26" i="17"/>
  <c r="AC26" i="17"/>
  <c r="AB26" i="17"/>
  <c r="AA26" i="17"/>
  <c r="Y26" i="18"/>
  <c r="AG26" i="17"/>
  <c r="AF27" i="17"/>
  <c r="U27" i="18"/>
  <c r="N29" i="18"/>
  <c r="F31" i="18"/>
  <c r="AE34" i="17"/>
  <c r="AD34" i="17"/>
  <c r="AC34" i="17"/>
  <c r="AB34" i="17"/>
  <c r="AA34" i="17"/>
  <c r="Y34" i="18"/>
  <c r="AG34" i="17"/>
  <c r="AF35" i="17"/>
  <c r="U35" i="18"/>
  <c r="U40" i="18"/>
  <c r="V41" i="18"/>
  <c r="W42" i="18"/>
  <c r="X43" i="18"/>
  <c r="Y69" i="17"/>
  <c r="Y44" i="18"/>
  <c r="AF45" i="17"/>
  <c r="AE45" i="17"/>
  <c r="AD45" i="17"/>
  <c r="AC45" i="17"/>
  <c r="AA45" i="17"/>
  <c r="AG45" i="17" s="1"/>
  <c r="AB45" i="17"/>
  <c r="C54" i="18"/>
  <c r="D55" i="18"/>
  <c r="E56" i="18"/>
  <c r="F57" i="18"/>
  <c r="K58" i="17"/>
  <c r="G58" i="18"/>
  <c r="J58" i="17"/>
  <c r="H58" i="17"/>
  <c r="I58" i="17"/>
  <c r="L63" i="18"/>
  <c r="M64" i="18"/>
  <c r="N65" i="18"/>
  <c r="O66" i="18"/>
  <c r="T67" i="17"/>
  <c r="S67" i="17"/>
  <c r="Q67" i="17"/>
  <c r="P67" i="18"/>
  <c r="R67" i="17"/>
  <c r="K10" i="19"/>
  <c r="J10" i="19"/>
  <c r="I10" i="19"/>
  <c r="H10" i="19"/>
  <c r="T19" i="19"/>
  <c r="S19" i="19"/>
  <c r="R19" i="19"/>
  <c r="Q19" i="19"/>
  <c r="AF26" i="19"/>
  <c r="AE29" i="19"/>
  <c r="AD29" i="19"/>
  <c r="AC29" i="19"/>
  <c r="AB29" i="19"/>
  <c r="AA29" i="19"/>
  <c r="AG29" i="19"/>
  <c r="O69" i="19"/>
  <c r="T16" i="20"/>
  <c r="R16" i="20"/>
  <c r="Q16" i="20"/>
  <c r="T66" i="20"/>
  <c r="R66" i="20"/>
  <c r="Q66" i="20"/>
  <c r="K20" i="21"/>
  <c r="I20" i="21"/>
  <c r="H20" i="21"/>
  <c r="U69" i="21"/>
  <c r="L636" i="15"/>
  <c r="M636" i="15" s="1"/>
  <c r="F638" i="15"/>
  <c r="H640" i="15"/>
  <c r="J642" i="15"/>
  <c r="F646" i="15"/>
  <c r="J7" i="16"/>
  <c r="I7" i="16"/>
  <c r="H7" i="16"/>
  <c r="K7" i="16"/>
  <c r="AB9" i="16"/>
  <c r="AA9" i="16"/>
  <c r="Z9" i="16"/>
  <c r="AC9" i="16"/>
  <c r="C36" i="16"/>
  <c r="S12" i="16"/>
  <c r="R12" i="16"/>
  <c r="Q12" i="16"/>
  <c r="T12" i="16"/>
  <c r="J15" i="16"/>
  <c r="I15" i="16"/>
  <c r="H15" i="16"/>
  <c r="K15" i="16"/>
  <c r="AB17" i="16"/>
  <c r="AA17" i="16"/>
  <c r="Z17" i="16"/>
  <c r="AC17" i="16"/>
  <c r="S20" i="16"/>
  <c r="R20" i="16"/>
  <c r="Q20" i="16"/>
  <c r="T20" i="16"/>
  <c r="J23" i="16"/>
  <c r="I23" i="16"/>
  <c r="H23" i="16"/>
  <c r="K23" i="16"/>
  <c r="AB25" i="16"/>
  <c r="AA25" i="16"/>
  <c r="Z25" i="16"/>
  <c r="AC25" i="16"/>
  <c r="S28" i="16"/>
  <c r="R28" i="16"/>
  <c r="Q28" i="16"/>
  <c r="T28" i="16"/>
  <c r="J31" i="16"/>
  <c r="I31" i="16"/>
  <c r="H31" i="16"/>
  <c r="K31" i="16"/>
  <c r="AB33" i="16"/>
  <c r="AA33" i="16"/>
  <c r="Z33" i="16"/>
  <c r="AC33" i="16"/>
  <c r="J41" i="16"/>
  <c r="I41" i="16"/>
  <c r="H41" i="16"/>
  <c r="K41" i="16"/>
  <c r="AB43" i="16"/>
  <c r="AA43" i="16"/>
  <c r="Z43" i="16"/>
  <c r="AC43" i="16"/>
  <c r="F69" i="16"/>
  <c r="N69" i="16"/>
  <c r="V69" i="16"/>
  <c r="S46" i="16"/>
  <c r="R46" i="16"/>
  <c r="Q46" i="16"/>
  <c r="T46" i="16"/>
  <c r="J49" i="16"/>
  <c r="I49" i="16"/>
  <c r="H49" i="16"/>
  <c r="K49" i="16"/>
  <c r="AB51" i="16"/>
  <c r="AA51" i="16"/>
  <c r="Z51" i="16"/>
  <c r="AC51" i="16"/>
  <c r="S54" i="16"/>
  <c r="R54" i="16"/>
  <c r="Q54" i="16"/>
  <c r="T54" i="16"/>
  <c r="J57" i="16"/>
  <c r="I57" i="16"/>
  <c r="H57" i="16"/>
  <c r="K57" i="16"/>
  <c r="AB59" i="16"/>
  <c r="AA59" i="16"/>
  <c r="Z59" i="16"/>
  <c r="AC59" i="16"/>
  <c r="S62" i="16"/>
  <c r="R62" i="16"/>
  <c r="Q62" i="16"/>
  <c r="T62" i="16"/>
  <c r="J65" i="16"/>
  <c r="I65" i="16"/>
  <c r="H65" i="16"/>
  <c r="K65" i="16"/>
  <c r="AB67" i="16"/>
  <c r="AA67" i="16"/>
  <c r="Z67" i="16"/>
  <c r="AC67" i="16"/>
  <c r="F7" i="18"/>
  <c r="N7" i="18"/>
  <c r="U7" i="18"/>
  <c r="AF7" i="17"/>
  <c r="Y8" i="18"/>
  <c r="AC8" i="17"/>
  <c r="AB8" i="17"/>
  <c r="AA8" i="17"/>
  <c r="AG8" i="17"/>
  <c r="AE8" i="17"/>
  <c r="AD8" i="17"/>
  <c r="F9" i="18"/>
  <c r="N9" i="18"/>
  <c r="W9" i="18"/>
  <c r="N10" i="18"/>
  <c r="W12" i="18"/>
  <c r="T14" i="17"/>
  <c r="S14" i="17"/>
  <c r="Q14" i="17"/>
  <c r="P14" i="18"/>
  <c r="R14" i="17"/>
  <c r="L15" i="18"/>
  <c r="D17" i="18"/>
  <c r="W20" i="18"/>
  <c r="T22" i="17"/>
  <c r="S22" i="17"/>
  <c r="Q22" i="17"/>
  <c r="R22" i="17"/>
  <c r="P22" i="18"/>
  <c r="L23" i="18"/>
  <c r="D25" i="18"/>
  <c r="W28" i="18"/>
  <c r="T30" i="17"/>
  <c r="S30" i="17"/>
  <c r="Q30" i="17"/>
  <c r="P30" i="18"/>
  <c r="R30" i="17"/>
  <c r="L31" i="18"/>
  <c r="D33" i="18"/>
  <c r="W40" i="18"/>
  <c r="X41" i="18"/>
  <c r="Y42" i="18"/>
  <c r="AE43" i="17"/>
  <c r="AD43" i="17"/>
  <c r="AC43" i="17"/>
  <c r="AB43" i="17"/>
  <c r="AA43" i="17"/>
  <c r="AG43" i="17" s="1"/>
  <c r="AF43" i="17"/>
  <c r="C52" i="18"/>
  <c r="D53" i="18"/>
  <c r="E54" i="18"/>
  <c r="F55" i="18"/>
  <c r="G56" i="18"/>
  <c r="K56" i="17"/>
  <c r="J56" i="17"/>
  <c r="I56" i="17"/>
  <c r="H56" i="17"/>
  <c r="L61" i="18"/>
  <c r="M62" i="18"/>
  <c r="N63" i="18"/>
  <c r="O64" i="18"/>
  <c r="P65" i="18"/>
  <c r="T65" i="17"/>
  <c r="S65" i="17"/>
  <c r="R65" i="17"/>
  <c r="Q65" i="17"/>
  <c r="AF29" i="19"/>
  <c r="N36" i="19"/>
  <c r="T13" i="19"/>
  <c r="S13" i="19"/>
  <c r="Q13" i="19"/>
  <c r="R13" i="19"/>
  <c r="AF20" i="19"/>
  <c r="AG23" i="19"/>
  <c r="AE23" i="19"/>
  <c r="AD23" i="19"/>
  <c r="AC23" i="19"/>
  <c r="AA23" i="19"/>
  <c r="AB23" i="19"/>
  <c r="U69" i="19"/>
  <c r="H635" i="15"/>
  <c r="J637" i="15"/>
  <c r="L639" i="15"/>
  <c r="M639" i="15" s="1"/>
  <c r="F641" i="15"/>
  <c r="H643" i="15"/>
  <c r="J645" i="15"/>
  <c r="R7" i="16"/>
  <c r="Q7" i="16"/>
  <c r="T7" i="16"/>
  <c r="S7" i="16"/>
  <c r="I10" i="16"/>
  <c r="H10" i="16"/>
  <c r="K10" i="16"/>
  <c r="J10" i="16"/>
  <c r="D36" i="16"/>
  <c r="L36" i="16"/>
  <c r="AA12" i="16"/>
  <c r="Z12" i="16"/>
  <c r="AC12" i="16"/>
  <c r="AB12" i="16"/>
  <c r="R15" i="16"/>
  <c r="Q15" i="16"/>
  <c r="T15" i="16"/>
  <c r="S15" i="16"/>
  <c r="I18" i="16"/>
  <c r="H18" i="16"/>
  <c r="K18" i="16"/>
  <c r="J18" i="16"/>
  <c r="AA20" i="16"/>
  <c r="Z20" i="16"/>
  <c r="AC20" i="16"/>
  <c r="AB20" i="16"/>
  <c r="R23" i="16"/>
  <c r="Q23" i="16"/>
  <c r="T23" i="16"/>
  <c r="S23" i="16"/>
  <c r="I26" i="16"/>
  <c r="H26" i="16"/>
  <c r="K26" i="16"/>
  <c r="J26" i="16"/>
  <c r="AA28" i="16"/>
  <c r="Z28" i="16"/>
  <c r="AC28" i="16"/>
  <c r="AB28" i="16"/>
  <c r="R31" i="16"/>
  <c r="Q31" i="16"/>
  <c r="T31" i="16"/>
  <c r="S31" i="16"/>
  <c r="I34" i="16"/>
  <c r="H34" i="16"/>
  <c r="K34" i="16"/>
  <c r="J34" i="16"/>
  <c r="R41" i="16"/>
  <c r="Q41" i="16"/>
  <c r="T41" i="16"/>
  <c r="S41" i="16"/>
  <c r="I44" i="16"/>
  <c r="H44" i="16"/>
  <c r="K44" i="16"/>
  <c r="G69" i="16"/>
  <c r="J44" i="16"/>
  <c r="O69" i="16"/>
  <c r="W69" i="16"/>
  <c r="AA46" i="16"/>
  <c r="Z46" i="16"/>
  <c r="AC46" i="16"/>
  <c r="AB46" i="16"/>
  <c r="R49" i="16"/>
  <c r="Q49" i="16"/>
  <c r="T49" i="16"/>
  <c r="S49" i="16"/>
  <c r="I52" i="16"/>
  <c r="H52" i="16"/>
  <c r="K52" i="16"/>
  <c r="J52" i="16"/>
  <c r="AA54" i="16"/>
  <c r="Z54" i="16"/>
  <c r="AC54" i="16"/>
  <c r="AB54" i="16"/>
  <c r="R57" i="16"/>
  <c r="Q57" i="16"/>
  <c r="T57" i="16"/>
  <c r="S57" i="16"/>
  <c r="I60" i="16"/>
  <c r="H60" i="16"/>
  <c r="K60" i="16"/>
  <c r="J60" i="16"/>
  <c r="AA62" i="16"/>
  <c r="Z62" i="16"/>
  <c r="AC62" i="16"/>
  <c r="AB62" i="16"/>
  <c r="R65" i="16"/>
  <c r="Q65" i="16"/>
  <c r="T65" i="16"/>
  <c r="S65" i="16"/>
  <c r="I68" i="16"/>
  <c r="H68" i="16"/>
  <c r="K68" i="16"/>
  <c r="J68" i="16"/>
  <c r="G7" i="18"/>
  <c r="I7" i="17"/>
  <c r="H7" i="17"/>
  <c r="K7" i="17"/>
  <c r="J7" i="17"/>
  <c r="O7" i="18"/>
  <c r="V7" i="18"/>
  <c r="C8" i="18"/>
  <c r="G9" i="18"/>
  <c r="I9" i="17"/>
  <c r="H9" i="17"/>
  <c r="K9" i="17"/>
  <c r="J9" i="17"/>
  <c r="R9" i="17"/>
  <c r="Q9" i="17"/>
  <c r="P9" i="18"/>
  <c r="T9" i="17"/>
  <c r="S9" i="17"/>
  <c r="AG9" i="17"/>
  <c r="Y9" i="18"/>
  <c r="AE9" i="17"/>
  <c r="AB9" i="17"/>
  <c r="AA9" i="17"/>
  <c r="AD9" i="17"/>
  <c r="AC9" i="17"/>
  <c r="T10" i="17"/>
  <c r="S10" i="17"/>
  <c r="R10" i="17"/>
  <c r="Q10" i="17"/>
  <c r="P10" i="18"/>
  <c r="AE12" i="17"/>
  <c r="AD12" i="17"/>
  <c r="Y12" i="18"/>
  <c r="AC12" i="17"/>
  <c r="AB12" i="17"/>
  <c r="AA12" i="17"/>
  <c r="AG12" i="17"/>
  <c r="U13" i="18"/>
  <c r="AF13" i="17"/>
  <c r="N15" i="18"/>
  <c r="F17" i="18"/>
  <c r="AE20" i="17"/>
  <c r="AD20" i="17"/>
  <c r="Y20" i="18"/>
  <c r="AC20" i="17"/>
  <c r="AB20" i="17"/>
  <c r="AA20" i="17"/>
  <c r="AG20" i="17"/>
  <c r="U21" i="18"/>
  <c r="AF21" i="17"/>
  <c r="N23" i="18"/>
  <c r="F25" i="18"/>
  <c r="AE28" i="17"/>
  <c r="AD28" i="17"/>
  <c r="Y28" i="18"/>
  <c r="AC28" i="17"/>
  <c r="AB28" i="17"/>
  <c r="AA28" i="17"/>
  <c r="AG28" i="17"/>
  <c r="U29" i="18"/>
  <c r="AF29" i="17"/>
  <c r="N31" i="18"/>
  <c r="F33" i="18"/>
  <c r="C46" i="18"/>
  <c r="D47" i="18"/>
  <c r="E48" i="18"/>
  <c r="F49" i="18"/>
  <c r="K50" i="17"/>
  <c r="G50" i="18"/>
  <c r="J50" i="17"/>
  <c r="H50" i="17"/>
  <c r="I50" i="17"/>
  <c r="L55" i="18"/>
  <c r="M56" i="18"/>
  <c r="N57" i="18"/>
  <c r="O58" i="18"/>
  <c r="T59" i="17"/>
  <c r="S59" i="17"/>
  <c r="Q59" i="17"/>
  <c r="R59" i="17"/>
  <c r="P59" i="18"/>
  <c r="U64" i="18"/>
  <c r="V65" i="18"/>
  <c r="W66" i="18"/>
  <c r="X67" i="18"/>
  <c r="Y68" i="18"/>
  <c r="T11" i="19"/>
  <c r="S11" i="19"/>
  <c r="R11" i="19"/>
  <c r="Q11" i="19"/>
  <c r="P36" i="19"/>
  <c r="AF18" i="19"/>
  <c r="AE21" i="19"/>
  <c r="AD21" i="19"/>
  <c r="AC21" i="19"/>
  <c r="AB21" i="19"/>
  <c r="AA21" i="19"/>
  <c r="AG21" i="19"/>
  <c r="K34" i="19"/>
  <c r="J34" i="19"/>
  <c r="I34" i="19"/>
  <c r="H34" i="19"/>
  <c r="W69" i="19"/>
  <c r="AC46" i="19"/>
  <c r="AB46" i="19"/>
  <c r="AA46" i="19"/>
  <c r="AG46" i="19" s="1"/>
  <c r="T12" i="22"/>
  <c r="R12" i="22"/>
  <c r="Q12" i="22"/>
  <c r="AC50" i="22"/>
  <c r="AA50" i="22"/>
  <c r="Z50" i="22"/>
  <c r="F449" i="15"/>
  <c r="H451" i="15"/>
  <c r="J453" i="15"/>
  <c r="F457" i="15"/>
  <c r="H459" i="15"/>
  <c r="H499" i="15"/>
  <c r="J501" i="15"/>
  <c r="F505" i="15"/>
  <c r="H507" i="15"/>
  <c r="J509" i="15"/>
  <c r="L522" i="15"/>
  <c r="M522" i="15" s="1"/>
  <c r="F524" i="15"/>
  <c r="H526" i="15"/>
  <c r="J528" i="15"/>
  <c r="F532" i="15"/>
  <c r="F568" i="15"/>
  <c r="H570" i="15"/>
  <c r="J572" i="15"/>
  <c r="F576" i="15"/>
  <c r="H578" i="15"/>
  <c r="H614" i="15"/>
  <c r="J616" i="15"/>
  <c r="F620" i="15"/>
  <c r="H622" i="15"/>
  <c r="J624" i="15"/>
  <c r="F636" i="15"/>
  <c r="H638" i="15"/>
  <c r="J640" i="15"/>
  <c r="F644" i="15"/>
  <c r="H646" i="15"/>
  <c r="H685" i="15"/>
  <c r="J687" i="15"/>
  <c r="F691" i="15"/>
  <c r="H693" i="15"/>
  <c r="J695" i="15"/>
  <c r="Z7" i="16"/>
  <c r="AC7" i="16"/>
  <c r="AB7" i="16"/>
  <c r="AA7" i="16"/>
  <c r="Q10" i="16"/>
  <c r="T10" i="16"/>
  <c r="S10" i="16"/>
  <c r="R10" i="16"/>
  <c r="E36" i="16"/>
  <c r="M36" i="16"/>
  <c r="H13" i="16"/>
  <c r="K13" i="16"/>
  <c r="J13" i="16"/>
  <c r="I13" i="16"/>
  <c r="Z15" i="16"/>
  <c r="AC15" i="16"/>
  <c r="AB15" i="16"/>
  <c r="AA15" i="16"/>
  <c r="Q18" i="16"/>
  <c r="T18" i="16"/>
  <c r="S18" i="16"/>
  <c r="R18" i="16"/>
  <c r="H21" i="16"/>
  <c r="K21" i="16"/>
  <c r="J21" i="16"/>
  <c r="I21" i="16"/>
  <c r="Z23" i="16"/>
  <c r="AC23" i="16"/>
  <c r="AB23" i="16"/>
  <c r="AA23" i="16"/>
  <c r="Q26" i="16"/>
  <c r="T26" i="16"/>
  <c r="S26" i="16"/>
  <c r="R26" i="16"/>
  <c r="H29" i="16"/>
  <c r="K29" i="16"/>
  <c r="J29" i="16"/>
  <c r="I29" i="16"/>
  <c r="Z31" i="16"/>
  <c r="AC31" i="16"/>
  <c r="AB31" i="16"/>
  <c r="AA31" i="16"/>
  <c r="Q34" i="16"/>
  <c r="T34" i="16"/>
  <c r="S34" i="16"/>
  <c r="R34" i="16"/>
  <c r="Z41" i="16"/>
  <c r="AC41" i="16"/>
  <c r="AB41" i="16"/>
  <c r="AA41" i="16"/>
  <c r="Q44" i="16"/>
  <c r="T44" i="16"/>
  <c r="P69" i="16"/>
  <c r="S44" i="16"/>
  <c r="R44" i="16"/>
  <c r="X69" i="16"/>
  <c r="H47" i="16"/>
  <c r="K47" i="16"/>
  <c r="J47" i="16"/>
  <c r="I47" i="16"/>
  <c r="Z49" i="16"/>
  <c r="AC49" i="16"/>
  <c r="AB49" i="16"/>
  <c r="AA49" i="16"/>
  <c r="Q52" i="16"/>
  <c r="T52" i="16"/>
  <c r="S52" i="16"/>
  <c r="R52" i="16"/>
  <c r="H55" i="16"/>
  <c r="K55" i="16"/>
  <c r="J55" i="16"/>
  <c r="I55" i="16"/>
  <c r="Z57" i="16"/>
  <c r="AC57" i="16"/>
  <c r="AB57" i="16"/>
  <c r="AA57" i="16"/>
  <c r="Q60" i="16"/>
  <c r="T60" i="16"/>
  <c r="S60" i="16"/>
  <c r="R60" i="16"/>
  <c r="H63" i="16"/>
  <c r="K63" i="16"/>
  <c r="J63" i="16"/>
  <c r="I63" i="16"/>
  <c r="Z65" i="16"/>
  <c r="AC65" i="16"/>
  <c r="AB65" i="16"/>
  <c r="AA65" i="16"/>
  <c r="Q68" i="16"/>
  <c r="T68" i="16"/>
  <c r="S68" i="16"/>
  <c r="R68" i="16"/>
  <c r="P7" i="18"/>
  <c r="Q7" i="17"/>
  <c r="T7" i="17"/>
  <c r="S7" i="17"/>
  <c r="R7" i="17"/>
  <c r="W7" i="18"/>
  <c r="D8" i="18"/>
  <c r="L8" i="18"/>
  <c r="D36" i="17"/>
  <c r="D36" i="18" s="1"/>
  <c r="D11" i="18"/>
  <c r="W14" i="18"/>
  <c r="P16" i="18"/>
  <c r="T16" i="17"/>
  <c r="S16" i="17"/>
  <c r="Q16" i="17"/>
  <c r="R16" i="17"/>
  <c r="L17" i="18"/>
  <c r="D19" i="18"/>
  <c r="W22" i="18"/>
  <c r="P24" i="18"/>
  <c r="T24" i="17"/>
  <c r="S24" i="17"/>
  <c r="Q24" i="17"/>
  <c r="R24" i="17"/>
  <c r="L25" i="18"/>
  <c r="D27" i="18"/>
  <c r="W30" i="18"/>
  <c r="P32" i="18"/>
  <c r="T32" i="17"/>
  <c r="S32" i="17"/>
  <c r="Q32" i="17"/>
  <c r="R32" i="17"/>
  <c r="L33" i="18"/>
  <c r="D35" i="18"/>
  <c r="C44" i="18"/>
  <c r="C69" i="17"/>
  <c r="D45" i="18"/>
  <c r="E46" i="18"/>
  <c r="F47" i="18"/>
  <c r="G48" i="18"/>
  <c r="K48" i="17"/>
  <c r="J48" i="17"/>
  <c r="I48" i="17"/>
  <c r="H48" i="17"/>
  <c r="L53" i="18"/>
  <c r="M54" i="18"/>
  <c r="N55" i="18"/>
  <c r="O56" i="18"/>
  <c r="P57" i="18"/>
  <c r="T57" i="17"/>
  <c r="S57" i="17"/>
  <c r="R57" i="17"/>
  <c r="Q57" i="17"/>
  <c r="U62" i="18"/>
  <c r="V63" i="18"/>
  <c r="W64" i="18"/>
  <c r="X65" i="18"/>
  <c r="Y66" i="18"/>
  <c r="AE67" i="17"/>
  <c r="AD67" i="17"/>
  <c r="AC67" i="17"/>
  <c r="AB67" i="17"/>
  <c r="AA67" i="17"/>
  <c r="AG67" i="17" s="1"/>
  <c r="AF67" i="17"/>
  <c r="T30" i="19"/>
  <c r="R30" i="19"/>
  <c r="S30" i="19"/>
  <c r="Q30" i="19"/>
  <c r="V36" i="19"/>
  <c r="AF12" i="19"/>
  <c r="AG15" i="19"/>
  <c r="AE15" i="19"/>
  <c r="AD15" i="19"/>
  <c r="AC15" i="19"/>
  <c r="AA15" i="19"/>
  <c r="AB15" i="19"/>
  <c r="K28" i="19"/>
  <c r="J28" i="19"/>
  <c r="H28" i="19"/>
  <c r="I28" i="19"/>
  <c r="AF41" i="19"/>
  <c r="AE41" i="19"/>
  <c r="AD41" i="19"/>
  <c r="AF22" i="20"/>
  <c r="AC33" i="22"/>
  <c r="AA33" i="22"/>
  <c r="Z33" i="22"/>
  <c r="J635" i="15"/>
  <c r="L637" i="15"/>
  <c r="M637" i="15" s="1"/>
  <c r="F639" i="15"/>
  <c r="H641" i="15"/>
  <c r="J643" i="15"/>
  <c r="F647" i="15"/>
  <c r="K8" i="16"/>
  <c r="J8" i="16"/>
  <c r="I8" i="16"/>
  <c r="H8" i="16"/>
  <c r="AC10" i="16"/>
  <c r="AB10" i="16"/>
  <c r="AA10" i="16"/>
  <c r="Z10" i="16"/>
  <c r="F36" i="16"/>
  <c r="N36" i="16"/>
  <c r="V36" i="16"/>
  <c r="T13" i="16"/>
  <c r="S13" i="16"/>
  <c r="R13" i="16"/>
  <c r="Q13" i="16"/>
  <c r="K16" i="16"/>
  <c r="J16" i="16"/>
  <c r="I16" i="16"/>
  <c r="H16" i="16"/>
  <c r="AC18" i="16"/>
  <c r="AB18" i="16"/>
  <c r="AA18" i="16"/>
  <c r="Z18" i="16"/>
  <c r="T21" i="16"/>
  <c r="S21" i="16"/>
  <c r="R21" i="16"/>
  <c r="Q21" i="16"/>
  <c r="K24" i="16"/>
  <c r="J24" i="16"/>
  <c r="I24" i="16"/>
  <c r="H24" i="16"/>
  <c r="AC26" i="16"/>
  <c r="AB26" i="16"/>
  <c r="AA26" i="16"/>
  <c r="Z26" i="16"/>
  <c r="T29" i="16"/>
  <c r="S29" i="16"/>
  <c r="R29" i="16"/>
  <c r="Q29" i="16"/>
  <c r="K32" i="16"/>
  <c r="J32" i="16"/>
  <c r="I32" i="16"/>
  <c r="H32" i="16"/>
  <c r="AC34" i="16"/>
  <c r="AB34" i="16"/>
  <c r="AA34" i="16"/>
  <c r="Z34" i="16"/>
  <c r="K42" i="16"/>
  <c r="J42" i="16"/>
  <c r="I42" i="16"/>
  <c r="H42" i="16"/>
  <c r="AC44" i="16"/>
  <c r="Y69" i="16"/>
  <c r="AB44" i="16"/>
  <c r="AA44" i="16"/>
  <c r="Z44" i="16"/>
  <c r="T47" i="16"/>
  <c r="S47" i="16"/>
  <c r="R47" i="16"/>
  <c r="Q47" i="16"/>
  <c r="K50" i="16"/>
  <c r="J50" i="16"/>
  <c r="I50" i="16"/>
  <c r="H50" i="16"/>
  <c r="AC52" i="16"/>
  <c r="AB52" i="16"/>
  <c r="AA52" i="16"/>
  <c r="Z52" i="16"/>
  <c r="T55" i="16"/>
  <c r="S55" i="16"/>
  <c r="R55" i="16"/>
  <c r="Q55" i="16"/>
  <c r="K58" i="16"/>
  <c r="J58" i="16"/>
  <c r="I58" i="16"/>
  <c r="H58" i="16"/>
  <c r="AC60" i="16"/>
  <c r="AB60" i="16"/>
  <c r="AA60" i="16"/>
  <c r="Z60" i="16"/>
  <c r="T63" i="16"/>
  <c r="S63" i="16"/>
  <c r="R63" i="16"/>
  <c r="Q63" i="16"/>
  <c r="K66" i="16"/>
  <c r="J66" i="16"/>
  <c r="I66" i="16"/>
  <c r="H66" i="16"/>
  <c r="AC68" i="16"/>
  <c r="AB68" i="16"/>
  <c r="AA68" i="16"/>
  <c r="Z68" i="16"/>
  <c r="X7" i="18"/>
  <c r="E8" i="18"/>
  <c r="M8" i="18"/>
  <c r="F10" i="18"/>
  <c r="F36" i="17"/>
  <c r="F36" i="18" s="1"/>
  <c r="F11" i="18"/>
  <c r="AE14" i="17"/>
  <c r="AD14" i="17"/>
  <c r="AC14" i="17"/>
  <c r="AB14" i="17"/>
  <c r="AA14" i="17"/>
  <c r="Y14" i="18"/>
  <c r="AG14" i="17"/>
  <c r="AF15" i="17"/>
  <c r="U15" i="18"/>
  <c r="N17" i="18"/>
  <c r="F19" i="18"/>
  <c r="AE22" i="17"/>
  <c r="AD22" i="17"/>
  <c r="AC22" i="17"/>
  <c r="AB22" i="17"/>
  <c r="AA22" i="17"/>
  <c r="Y22" i="18"/>
  <c r="AG22" i="17"/>
  <c r="AF23" i="17"/>
  <c r="U23" i="18"/>
  <c r="N25" i="18"/>
  <c r="F27" i="18"/>
  <c r="AE30" i="17"/>
  <c r="AD30" i="17"/>
  <c r="AC30" i="17"/>
  <c r="AB30" i="17"/>
  <c r="AA30" i="17"/>
  <c r="Y30" i="18"/>
  <c r="AG30" i="17"/>
  <c r="AF31" i="17"/>
  <c r="U31" i="18"/>
  <c r="N33" i="18"/>
  <c r="F35" i="18"/>
  <c r="E40" i="18"/>
  <c r="F41" i="18"/>
  <c r="K42" i="17"/>
  <c r="G42" i="18"/>
  <c r="J42" i="17"/>
  <c r="H42" i="17"/>
  <c r="I42" i="17"/>
  <c r="L47" i="18"/>
  <c r="M48" i="18"/>
  <c r="N49" i="18"/>
  <c r="O50" i="18"/>
  <c r="T51" i="17"/>
  <c r="S51" i="17"/>
  <c r="Q51" i="17"/>
  <c r="P51" i="18"/>
  <c r="R51" i="17"/>
  <c r="U56" i="18"/>
  <c r="V57" i="18"/>
  <c r="W58" i="18"/>
  <c r="X59" i="18"/>
  <c r="Y60" i="18"/>
  <c r="AF61" i="17"/>
  <c r="AE61" i="17"/>
  <c r="AD61" i="17"/>
  <c r="AC61" i="17"/>
  <c r="AA61" i="17"/>
  <c r="AG61" i="17" s="1"/>
  <c r="AB61" i="17"/>
  <c r="K29" i="19"/>
  <c r="I29" i="19"/>
  <c r="J29" i="19"/>
  <c r="H29" i="19"/>
  <c r="AG32" i="19"/>
  <c r="AE32" i="19"/>
  <c r="AD32" i="19"/>
  <c r="AB32" i="19"/>
  <c r="AC32" i="19"/>
  <c r="AA32" i="19"/>
  <c r="AF10" i="19"/>
  <c r="X36" i="19"/>
  <c r="AE13" i="19"/>
  <c r="AD13" i="19"/>
  <c r="AC13" i="19"/>
  <c r="AB13" i="19"/>
  <c r="AA13" i="19"/>
  <c r="AG13" i="19"/>
  <c r="K26" i="19"/>
  <c r="J26" i="19"/>
  <c r="I26" i="19"/>
  <c r="H26" i="19"/>
  <c r="T35" i="19"/>
  <c r="S35" i="19"/>
  <c r="R35" i="19"/>
  <c r="Q35" i="19"/>
  <c r="W40" i="20"/>
  <c r="AC62" i="19"/>
  <c r="AB62" i="19"/>
  <c r="AA62" i="19"/>
  <c r="AG62" i="19" s="1"/>
  <c r="T32" i="20"/>
  <c r="R32" i="20"/>
  <c r="Q32" i="20"/>
  <c r="K41" i="20"/>
  <c r="I41" i="20"/>
  <c r="H41" i="20"/>
  <c r="G40" i="20"/>
  <c r="J41" i="20" s="1"/>
  <c r="N36" i="21"/>
  <c r="T13" i="21"/>
  <c r="R13" i="21"/>
  <c r="Q13" i="21"/>
  <c r="AF19" i="21"/>
  <c r="AG23" i="21"/>
  <c r="AD23" i="21"/>
  <c r="AC23" i="21"/>
  <c r="AB23" i="21"/>
  <c r="AA23" i="21"/>
  <c r="E69" i="21"/>
  <c r="K46" i="21"/>
  <c r="I46" i="21"/>
  <c r="H46" i="21"/>
  <c r="T28" i="22"/>
  <c r="R28" i="22"/>
  <c r="Q28" i="22"/>
  <c r="T27" i="23"/>
  <c r="R27" i="23"/>
  <c r="Q27" i="23"/>
  <c r="E36" i="17"/>
  <c r="E36" i="18" s="1"/>
  <c r="E11" i="18"/>
  <c r="M36" i="17"/>
  <c r="M36" i="18" s="1"/>
  <c r="M11" i="18"/>
  <c r="U36" i="17"/>
  <c r="AH36" i="17" s="1"/>
  <c r="X12" i="18"/>
  <c r="E13" i="18"/>
  <c r="M13" i="18"/>
  <c r="X14" i="18"/>
  <c r="E15" i="18"/>
  <c r="M15" i="18"/>
  <c r="X16" i="18"/>
  <c r="E17" i="18"/>
  <c r="M17" i="18"/>
  <c r="X18" i="18"/>
  <c r="E19" i="18"/>
  <c r="M19" i="18"/>
  <c r="X20" i="18"/>
  <c r="E21" i="18"/>
  <c r="M21" i="18"/>
  <c r="X22" i="18"/>
  <c r="E23" i="18"/>
  <c r="M23" i="18"/>
  <c r="X24" i="18"/>
  <c r="E25" i="18"/>
  <c r="M25" i="18"/>
  <c r="X26" i="18"/>
  <c r="E27" i="18"/>
  <c r="M27" i="18"/>
  <c r="X28" i="18"/>
  <c r="E29" i="18"/>
  <c r="M29" i="18"/>
  <c r="X30" i="18"/>
  <c r="E31" i="18"/>
  <c r="M31" i="18"/>
  <c r="X32" i="18"/>
  <c r="E33" i="18"/>
  <c r="M33" i="18"/>
  <c r="X34" i="18"/>
  <c r="E35" i="18"/>
  <c r="M35" i="18"/>
  <c r="F40" i="18"/>
  <c r="N40" i="18"/>
  <c r="V40" i="18"/>
  <c r="G41" i="18"/>
  <c r="K41" i="17"/>
  <c r="J41" i="17"/>
  <c r="I41" i="17"/>
  <c r="H41" i="17"/>
  <c r="O41" i="18"/>
  <c r="W41" i="18"/>
  <c r="T42" i="17"/>
  <c r="P42" i="18"/>
  <c r="S42" i="17"/>
  <c r="R42" i="17"/>
  <c r="Q42" i="17"/>
  <c r="X42" i="18"/>
  <c r="Y43" i="18"/>
  <c r="AF44" i="17"/>
  <c r="AE44" i="17"/>
  <c r="AD44" i="17"/>
  <c r="AC44" i="17"/>
  <c r="AB44" i="17"/>
  <c r="Z69" i="17"/>
  <c r="AA44" i="17"/>
  <c r="AG44" i="17" s="1"/>
  <c r="C45" i="18"/>
  <c r="D46" i="18"/>
  <c r="L46" i="18"/>
  <c r="E47" i="18"/>
  <c r="M47" i="18"/>
  <c r="U47" i="18"/>
  <c r="F48" i="18"/>
  <c r="N48" i="18"/>
  <c r="V48" i="18"/>
  <c r="G49" i="18"/>
  <c r="K49" i="17"/>
  <c r="J49" i="17"/>
  <c r="I49" i="17"/>
  <c r="H49" i="17"/>
  <c r="O49" i="18"/>
  <c r="W49" i="18"/>
  <c r="T50" i="17"/>
  <c r="P50" i="18"/>
  <c r="S50" i="17"/>
  <c r="R50" i="17"/>
  <c r="Q50" i="17"/>
  <c r="X50" i="18"/>
  <c r="Y51" i="18"/>
  <c r="AF52" i="17"/>
  <c r="AE52" i="17"/>
  <c r="AD52" i="17"/>
  <c r="AC52" i="17"/>
  <c r="AB52" i="17"/>
  <c r="AA52" i="17"/>
  <c r="AG52" i="17" s="1"/>
  <c r="C53" i="18"/>
  <c r="D54" i="18"/>
  <c r="L54" i="18"/>
  <c r="E55" i="18"/>
  <c r="M55" i="18"/>
  <c r="U55" i="18"/>
  <c r="F56" i="18"/>
  <c r="N56" i="18"/>
  <c r="V56" i="18"/>
  <c r="G57" i="18"/>
  <c r="K57" i="17"/>
  <c r="J57" i="17"/>
  <c r="I57" i="17"/>
  <c r="H57" i="17"/>
  <c r="O57" i="18"/>
  <c r="W57" i="18"/>
  <c r="T58" i="17"/>
  <c r="P58" i="18"/>
  <c r="S58" i="17"/>
  <c r="R58" i="17"/>
  <c r="Q58" i="17"/>
  <c r="X58" i="18"/>
  <c r="Y59" i="18"/>
  <c r="AF60" i="17"/>
  <c r="AE60" i="17"/>
  <c r="AD60" i="17"/>
  <c r="AC60" i="17"/>
  <c r="AB60" i="17"/>
  <c r="AA60" i="17"/>
  <c r="AG60" i="17" s="1"/>
  <c r="C61" i="18"/>
  <c r="D62" i="18"/>
  <c r="L62" i="18"/>
  <c r="E63" i="18"/>
  <c r="M63" i="18"/>
  <c r="U63" i="18"/>
  <c r="F64" i="18"/>
  <c r="N64" i="18"/>
  <c r="V64" i="18"/>
  <c r="G65" i="18"/>
  <c r="K65" i="17"/>
  <c r="J65" i="17"/>
  <c r="I65" i="17"/>
  <c r="H65" i="17"/>
  <c r="O65" i="18"/>
  <c r="W65" i="18"/>
  <c r="T66" i="17"/>
  <c r="P66" i="18"/>
  <c r="S66" i="17"/>
  <c r="R66" i="17"/>
  <c r="Q66" i="17"/>
  <c r="X66" i="18"/>
  <c r="Y67" i="18"/>
  <c r="AF68" i="17"/>
  <c r="AE68" i="17"/>
  <c r="AD68" i="17"/>
  <c r="AC68" i="17"/>
  <c r="AB68" i="17"/>
  <c r="AA68" i="17"/>
  <c r="AG68" i="17" s="1"/>
  <c r="T24" i="20"/>
  <c r="R24" i="20"/>
  <c r="Q24" i="20"/>
  <c r="AF30" i="20"/>
  <c r="AG34" i="20"/>
  <c r="AD34" i="20"/>
  <c r="AC34" i="20"/>
  <c r="AB34" i="20"/>
  <c r="AA34" i="20"/>
  <c r="O40" i="20"/>
  <c r="V36" i="21"/>
  <c r="AF11" i="21"/>
  <c r="AG15" i="21"/>
  <c r="AD15" i="21"/>
  <c r="AC15" i="21"/>
  <c r="AB15" i="21"/>
  <c r="AA15" i="21"/>
  <c r="K28" i="21"/>
  <c r="I28" i="21"/>
  <c r="H28" i="21"/>
  <c r="M69" i="21"/>
  <c r="AC9" i="22"/>
  <c r="AA9" i="22"/>
  <c r="Z9" i="22"/>
  <c r="K31" i="22"/>
  <c r="I31" i="22"/>
  <c r="H31" i="22"/>
  <c r="BD31" i="23"/>
  <c r="BB31" i="23"/>
  <c r="BA31" i="23"/>
  <c r="O9" i="18"/>
  <c r="V9" i="18"/>
  <c r="C10" i="18"/>
  <c r="G36" i="17"/>
  <c r="K11" i="17"/>
  <c r="J11" i="17"/>
  <c r="G11" i="18"/>
  <c r="I11" i="17"/>
  <c r="H11" i="17"/>
  <c r="O36" i="17"/>
  <c r="O11" i="18"/>
  <c r="W36" i="17"/>
  <c r="V36" i="18" s="1"/>
  <c r="V11" i="18"/>
  <c r="C12" i="18"/>
  <c r="K13" i="17"/>
  <c r="J13" i="17"/>
  <c r="I13" i="17"/>
  <c r="H13" i="17"/>
  <c r="G13" i="18"/>
  <c r="O13" i="18"/>
  <c r="V13" i="18"/>
  <c r="C14" i="18"/>
  <c r="K15" i="17"/>
  <c r="J15" i="17"/>
  <c r="G15" i="18"/>
  <c r="I15" i="17"/>
  <c r="H15" i="17"/>
  <c r="O15" i="18"/>
  <c r="V15" i="18"/>
  <c r="C16" i="18"/>
  <c r="K17" i="17"/>
  <c r="J17" i="17"/>
  <c r="I17" i="17"/>
  <c r="H17" i="17"/>
  <c r="G17" i="18"/>
  <c r="O17" i="18"/>
  <c r="V17" i="18"/>
  <c r="C18" i="18"/>
  <c r="K19" i="17"/>
  <c r="J19" i="17"/>
  <c r="G19" i="18"/>
  <c r="I19" i="17"/>
  <c r="H19" i="17"/>
  <c r="O19" i="18"/>
  <c r="V19" i="18"/>
  <c r="C20" i="18"/>
  <c r="K21" i="17"/>
  <c r="J21" i="17"/>
  <c r="I21" i="17"/>
  <c r="H21" i="17"/>
  <c r="G21" i="18"/>
  <c r="O21" i="18"/>
  <c r="V21" i="18"/>
  <c r="C22" i="18"/>
  <c r="K23" i="17"/>
  <c r="J23" i="17"/>
  <c r="G23" i="18"/>
  <c r="I23" i="17"/>
  <c r="H23" i="17"/>
  <c r="O23" i="18"/>
  <c r="V23" i="18"/>
  <c r="C24" i="18"/>
  <c r="K25" i="17"/>
  <c r="J25" i="17"/>
  <c r="I25" i="17"/>
  <c r="H25" i="17"/>
  <c r="G25" i="18"/>
  <c r="O25" i="18"/>
  <c r="V25" i="18"/>
  <c r="C26" i="18"/>
  <c r="K27" i="17"/>
  <c r="J27" i="17"/>
  <c r="G27" i="18"/>
  <c r="I27" i="17"/>
  <c r="H27" i="17"/>
  <c r="O27" i="18"/>
  <c r="V27" i="18"/>
  <c r="C28" i="18"/>
  <c r="K29" i="17"/>
  <c r="J29" i="17"/>
  <c r="I29" i="17"/>
  <c r="H29" i="17"/>
  <c r="G29" i="18"/>
  <c r="O29" i="18"/>
  <c r="V29" i="18"/>
  <c r="C30" i="18"/>
  <c r="K31" i="17"/>
  <c r="J31" i="17"/>
  <c r="G31" i="18"/>
  <c r="I31" i="17"/>
  <c r="H31" i="17"/>
  <c r="O31" i="18"/>
  <c r="V31" i="18"/>
  <c r="C32" i="18"/>
  <c r="K33" i="17"/>
  <c r="J33" i="17"/>
  <c r="I33" i="17"/>
  <c r="H33" i="17"/>
  <c r="G33" i="18"/>
  <c r="O33" i="18"/>
  <c r="V33" i="18"/>
  <c r="C34" i="18"/>
  <c r="K35" i="17"/>
  <c r="J35" i="17"/>
  <c r="G35" i="18"/>
  <c r="I35" i="17"/>
  <c r="H35" i="17"/>
  <c r="O35" i="18"/>
  <c r="V35" i="18"/>
  <c r="T40" i="17"/>
  <c r="S40" i="17"/>
  <c r="R40" i="17"/>
  <c r="Q40" i="17"/>
  <c r="P40" i="18"/>
  <c r="X40" i="18"/>
  <c r="Y41" i="18"/>
  <c r="AD42" i="17"/>
  <c r="AC42" i="17"/>
  <c r="AB42" i="17"/>
  <c r="AA42" i="17"/>
  <c r="AG42" i="17" s="1"/>
  <c r="AF42" i="17"/>
  <c r="AE42" i="17"/>
  <c r="C43" i="18"/>
  <c r="D44" i="18"/>
  <c r="D69" i="17"/>
  <c r="D69" i="18" s="1"/>
  <c r="L44" i="18"/>
  <c r="L69" i="17"/>
  <c r="E45" i="18"/>
  <c r="M45" i="18"/>
  <c r="U45" i="18"/>
  <c r="F46" i="18"/>
  <c r="N46" i="18"/>
  <c r="V46" i="18"/>
  <c r="K47" i="17"/>
  <c r="J47" i="17"/>
  <c r="I47" i="17"/>
  <c r="H47" i="17"/>
  <c r="G47" i="18"/>
  <c r="O47" i="18"/>
  <c r="W47" i="18"/>
  <c r="T48" i="17"/>
  <c r="S48" i="17"/>
  <c r="R48" i="17"/>
  <c r="Q48" i="17"/>
  <c r="P48" i="18"/>
  <c r="X48" i="18"/>
  <c r="Y49" i="18"/>
  <c r="AD50" i="17"/>
  <c r="AC50" i="17"/>
  <c r="AB50" i="17"/>
  <c r="AA50" i="17"/>
  <c r="AG50" i="17" s="1"/>
  <c r="AF50" i="17"/>
  <c r="AE50" i="17"/>
  <c r="C51" i="18"/>
  <c r="D52" i="18"/>
  <c r="L52" i="18"/>
  <c r="E53" i="18"/>
  <c r="M53" i="18"/>
  <c r="U53" i="18"/>
  <c r="F54" i="18"/>
  <c r="N54" i="18"/>
  <c r="V54" i="18"/>
  <c r="K55" i="17"/>
  <c r="J55" i="17"/>
  <c r="I55" i="17"/>
  <c r="H55" i="17"/>
  <c r="G55" i="18"/>
  <c r="O55" i="18"/>
  <c r="W55" i="18"/>
  <c r="T56" i="17"/>
  <c r="S56" i="17"/>
  <c r="R56" i="17"/>
  <c r="Q56" i="17"/>
  <c r="P56" i="18"/>
  <c r="X56" i="18"/>
  <c r="Y57" i="18"/>
  <c r="AD58" i="17"/>
  <c r="AC58" i="17"/>
  <c r="AB58" i="17"/>
  <c r="AA58" i="17"/>
  <c r="AG58" i="17" s="1"/>
  <c r="AF58" i="17"/>
  <c r="AE58" i="17"/>
  <c r="C59" i="18"/>
  <c r="D60" i="18"/>
  <c r="L60" i="18"/>
  <c r="E61" i="18"/>
  <c r="M61" i="18"/>
  <c r="U61" i="18"/>
  <c r="F62" i="18"/>
  <c r="N62" i="18"/>
  <c r="V62" i="18"/>
  <c r="K63" i="17"/>
  <c r="J63" i="17"/>
  <c r="I63" i="17"/>
  <c r="H63" i="17"/>
  <c r="G63" i="18"/>
  <c r="O63" i="18"/>
  <c r="W63" i="18"/>
  <c r="T64" i="17"/>
  <c r="S64" i="17"/>
  <c r="R64" i="17"/>
  <c r="Q64" i="17"/>
  <c r="P64" i="18"/>
  <c r="X64" i="18"/>
  <c r="Y65" i="18"/>
  <c r="AD66" i="17"/>
  <c r="AC66" i="17"/>
  <c r="AB66" i="17"/>
  <c r="AA66" i="17"/>
  <c r="AG66" i="17" s="1"/>
  <c r="AF66" i="17"/>
  <c r="AE66" i="17"/>
  <c r="C67" i="18"/>
  <c r="D68" i="18"/>
  <c r="L68" i="18"/>
  <c r="T8" i="20"/>
  <c r="R8" i="20"/>
  <c r="Q8" i="20"/>
  <c r="P7" i="20"/>
  <c r="S32" i="20" s="1"/>
  <c r="AF14" i="20"/>
  <c r="AG18" i="20"/>
  <c r="AD18" i="20"/>
  <c r="AC18" i="20"/>
  <c r="AB18" i="20"/>
  <c r="AA18" i="20"/>
  <c r="K31" i="20"/>
  <c r="I31" i="20"/>
  <c r="H31" i="20"/>
  <c r="T58" i="20"/>
  <c r="R58" i="20"/>
  <c r="Q58" i="20"/>
  <c r="AF68" i="20"/>
  <c r="AD68" i="20"/>
  <c r="AC68" i="20"/>
  <c r="AB68" i="20"/>
  <c r="AA68" i="20"/>
  <c r="AG68" i="20" s="1"/>
  <c r="C7" i="21"/>
  <c r="K12" i="21"/>
  <c r="I12" i="21"/>
  <c r="H12" i="21"/>
  <c r="T63" i="21"/>
  <c r="R63" i="21"/>
  <c r="Q63" i="21"/>
  <c r="D7" i="22"/>
  <c r="K15" i="22"/>
  <c r="I15" i="22"/>
  <c r="H15" i="22"/>
  <c r="K17" i="23"/>
  <c r="I17" i="23"/>
  <c r="H17" i="23"/>
  <c r="Z15" i="25"/>
  <c r="AC15" i="25"/>
  <c r="AA15" i="25"/>
  <c r="AE8" i="26"/>
  <c r="D10" i="18"/>
  <c r="L10" i="18"/>
  <c r="S11" i="17"/>
  <c r="P11" i="18"/>
  <c r="R11" i="17"/>
  <c r="Q11" i="17"/>
  <c r="P36" i="17"/>
  <c r="T11" i="17"/>
  <c r="W11" i="18"/>
  <c r="X36" i="17"/>
  <c r="AJ36" i="17" s="1"/>
  <c r="D12" i="18"/>
  <c r="L12" i="18"/>
  <c r="S13" i="17"/>
  <c r="R13" i="17"/>
  <c r="Q13" i="17"/>
  <c r="P13" i="18"/>
  <c r="T13" i="17"/>
  <c r="W13" i="18"/>
  <c r="D14" i="18"/>
  <c r="L14" i="18"/>
  <c r="S15" i="17"/>
  <c r="P15" i="18"/>
  <c r="R15" i="17"/>
  <c r="Q15" i="17"/>
  <c r="T15" i="17"/>
  <c r="W15" i="18"/>
  <c r="D16" i="18"/>
  <c r="L16" i="18"/>
  <c r="S17" i="17"/>
  <c r="R17" i="17"/>
  <c r="Q17" i="17"/>
  <c r="P17" i="18"/>
  <c r="T17" i="17"/>
  <c r="W17" i="18"/>
  <c r="D18" i="18"/>
  <c r="L18" i="18"/>
  <c r="S19" i="17"/>
  <c r="P19" i="18"/>
  <c r="R19" i="17"/>
  <c r="Q19" i="17"/>
  <c r="T19" i="17"/>
  <c r="W19" i="18"/>
  <c r="D20" i="18"/>
  <c r="L20" i="18"/>
  <c r="S21" i="17"/>
  <c r="R21" i="17"/>
  <c r="Q21" i="17"/>
  <c r="T21" i="17"/>
  <c r="P21" i="18"/>
  <c r="W21" i="18"/>
  <c r="D22" i="18"/>
  <c r="L22" i="18"/>
  <c r="S23" i="17"/>
  <c r="P23" i="18"/>
  <c r="R23" i="17"/>
  <c r="Q23" i="17"/>
  <c r="T23" i="17"/>
  <c r="W23" i="18"/>
  <c r="D24" i="18"/>
  <c r="L24" i="18"/>
  <c r="S25" i="17"/>
  <c r="R25" i="17"/>
  <c r="Q25" i="17"/>
  <c r="P25" i="18"/>
  <c r="T25" i="17"/>
  <c r="W25" i="18"/>
  <c r="D26" i="18"/>
  <c r="L26" i="18"/>
  <c r="S27" i="17"/>
  <c r="P27" i="18"/>
  <c r="R27" i="17"/>
  <c r="Q27" i="17"/>
  <c r="T27" i="17"/>
  <c r="W27" i="18"/>
  <c r="D28" i="18"/>
  <c r="L28" i="18"/>
  <c r="S29" i="17"/>
  <c r="R29" i="17"/>
  <c r="Q29" i="17"/>
  <c r="P29" i="18"/>
  <c r="T29" i="17"/>
  <c r="W29" i="18"/>
  <c r="D30" i="18"/>
  <c r="L30" i="18"/>
  <c r="S31" i="17"/>
  <c r="P31" i="18"/>
  <c r="R31" i="17"/>
  <c r="Q31" i="17"/>
  <c r="T31" i="17"/>
  <c r="W31" i="18"/>
  <c r="D32" i="18"/>
  <c r="L32" i="18"/>
  <c r="S33" i="17"/>
  <c r="R33" i="17"/>
  <c r="Q33" i="17"/>
  <c r="P33" i="18"/>
  <c r="T33" i="17"/>
  <c r="W33" i="18"/>
  <c r="D34" i="18"/>
  <c r="L34" i="18"/>
  <c r="S35" i="17"/>
  <c r="P35" i="18"/>
  <c r="R35" i="17"/>
  <c r="Q35" i="17"/>
  <c r="T35" i="17"/>
  <c r="W35" i="18"/>
  <c r="Y40" i="18"/>
  <c r="AC41" i="17"/>
  <c r="AB41" i="17"/>
  <c r="AA41" i="17"/>
  <c r="AG41" i="17" s="1"/>
  <c r="AE41" i="17"/>
  <c r="AF41" i="17"/>
  <c r="AD41" i="17"/>
  <c r="C42" i="18"/>
  <c r="D43" i="18"/>
  <c r="L43" i="18"/>
  <c r="E44" i="18"/>
  <c r="E69" i="17"/>
  <c r="E69" i="18" s="1"/>
  <c r="M44" i="18"/>
  <c r="M69" i="17"/>
  <c r="M69" i="18" s="1"/>
  <c r="U44" i="18"/>
  <c r="U69" i="17"/>
  <c r="F45" i="18"/>
  <c r="N45" i="18"/>
  <c r="V45" i="18"/>
  <c r="J46" i="17"/>
  <c r="I46" i="17"/>
  <c r="H46" i="17"/>
  <c r="G46" i="18"/>
  <c r="K46" i="17"/>
  <c r="O46" i="18"/>
  <c r="W46" i="18"/>
  <c r="S47" i="17"/>
  <c r="R47" i="17"/>
  <c r="Q47" i="17"/>
  <c r="P47" i="18"/>
  <c r="T47" i="17"/>
  <c r="X47" i="18"/>
  <c r="Y48" i="18"/>
  <c r="AC49" i="17"/>
  <c r="AB49" i="17"/>
  <c r="AA49" i="17"/>
  <c r="AG49" i="17" s="1"/>
  <c r="AE49" i="17"/>
  <c r="AF49" i="17"/>
  <c r="AD49" i="17"/>
  <c r="C50" i="18"/>
  <c r="D51" i="18"/>
  <c r="L51" i="18"/>
  <c r="E52" i="18"/>
  <c r="M52" i="18"/>
  <c r="U52" i="18"/>
  <c r="F53" i="18"/>
  <c r="N53" i="18"/>
  <c r="V53" i="18"/>
  <c r="J54" i="17"/>
  <c r="I54" i="17"/>
  <c r="H54" i="17"/>
  <c r="G54" i="18"/>
  <c r="K54" i="17"/>
  <c r="O54" i="18"/>
  <c r="W54" i="18"/>
  <c r="S55" i="17"/>
  <c r="R55" i="17"/>
  <c r="Q55" i="17"/>
  <c r="T55" i="17"/>
  <c r="P55" i="18"/>
  <c r="X55" i="18"/>
  <c r="Y56" i="18"/>
  <c r="AC57" i="17"/>
  <c r="AB57" i="17"/>
  <c r="AA57" i="17"/>
  <c r="AG57" i="17" s="1"/>
  <c r="AE57" i="17"/>
  <c r="AF57" i="17"/>
  <c r="AD57" i="17"/>
  <c r="C58" i="18"/>
  <c r="D59" i="18"/>
  <c r="L59" i="18"/>
  <c r="E60" i="18"/>
  <c r="M60" i="18"/>
  <c r="U60" i="18"/>
  <c r="F61" i="18"/>
  <c r="N61" i="18"/>
  <c r="V61" i="18"/>
  <c r="J62" i="17"/>
  <c r="I62" i="17"/>
  <c r="H62" i="17"/>
  <c r="G62" i="18"/>
  <c r="K62" i="17"/>
  <c r="O62" i="18"/>
  <c r="W62" i="18"/>
  <c r="S63" i="17"/>
  <c r="R63" i="17"/>
  <c r="Q63" i="17"/>
  <c r="T63" i="17"/>
  <c r="P63" i="18"/>
  <c r="X63" i="18"/>
  <c r="Y64" i="18"/>
  <c r="AC65" i="17"/>
  <c r="AB65" i="17"/>
  <c r="AA65" i="17"/>
  <c r="AG65" i="17" s="1"/>
  <c r="AE65" i="17"/>
  <c r="AD65" i="17"/>
  <c r="AF65" i="17"/>
  <c r="C66" i="18"/>
  <c r="D67" i="18"/>
  <c r="L67" i="18"/>
  <c r="E68" i="18"/>
  <c r="M68" i="18"/>
  <c r="U68" i="18"/>
  <c r="X7" i="20"/>
  <c r="AG10" i="20"/>
  <c r="AD10" i="20"/>
  <c r="AC10" i="20"/>
  <c r="AB10" i="20"/>
  <c r="AA10" i="20"/>
  <c r="K23" i="20"/>
  <c r="I23" i="20"/>
  <c r="H23" i="20"/>
  <c r="T50" i="20"/>
  <c r="R50" i="20"/>
  <c r="Q50" i="20"/>
  <c r="AF60" i="20"/>
  <c r="AD60" i="20"/>
  <c r="AC60" i="20"/>
  <c r="AB60" i="20"/>
  <c r="AA60" i="20"/>
  <c r="AG60" i="20" s="1"/>
  <c r="T55" i="21"/>
  <c r="R55" i="21"/>
  <c r="Q55" i="21"/>
  <c r="AF65" i="21"/>
  <c r="AD65" i="21"/>
  <c r="AC65" i="21"/>
  <c r="AB65" i="21"/>
  <c r="AA65" i="21"/>
  <c r="AG65" i="21" s="1"/>
  <c r="L7" i="22"/>
  <c r="AC17" i="22"/>
  <c r="AA17" i="22"/>
  <c r="Z17" i="22"/>
  <c r="Q52" i="22"/>
  <c r="T52" i="22"/>
  <c r="R52" i="22"/>
  <c r="V8" i="23"/>
  <c r="X9" i="18"/>
  <c r="E10" i="18"/>
  <c r="M10" i="18"/>
  <c r="X11" i="18"/>
  <c r="Y36" i="17"/>
  <c r="AK36" i="17" s="1"/>
  <c r="E12" i="18"/>
  <c r="M12" i="18"/>
  <c r="X13" i="18"/>
  <c r="E14" i="18"/>
  <c r="M14" i="18"/>
  <c r="X15" i="18"/>
  <c r="E16" i="18"/>
  <c r="M16" i="18"/>
  <c r="X17" i="18"/>
  <c r="E18" i="18"/>
  <c r="M18" i="18"/>
  <c r="X19" i="18"/>
  <c r="E20" i="18"/>
  <c r="M20" i="18"/>
  <c r="X21" i="18"/>
  <c r="E22" i="18"/>
  <c r="M22" i="18"/>
  <c r="X23" i="18"/>
  <c r="E24" i="18"/>
  <c r="M24" i="18"/>
  <c r="X25" i="18"/>
  <c r="E26" i="18"/>
  <c r="M26" i="18"/>
  <c r="X27" i="18"/>
  <c r="E28" i="18"/>
  <c r="M28" i="18"/>
  <c r="X29" i="18"/>
  <c r="E30" i="18"/>
  <c r="M30" i="18"/>
  <c r="X31" i="18"/>
  <c r="E32" i="18"/>
  <c r="M32" i="18"/>
  <c r="X33" i="18"/>
  <c r="E34" i="18"/>
  <c r="M34" i="18"/>
  <c r="X35" i="18"/>
  <c r="AB40" i="17"/>
  <c r="AA40" i="17"/>
  <c r="AG40" i="17" s="1"/>
  <c r="AF40" i="17"/>
  <c r="AD40" i="17"/>
  <c r="AE40" i="17"/>
  <c r="AC40" i="17"/>
  <c r="C41" i="18"/>
  <c r="D42" i="18"/>
  <c r="L42" i="18"/>
  <c r="E43" i="18"/>
  <c r="M43" i="18"/>
  <c r="U43" i="18"/>
  <c r="F44" i="18"/>
  <c r="F69" i="17"/>
  <c r="N44" i="18"/>
  <c r="N69" i="17"/>
  <c r="N69" i="18" s="1"/>
  <c r="V44" i="18"/>
  <c r="V69" i="17"/>
  <c r="V69" i="18" s="1"/>
  <c r="I45" i="17"/>
  <c r="H45" i="17"/>
  <c r="G45" i="18"/>
  <c r="K45" i="17"/>
  <c r="J45" i="17"/>
  <c r="O45" i="18"/>
  <c r="W45" i="18"/>
  <c r="R46" i="17"/>
  <c r="Q46" i="17"/>
  <c r="P46" i="18"/>
  <c r="T46" i="17"/>
  <c r="S46" i="17"/>
  <c r="X46" i="18"/>
  <c r="Y47" i="18"/>
  <c r="AB48" i="17"/>
  <c r="AA48" i="17"/>
  <c r="AG48" i="17" s="1"/>
  <c r="AF48" i="17"/>
  <c r="AD48" i="17"/>
  <c r="AE48" i="17"/>
  <c r="AC48" i="17"/>
  <c r="C49" i="18"/>
  <c r="D50" i="18"/>
  <c r="L50" i="18"/>
  <c r="E51" i="18"/>
  <c r="M51" i="18"/>
  <c r="U51" i="18"/>
  <c r="F52" i="18"/>
  <c r="N52" i="18"/>
  <c r="V52" i="18"/>
  <c r="I53" i="17"/>
  <c r="H53" i="17"/>
  <c r="G53" i="18"/>
  <c r="K53" i="17"/>
  <c r="J53" i="17"/>
  <c r="O53" i="18"/>
  <c r="W53" i="18"/>
  <c r="R54" i="17"/>
  <c r="Q54" i="17"/>
  <c r="P54" i="18"/>
  <c r="T54" i="17"/>
  <c r="S54" i="17"/>
  <c r="X54" i="18"/>
  <c r="Y55" i="18"/>
  <c r="AB56" i="17"/>
  <c r="AA56" i="17"/>
  <c r="AG56" i="17" s="1"/>
  <c r="AF56" i="17"/>
  <c r="AD56" i="17"/>
  <c r="AE56" i="17"/>
  <c r="AC56" i="17"/>
  <c r="C57" i="18"/>
  <c r="D58" i="18"/>
  <c r="L58" i="18"/>
  <c r="E59" i="18"/>
  <c r="M59" i="18"/>
  <c r="U59" i="18"/>
  <c r="F60" i="18"/>
  <c r="N60" i="18"/>
  <c r="V60" i="18"/>
  <c r="I61" i="17"/>
  <c r="H61" i="17"/>
  <c r="G61" i="18"/>
  <c r="K61" i="17"/>
  <c r="J61" i="17"/>
  <c r="O61" i="18"/>
  <c r="W61" i="18"/>
  <c r="R62" i="17"/>
  <c r="Q62" i="17"/>
  <c r="P62" i="18"/>
  <c r="T62" i="17"/>
  <c r="S62" i="17"/>
  <c r="X62" i="18"/>
  <c r="Y63" i="18"/>
  <c r="AB64" i="17"/>
  <c r="AA64" i="17"/>
  <c r="AG64" i="17" s="1"/>
  <c r="AF64" i="17"/>
  <c r="AD64" i="17"/>
  <c r="AC64" i="17"/>
  <c r="AE64" i="17"/>
  <c r="C65" i="18"/>
  <c r="D66" i="18"/>
  <c r="L66" i="18"/>
  <c r="E67" i="18"/>
  <c r="M67" i="18"/>
  <c r="U67" i="18"/>
  <c r="F68" i="18"/>
  <c r="N68" i="18"/>
  <c r="V68" i="18"/>
  <c r="I41" i="19"/>
  <c r="H41" i="19"/>
  <c r="K41" i="19"/>
  <c r="J41" i="19"/>
  <c r="C36" i="20"/>
  <c r="K15" i="20"/>
  <c r="I15" i="20"/>
  <c r="H15" i="20"/>
  <c r="T42" i="20"/>
  <c r="R42" i="20"/>
  <c r="Q42" i="20"/>
  <c r="AF52" i="20"/>
  <c r="AD52" i="20"/>
  <c r="AC52" i="20"/>
  <c r="AB52" i="20"/>
  <c r="AA52" i="20"/>
  <c r="AG52" i="20" s="1"/>
  <c r="K65" i="20"/>
  <c r="I65" i="20"/>
  <c r="H65" i="20"/>
  <c r="T47" i="21"/>
  <c r="R47" i="21"/>
  <c r="Q47" i="21"/>
  <c r="AF57" i="21"/>
  <c r="AD57" i="21"/>
  <c r="AC57" i="21"/>
  <c r="AB57" i="21"/>
  <c r="AA57" i="21"/>
  <c r="AG57" i="21" s="1"/>
  <c r="C36" i="22"/>
  <c r="T20" i="22"/>
  <c r="R20" i="22"/>
  <c r="Q20" i="22"/>
  <c r="Y37" i="23"/>
  <c r="AC12" i="23"/>
  <c r="AA12" i="23"/>
  <c r="Z12" i="23"/>
  <c r="BA17" i="23"/>
  <c r="BD17" i="23"/>
  <c r="BB17" i="23"/>
  <c r="AC8" i="24"/>
  <c r="AB8" i="24"/>
  <c r="AA8" i="24"/>
  <c r="Z8" i="24"/>
  <c r="U10" i="18"/>
  <c r="AE10" i="18" s="1"/>
  <c r="AF10" i="17"/>
  <c r="Y11" i="18"/>
  <c r="AA11" i="17"/>
  <c r="AG11" i="17"/>
  <c r="AE11" i="17"/>
  <c r="AC11" i="17"/>
  <c r="Z36" i="17"/>
  <c r="AL36" i="17" s="1"/>
  <c r="AD11" i="17"/>
  <c r="AB11" i="17"/>
  <c r="F12" i="18"/>
  <c r="N12" i="18"/>
  <c r="U12" i="18"/>
  <c r="AF12" i="17"/>
  <c r="AA13" i="17"/>
  <c r="AG13" i="17"/>
  <c r="Y13" i="18"/>
  <c r="AE13" i="17"/>
  <c r="AC13" i="17"/>
  <c r="AD13" i="17"/>
  <c r="AB13" i="17"/>
  <c r="F14" i="18"/>
  <c r="N14" i="18"/>
  <c r="U14" i="18"/>
  <c r="AF14" i="17"/>
  <c r="Y15" i="18"/>
  <c r="AA15" i="17"/>
  <c r="AG15" i="17"/>
  <c r="AE15" i="17"/>
  <c r="AC15" i="17"/>
  <c r="AD15" i="17"/>
  <c r="AB15" i="17"/>
  <c r="F16" i="18"/>
  <c r="N16" i="18"/>
  <c r="U16" i="18"/>
  <c r="AF16" i="17"/>
  <c r="AA17" i="17"/>
  <c r="AG17" i="17"/>
  <c r="Y17" i="18"/>
  <c r="AE17" i="17"/>
  <c r="AC17" i="17"/>
  <c r="AD17" i="17"/>
  <c r="AB17" i="17"/>
  <c r="F18" i="18"/>
  <c r="N18" i="18"/>
  <c r="U18" i="18"/>
  <c r="AF18" i="17"/>
  <c r="Y19" i="18"/>
  <c r="AA19" i="17"/>
  <c r="AG19" i="17"/>
  <c r="AE19" i="17"/>
  <c r="AC19" i="17"/>
  <c r="AD19" i="17"/>
  <c r="AB19" i="17"/>
  <c r="F20" i="18"/>
  <c r="N20" i="18"/>
  <c r="U20" i="18"/>
  <c r="AF20" i="17"/>
  <c r="AA21" i="17"/>
  <c r="AG21" i="17"/>
  <c r="Y21" i="18"/>
  <c r="AE21" i="17"/>
  <c r="AC21" i="17"/>
  <c r="AD21" i="17"/>
  <c r="AB21" i="17"/>
  <c r="F22" i="18"/>
  <c r="N22" i="18"/>
  <c r="U22" i="18"/>
  <c r="AF22" i="17"/>
  <c r="Y23" i="18"/>
  <c r="AA23" i="17"/>
  <c r="AG23" i="17"/>
  <c r="AE23" i="17"/>
  <c r="AC23" i="17"/>
  <c r="AD23" i="17"/>
  <c r="AB23" i="17"/>
  <c r="F24" i="18"/>
  <c r="N24" i="18"/>
  <c r="U24" i="18"/>
  <c r="AF24" i="17"/>
  <c r="AA25" i="17"/>
  <c r="AG25" i="17"/>
  <c r="Y25" i="18"/>
  <c r="AE25" i="17"/>
  <c r="AC25" i="17"/>
  <c r="AD25" i="17"/>
  <c r="AB25" i="17"/>
  <c r="F26" i="18"/>
  <c r="N26" i="18"/>
  <c r="U26" i="18"/>
  <c r="AF26" i="17"/>
  <c r="Y27" i="18"/>
  <c r="AA27" i="17"/>
  <c r="AG27" i="17"/>
  <c r="AE27" i="17"/>
  <c r="AC27" i="17"/>
  <c r="AD27" i="17"/>
  <c r="AB27" i="17"/>
  <c r="F28" i="18"/>
  <c r="N28" i="18"/>
  <c r="U28" i="18"/>
  <c r="AF28" i="17"/>
  <c r="AA29" i="17"/>
  <c r="AG29" i="17"/>
  <c r="Y29" i="18"/>
  <c r="AE29" i="17"/>
  <c r="AC29" i="17"/>
  <c r="AD29" i="17"/>
  <c r="AB29" i="17"/>
  <c r="F30" i="18"/>
  <c r="N30" i="18"/>
  <c r="U30" i="18"/>
  <c r="AF30" i="17"/>
  <c r="Y31" i="18"/>
  <c r="AA31" i="17"/>
  <c r="AG31" i="17"/>
  <c r="AE31" i="17"/>
  <c r="AC31" i="17"/>
  <c r="AD31" i="17"/>
  <c r="AB31" i="17"/>
  <c r="F32" i="18"/>
  <c r="N32" i="18"/>
  <c r="U32" i="18"/>
  <c r="AF32" i="17"/>
  <c r="AA33" i="17"/>
  <c r="AG33" i="17"/>
  <c r="Y33" i="18"/>
  <c r="AE33" i="17"/>
  <c r="AC33" i="17"/>
  <c r="AD33" i="17"/>
  <c r="AB33" i="17"/>
  <c r="F34" i="18"/>
  <c r="N34" i="18"/>
  <c r="U34" i="18"/>
  <c r="AF34" i="17"/>
  <c r="Y35" i="18"/>
  <c r="AA35" i="17"/>
  <c r="AG35" i="17"/>
  <c r="AE35" i="17"/>
  <c r="AC35" i="17"/>
  <c r="AD35" i="17"/>
  <c r="AB35" i="17"/>
  <c r="C40" i="18"/>
  <c r="D41" i="18"/>
  <c r="L41" i="18"/>
  <c r="E42" i="18"/>
  <c r="M42" i="18"/>
  <c r="U42" i="18"/>
  <c r="F43" i="18"/>
  <c r="N43" i="18"/>
  <c r="V43" i="18"/>
  <c r="G44" i="18"/>
  <c r="H44" i="17"/>
  <c r="G69" i="17"/>
  <c r="J44" i="17"/>
  <c r="I44" i="17"/>
  <c r="K44" i="17"/>
  <c r="O44" i="18"/>
  <c r="O69" i="17"/>
  <c r="O69" i="18" s="1"/>
  <c r="W44" i="18"/>
  <c r="W69" i="17"/>
  <c r="W69" i="18" s="1"/>
  <c r="Q45" i="17"/>
  <c r="P45" i="18"/>
  <c r="S45" i="17"/>
  <c r="T45" i="17"/>
  <c r="R45" i="17"/>
  <c r="X45" i="18"/>
  <c r="Y46" i="18"/>
  <c r="AA47" i="17"/>
  <c r="AG47" i="17" s="1"/>
  <c r="AF47" i="17"/>
  <c r="AE47" i="17"/>
  <c r="AC47" i="17"/>
  <c r="AD47" i="17"/>
  <c r="AB47" i="17"/>
  <c r="C48" i="18"/>
  <c r="D49" i="18"/>
  <c r="L49" i="18"/>
  <c r="E50" i="18"/>
  <c r="M50" i="18"/>
  <c r="U50" i="18"/>
  <c r="F51" i="18"/>
  <c r="N51" i="18"/>
  <c r="V51" i="18"/>
  <c r="G52" i="18"/>
  <c r="H52" i="17"/>
  <c r="J52" i="17"/>
  <c r="K52" i="17"/>
  <c r="I52" i="17"/>
  <c r="O52" i="18"/>
  <c r="W52" i="18"/>
  <c r="Q53" i="17"/>
  <c r="P53" i="18"/>
  <c r="S53" i="17"/>
  <c r="R53" i="17"/>
  <c r="T53" i="17"/>
  <c r="X53" i="18"/>
  <c r="Y54" i="18"/>
  <c r="AA55" i="17"/>
  <c r="AG55" i="17" s="1"/>
  <c r="AF55" i="17"/>
  <c r="AE55" i="17"/>
  <c r="AC55" i="17"/>
  <c r="AD55" i="17"/>
  <c r="AB55" i="17"/>
  <c r="C56" i="18"/>
  <c r="D57" i="18"/>
  <c r="L57" i="18"/>
  <c r="E58" i="18"/>
  <c r="M58" i="18"/>
  <c r="U58" i="18"/>
  <c r="F59" i="18"/>
  <c r="N59" i="18"/>
  <c r="V59" i="18"/>
  <c r="G60" i="18"/>
  <c r="H60" i="17"/>
  <c r="J60" i="17"/>
  <c r="K60" i="17"/>
  <c r="I60" i="17"/>
  <c r="O60" i="18"/>
  <c r="W60" i="18"/>
  <c r="Q61" i="17"/>
  <c r="P61" i="18"/>
  <c r="S61" i="17"/>
  <c r="T61" i="17"/>
  <c r="R61" i="17"/>
  <c r="X61" i="18"/>
  <c r="Y62" i="18"/>
  <c r="AA63" i="17"/>
  <c r="AG63" i="17" s="1"/>
  <c r="AF63" i="17"/>
  <c r="AE63" i="17"/>
  <c r="AC63" i="17"/>
  <c r="AB63" i="17"/>
  <c r="AD63" i="17"/>
  <c r="C64" i="18"/>
  <c r="D65" i="18"/>
  <c r="L65" i="18"/>
  <c r="E66" i="18"/>
  <c r="M66" i="18"/>
  <c r="U66" i="18"/>
  <c r="F67" i="18"/>
  <c r="N67" i="18"/>
  <c r="V67" i="18"/>
  <c r="G68" i="18"/>
  <c r="H68" i="17"/>
  <c r="J68" i="17"/>
  <c r="K68" i="17"/>
  <c r="I68" i="17"/>
  <c r="O68" i="18"/>
  <c r="W68" i="18"/>
  <c r="Q7" i="19"/>
  <c r="S7" i="19"/>
  <c r="T7" i="19"/>
  <c r="R7" i="19"/>
  <c r="D36" i="19"/>
  <c r="L36" i="19"/>
  <c r="H40" i="19"/>
  <c r="J40" i="19"/>
  <c r="K40" i="19"/>
  <c r="I40" i="19"/>
  <c r="AF40" i="19"/>
  <c r="Z69" i="20"/>
  <c r="AF44" i="20"/>
  <c r="AD44" i="20"/>
  <c r="AC44" i="20"/>
  <c r="AB44" i="20"/>
  <c r="AA44" i="20"/>
  <c r="AG44" i="20" s="1"/>
  <c r="K57" i="20"/>
  <c r="I57" i="20"/>
  <c r="H57" i="20"/>
  <c r="T29" i="21"/>
  <c r="R29" i="21"/>
  <c r="Q29" i="21"/>
  <c r="AF35" i="21"/>
  <c r="AF49" i="21"/>
  <c r="AD49" i="21"/>
  <c r="AC49" i="21"/>
  <c r="AB49" i="21"/>
  <c r="AA49" i="21"/>
  <c r="AG49" i="21" s="1"/>
  <c r="K62" i="21"/>
  <c r="I62" i="21"/>
  <c r="H62" i="21"/>
  <c r="K23" i="22"/>
  <c r="I23" i="22"/>
  <c r="H23" i="22"/>
  <c r="K40" i="24"/>
  <c r="J40" i="24"/>
  <c r="I40" i="24"/>
  <c r="H40" i="24"/>
  <c r="O10" i="18"/>
  <c r="V10" i="18"/>
  <c r="C36" i="17"/>
  <c r="C36" i="18" s="1"/>
  <c r="C11" i="18"/>
  <c r="G12" i="18"/>
  <c r="K12" i="17"/>
  <c r="I12" i="17"/>
  <c r="J12" i="17"/>
  <c r="H12" i="17"/>
  <c r="O12" i="18"/>
  <c r="V12" i="18"/>
  <c r="C13" i="18"/>
  <c r="G14" i="18"/>
  <c r="K14" i="17"/>
  <c r="I14" i="17"/>
  <c r="J14" i="17"/>
  <c r="H14" i="17"/>
  <c r="O14" i="18"/>
  <c r="V14" i="18"/>
  <c r="C15" i="18"/>
  <c r="G16" i="18"/>
  <c r="K16" i="17"/>
  <c r="I16" i="17"/>
  <c r="J16" i="17"/>
  <c r="H16" i="17"/>
  <c r="O16" i="18"/>
  <c r="V16" i="18"/>
  <c r="C17" i="18"/>
  <c r="G18" i="18"/>
  <c r="K18" i="17"/>
  <c r="I18" i="17"/>
  <c r="J18" i="17"/>
  <c r="H18" i="17"/>
  <c r="O18" i="18"/>
  <c r="V18" i="18"/>
  <c r="C19" i="18"/>
  <c r="G20" i="18"/>
  <c r="K20" i="17"/>
  <c r="I20" i="17"/>
  <c r="J20" i="17"/>
  <c r="H20" i="17"/>
  <c r="O20" i="18"/>
  <c r="V20" i="18"/>
  <c r="C21" i="18"/>
  <c r="G22" i="18"/>
  <c r="K22" i="17"/>
  <c r="I22" i="17"/>
  <c r="J22" i="17"/>
  <c r="H22" i="17"/>
  <c r="O22" i="18"/>
  <c r="V22" i="18"/>
  <c r="C23" i="18"/>
  <c r="G24" i="18"/>
  <c r="K24" i="17"/>
  <c r="I24" i="17"/>
  <c r="J24" i="17"/>
  <c r="H24" i="17"/>
  <c r="O24" i="18"/>
  <c r="V24" i="18"/>
  <c r="C25" i="18"/>
  <c r="G26" i="18"/>
  <c r="K26" i="17"/>
  <c r="I26" i="17"/>
  <c r="J26" i="17"/>
  <c r="H26" i="17"/>
  <c r="O26" i="18"/>
  <c r="V26" i="18"/>
  <c r="C27" i="18"/>
  <c r="G28" i="18"/>
  <c r="K28" i="17"/>
  <c r="I28" i="17"/>
  <c r="J28" i="17"/>
  <c r="H28" i="17"/>
  <c r="O28" i="18"/>
  <c r="V28" i="18"/>
  <c r="C29" i="18"/>
  <c r="G30" i="18"/>
  <c r="K30" i="17"/>
  <c r="I30" i="17"/>
  <c r="J30" i="17"/>
  <c r="H30" i="17"/>
  <c r="O30" i="18"/>
  <c r="V30" i="18"/>
  <c r="C31" i="18"/>
  <c r="G32" i="18"/>
  <c r="K32" i="17"/>
  <c r="I32" i="17"/>
  <c r="J32" i="17"/>
  <c r="H32" i="17"/>
  <c r="O32" i="18"/>
  <c r="V32" i="18"/>
  <c r="C33" i="18"/>
  <c r="G34" i="18"/>
  <c r="K34" i="17"/>
  <c r="I34" i="17"/>
  <c r="J34" i="17"/>
  <c r="H34" i="17"/>
  <c r="O34" i="18"/>
  <c r="V34" i="18"/>
  <c r="C35" i="18"/>
  <c r="D40" i="18"/>
  <c r="L40" i="18"/>
  <c r="E41" i="18"/>
  <c r="M41" i="18"/>
  <c r="U41" i="18"/>
  <c r="F42" i="18"/>
  <c r="N42" i="18"/>
  <c r="V42" i="18"/>
  <c r="K43" i="17"/>
  <c r="G43" i="18"/>
  <c r="I43" i="17"/>
  <c r="H43" i="17"/>
  <c r="J43" i="17"/>
  <c r="O43" i="18"/>
  <c r="W43" i="18"/>
  <c r="P69" i="17"/>
  <c r="T44" i="17"/>
  <c r="R44" i="17"/>
  <c r="P44" i="18"/>
  <c r="S44" i="17"/>
  <c r="Q44" i="17"/>
  <c r="X69" i="17"/>
  <c r="X44" i="18"/>
  <c r="Y45" i="18"/>
  <c r="AF46" i="17"/>
  <c r="AE46" i="17"/>
  <c r="AD46" i="17"/>
  <c r="AB46" i="17"/>
  <c r="AC46" i="17"/>
  <c r="AA46" i="17"/>
  <c r="AG46" i="17" s="1"/>
  <c r="C47" i="18"/>
  <c r="D48" i="18"/>
  <c r="L48" i="18"/>
  <c r="E49" i="18"/>
  <c r="M49" i="18"/>
  <c r="U49" i="18"/>
  <c r="F50" i="18"/>
  <c r="N50" i="18"/>
  <c r="V50" i="18"/>
  <c r="K51" i="17"/>
  <c r="G51" i="18"/>
  <c r="I51" i="17"/>
  <c r="J51" i="17"/>
  <c r="H51" i="17"/>
  <c r="O51" i="18"/>
  <c r="W51" i="18"/>
  <c r="T52" i="17"/>
  <c r="R52" i="17"/>
  <c r="Q52" i="17"/>
  <c r="P52" i="18"/>
  <c r="S52" i="17"/>
  <c r="X52" i="18"/>
  <c r="Y53" i="18"/>
  <c r="AF54" i="17"/>
  <c r="AE54" i="17"/>
  <c r="AD54" i="17"/>
  <c r="AB54" i="17"/>
  <c r="AC54" i="17"/>
  <c r="AA54" i="17"/>
  <c r="AG54" i="17" s="1"/>
  <c r="C55" i="18"/>
  <c r="D56" i="18"/>
  <c r="L56" i="18"/>
  <c r="E57" i="18"/>
  <c r="M57" i="18"/>
  <c r="U57" i="18"/>
  <c r="F58" i="18"/>
  <c r="N58" i="18"/>
  <c r="V58" i="18"/>
  <c r="K59" i="17"/>
  <c r="G59" i="18"/>
  <c r="I59" i="17"/>
  <c r="J59" i="17"/>
  <c r="H59" i="17"/>
  <c r="O59" i="18"/>
  <c r="W59" i="18"/>
  <c r="T60" i="17"/>
  <c r="R60" i="17"/>
  <c r="S60" i="17"/>
  <c r="Q60" i="17"/>
  <c r="P60" i="18"/>
  <c r="X60" i="18"/>
  <c r="Y61" i="18"/>
  <c r="AF62" i="17"/>
  <c r="AE62" i="17"/>
  <c r="AD62" i="17"/>
  <c r="AB62" i="17"/>
  <c r="AA62" i="17"/>
  <c r="AG62" i="17" s="1"/>
  <c r="AC62" i="17"/>
  <c r="C63" i="18"/>
  <c r="D64" i="18"/>
  <c r="L64" i="18"/>
  <c r="E65" i="18"/>
  <c r="M65" i="18"/>
  <c r="U65" i="18"/>
  <c r="F66" i="18"/>
  <c r="N66" i="18"/>
  <c r="V66" i="18"/>
  <c r="K67" i="17"/>
  <c r="G67" i="18"/>
  <c r="I67" i="17"/>
  <c r="J67" i="17"/>
  <c r="H67" i="17"/>
  <c r="O67" i="18"/>
  <c r="W67" i="18"/>
  <c r="T68" i="17"/>
  <c r="R68" i="17"/>
  <c r="P68" i="18"/>
  <c r="S68" i="17"/>
  <c r="Q68" i="17"/>
  <c r="X68" i="18"/>
  <c r="K49" i="20"/>
  <c r="I49" i="20"/>
  <c r="H49" i="20"/>
  <c r="F36" i="21"/>
  <c r="T21" i="21"/>
  <c r="R21" i="21"/>
  <c r="Q21" i="21"/>
  <c r="AF27" i="21"/>
  <c r="AG31" i="21"/>
  <c r="AD31" i="21"/>
  <c r="AC31" i="21"/>
  <c r="AB31" i="21"/>
  <c r="AA31" i="21"/>
  <c r="AF41" i="21"/>
  <c r="AD41" i="21"/>
  <c r="AC41" i="21"/>
  <c r="AB41" i="21"/>
  <c r="AA41" i="21"/>
  <c r="AG41" i="21" s="1"/>
  <c r="Z40" i="21"/>
  <c r="AE49" i="21" s="1"/>
  <c r="K54" i="21"/>
  <c r="I54" i="21"/>
  <c r="H54" i="21"/>
  <c r="AC25" i="22"/>
  <c r="AA25" i="22"/>
  <c r="Z25" i="22"/>
  <c r="K61" i="22"/>
  <c r="I61" i="22"/>
  <c r="H61" i="22"/>
  <c r="AU22" i="23"/>
  <c r="AS22" i="23"/>
  <c r="AR22" i="23"/>
  <c r="Q35" i="23"/>
  <c r="T35" i="23"/>
  <c r="R35" i="23"/>
  <c r="Y7" i="20"/>
  <c r="AD9" i="20"/>
  <c r="AC9" i="20"/>
  <c r="AB9" i="20"/>
  <c r="AA9" i="20"/>
  <c r="AG9" i="20"/>
  <c r="D36" i="20"/>
  <c r="L36" i="20"/>
  <c r="AF13" i="20"/>
  <c r="K14" i="20"/>
  <c r="I14" i="20"/>
  <c r="H14" i="20"/>
  <c r="T15" i="20"/>
  <c r="R15" i="20"/>
  <c r="Q15" i="20"/>
  <c r="AD17" i="20"/>
  <c r="AC17" i="20"/>
  <c r="AB17" i="20"/>
  <c r="AA17" i="20"/>
  <c r="AG17" i="20"/>
  <c r="AF21" i="20"/>
  <c r="K22" i="20"/>
  <c r="I22" i="20"/>
  <c r="H22" i="20"/>
  <c r="T23" i="20"/>
  <c r="R23" i="20"/>
  <c r="Q23" i="20"/>
  <c r="AD25" i="20"/>
  <c r="AC25" i="20"/>
  <c r="AB25" i="20"/>
  <c r="AA25" i="20"/>
  <c r="AG25" i="20"/>
  <c r="AF29" i="20"/>
  <c r="K30" i="20"/>
  <c r="I30" i="20"/>
  <c r="H30" i="20"/>
  <c r="T31" i="20"/>
  <c r="R31" i="20"/>
  <c r="Q31" i="20"/>
  <c r="AD33" i="20"/>
  <c r="AC33" i="20"/>
  <c r="AB33" i="20"/>
  <c r="AA33" i="20"/>
  <c r="AG33" i="20"/>
  <c r="T41" i="20"/>
  <c r="R41" i="20"/>
  <c r="Q41" i="20"/>
  <c r="P40" i="20"/>
  <c r="S50" i="20" s="1"/>
  <c r="X40" i="20"/>
  <c r="AF43" i="20"/>
  <c r="AD43" i="20"/>
  <c r="AC43" i="20"/>
  <c r="AB43" i="20"/>
  <c r="AA43" i="20"/>
  <c r="AG43" i="20" s="1"/>
  <c r="C69" i="20"/>
  <c r="K48" i="20"/>
  <c r="I48" i="20"/>
  <c r="H48" i="20"/>
  <c r="T49" i="20"/>
  <c r="S49" i="20"/>
  <c r="R49" i="20"/>
  <c r="Q49" i="20"/>
  <c r="AF51" i="20"/>
  <c r="AD51" i="20"/>
  <c r="AC51" i="20"/>
  <c r="AB51" i="20"/>
  <c r="AA51" i="20"/>
  <c r="AG51" i="20" s="1"/>
  <c r="K56" i="20"/>
  <c r="I56" i="20"/>
  <c r="H56" i="20"/>
  <c r="T57" i="20"/>
  <c r="S57" i="20"/>
  <c r="R57" i="20"/>
  <c r="Q57" i="20"/>
  <c r="AF59" i="20"/>
  <c r="AD59" i="20"/>
  <c r="AC59" i="20"/>
  <c r="AB59" i="20"/>
  <c r="AA59" i="20"/>
  <c r="AG59" i="20" s="1"/>
  <c r="K64" i="20"/>
  <c r="I64" i="20"/>
  <c r="H64" i="20"/>
  <c r="T65" i="20"/>
  <c r="S65" i="20"/>
  <c r="R65" i="20"/>
  <c r="Q65" i="20"/>
  <c r="AF67" i="20"/>
  <c r="AD67" i="20"/>
  <c r="AC67" i="20"/>
  <c r="AB67" i="20"/>
  <c r="AA67" i="20"/>
  <c r="AG67" i="20" s="1"/>
  <c r="D7" i="21"/>
  <c r="L7" i="21"/>
  <c r="AF10" i="21"/>
  <c r="K11" i="21"/>
  <c r="I11" i="21"/>
  <c r="H11" i="21"/>
  <c r="G36" i="21"/>
  <c r="O36" i="21"/>
  <c r="W36" i="21"/>
  <c r="T12" i="21"/>
  <c r="R12" i="21"/>
  <c r="Q12" i="21"/>
  <c r="AD14" i="21"/>
  <c r="AC14" i="21"/>
  <c r="AB14" i="21"/>
  <c r="AA14" i="21"/>
  <c r="AG14" i="21"/>
  <c r="AF18" i="21"/>
  <c r="K19" i="21"/>
  <c r="I19" i="21"/>
  <c r="H19" i="21"/>
  <c r="T20" i="21"/>
  <c r="R20" i="21"/>
  <c r="Q20" i="21"/>
  <c r="AD22" i="21"/>
  <c r="AC22" i="21"/>
  <c r="AB22" i="21"/>
  <c r="AA22" i="21"/>
  <c r="AG22" i="21"/>
  <c r="AF26" i="21"/>
  <c r="K27" i="21"/>
  <c r="I27" i="21"/>
  <c r="H27" i="21"/>
  <c r="T28" i="21"/>
  <c r="R28" i="21"/>
  <c r="Q28" i="21"/>
  <c r="AD30" i="21"/>
  <c r="AC30" i="21"/>
  <c r="AB30" i="21"/>
  <c r="AA30" i="21"/>
  <c r="AG30" i="21"/>
  <c r="AF34" i="21"/>
  <c r="K35" i="21"/>
  <c r="I35" i="21"/>
  <c r="H35" i="21"/>
  <c r="C40" i="21"/>
  <c r="F69" i="21"/>
  <c r="N69" i="21"/>
  <c r="V69" i="21"/>
  <c r="K45" i="21"/>
  <c r="I45" i="21"/>
  <c r="H45" i="21"/>
  <c r="T46" i="21"/>
  <c r="R46" i="21"/>
  <c r="Q46" i="21"/>
  <c r="AF48" i="21"/>
  <c r="AE48" i="21"/>
  <c r="AD48" i="21"/>
  <c r="AC48" i="21"/>
  <c r="AB48" i="21"/>
  <c r="AA48" i="21"/>
  <c r="AG48" i="21" s="1"/>
  <c r="K53" i="21"/>
  <c r="I53" i="21"/>
  <c r="H53" i="21"/>
  <c r="T54" i="21"/>
  <c r="R54" i="21"/>
  <c r="Q54" i="21"/>
  <c r="AF56" i="21"/>
  <c r="AD56" i="21"/>
  <c r="AC56" i="21"/>
  <c r="AB56" i="21"/>
  <c r="AA56" i="21"/>
  <c r="AG56" i="21" s="1"/>
  <c r="K61" i="21"/>
  <c r="I61" i="21"/>
  <c r="H61" i="21"/>
  <c r="T62" i="21"/>
  <c r="R62" i="21"/>
  <c r="Q62" i="21"/>
  <c r="AF64" i="21"/>
  <c r="AE64" i="21"/>
  <c r="AD64" i="21"/>
  <c r="AC64" i="21"/>
  <c r="AB64" i="21"/>
  <c r="AA64" i="21"/>
  <c r="AG64" i="21" s="1"/>
  <c r="E7" i="22"/>
  <c r="M7" i="22"/>
  <c r="U7" i="22"/>
  <c r="K10" i="22"/>
  <c r="I10" i="22"/>
  <c r="H10" i="22"/>
  <c r="D36" i="22"/>
  <c r="L36" i="22"/>
  <c r="AC12" i="22"/>
  <c r="AA12" i="22"/>
  <c r="Z12" i="22"/>
  <c r="T15" i="22"/>
  <c r="R15" i="22"/>
  <c r="Q15" i="22"/>
  <c r="K18" i="22"/>
  <c r="I18" i="22"/>
  <c r="H18" i="22"/>
  <c r="AC20" i="22"/>
  <c r="AA20" i="22"/>
  <c r="Z20" i="22"/>
  <c r="T23" i="22"/>
  <c r="R23" i="22"/>
  <c r="Q23" i="22"/>
  <c r="K26" i="22"/>
  <c r="I26" i="22"/>
  <c r="H26" i="22"/>
  <c r="AC28" i="22"/>
  <c r="AA28" i="22"/>
  <c r="Z28" i="22"/>
  <c r="T31" i="22"/>
  <c r="R31" i="22"/>
  <c r="Q31" i="22"/>
  <c r="K34" i="22"/>
  <c r="I34" i="22"/>
  <c r="H34" i="22"/>
  <c r="AA42" i="22"/>
  <c r="Z42" i="22"/>
  <c r="AC42" i="22"/>
  <c r="AC47" i="22"/>
  <c r="AA47" i="22"/>
  <c r="Z47" i="22"/>
  <c r="AC58" i="22"/>
  <c r="AA58" i="22"/>
  <c r="Z58" i="22"/>
  <c r="Q60" i="22"/>
  <c r="T60" i="22"/>
  <c r="R60" i="22"/>
  <c r="D8" i="23"/>
  <c r="W8" i="23"/>
  <c r="AC11" i="23"/>
  <c r="AA11" i="23"/>
  <c r="Z11" i="23"/>
  <c r="G37" i="23"/>
  <c r="H12" i="23"/>
  <c r="K12" i="23"/>
  <c r="I12" i="23"/>
  <c r="AW37" i="23"/>
  <c r="BD15" i="23"/>
  <c r="BB15" i="23"/>
  <c r="BA15" i="23"/>
  <c r="AU21" i="23"/>
  <c r="AS21" i="23"/>
  <c r="AR21" i="23"/>
  <c r="T26" i="23"/>
  <c r="R26" i="23"/>
  <c r="Q26" i="23"/>
  <c r="BD30" i="23"/>
  <c r="BB30" i="23"/>
  <c r="BA30" i="23"/>
  <c r="AA36" i="23"/>
  <c r="Z36" i="23"/>
  <c r="AC36" i="23"/>
  <c r="K24" i="24"/>
  <c r="J24" i="24"/>
  <c r="H24" i="24"/>
  <c r="I24" i="24"/>
  <c r="AC50" i="24"/>
  <c r="AB50" i="24"/>
  <c r="AA50" i="24"/>
  <c r="Z50" i="24"/>
  <c r="AD8" i="20"/>
  <c r="AC8" i="20"/>
  <c r="AB8" i="20"/>
  <c r="AA8" i="20"/>
  <c r="Z7" i="20"/>
  <c r="AE34" i="20" s="1"/>
  <c r="AG8" i="20"/>
  <c r="E36" i="20"/>
  <c r="M36" i="20"/>
  <c r="U36" i="20"/>
  <c r="AF12" i="20"/>
  <c r="K13" i="20"/>
  <c r="I13" i="20"/>
  <c r="H13" i="20"/>
  <c r="T14" i="20"/>
  <c r="R14" i="20"/>
  <c r="Q14" i="20"/>
  <c r="AE16" i="20"/>
  <c r="AD16" i="20"/>
  <c r="AC16" i="20"/>
  <c r="AB16" i="20"/>
  <c r="AA16" i="20"/>
  <c r="AG16" i="20"/>
  <c r="AF20" i="20"/>
  <c r="K21" i="20"/>
  <c r="I21" i="20"/>
  <c r="H21" i="20"/>
  <c r="T22" i="20"/>
  <c r="R22" i="20"/>
  <c r="Q22" i="20"/>
  <c r="AE24" i="20"/>
  <c r="AD24" i="20"/>
  <c r="AC24" i="20"/>
  <c r="AB24" i="20"/>
  <c r="AA24" i="20"/>
  <c r="AG24" i="20"/>
  <c r="AF28" i="20"/>
  <c r="K29" i="20"/>
  <c r="I29" i="20"/>
  <c r="H29" i="20"/>
  <c r="T30" i="20"/>
  <c r="S30" i="20"/>
  <c r="R30" i="20"/>
  <c r="Q30" i="20"/>
  <c r="AE32" i="20"/>
  <c r="AD32" i="20"/>
  <c r="AC32" i="20"/>
  <c r="AB32" i="20"/>
  <c r="AA32" i="20"/>
  <c r="AG32" i="20"/>
  <c r="Y40" i="20"/>
  <c r="AD42" i="20"/>
  <c r="AC42" i="20"/>
  <c r="AB42" i="20"/>
  <c r="AA42" i="20"/>
  <c r="AG42" i="20" s="1"/>
  <c r="AF42" i="20"/>
  <c r="D69" i="20"/>
  <c r="L69" i="20"/>
  <c r="K47" i="20"/>
  <c r="I47" i="20"/>
  <c r="H47" i="20"/>
  <c r="T48" i="20"/>
  <c r="S48" i="20"/>
  <c r="R48" i="20"/>
  <c r="Q48" i="20"/>
  <c r="AD50" i="20"/>
  <c r="AC50" i="20"/>
  <c r="AB50" i="20"/>
  <c r="AA50" i="20"/>
  <c r="AG50" i="20" s="1"/>
  <c r="AF50" i="20"/>
  <c r="K55" i="20"/>
  <c r="I55" i="20"/>
  <c r="H55" i="20"/>
  <c r="T56" i="20"/>
  <c r="S56" i="20"/>
  <c r="R56" i="20"/>
  <c r="Q56" i="20"/>
  <c r="AD58" i="20"/>
  <c r="AC58" i="20"/>
  <c r="AB58" i="20"/>
  <c r="AA58" i="20"/>
  <c r="AG58" i="20" s="1"/>
  <c r="AF58" i="20"/>
  <c r="K63" i="20"/>
  <c r="I63" i="20"/>
  <c r="H63" i="20"/>
  <c r="T64" i="20"/>
  <c r="S64" i="20"/>
  <c r="R64" i="20"/>
  <c r="Q64" i="20"/>
  <c r="AD66" i="20"/>
  <c r="AC66" i="20"/>
  <c r="AB66" i="20"/>
  <c r="AA66" i="20"/>
  <c r="AG66" i="20" s="1"/>
  <c r="AF66" i="20"/>
  <c r="E7" i="21"/>
  <c r="M7" i="21"/>
  <c r="U7" i="21"/>
  <c r="AF9" i="21"/>
  <c r="K10" i="21"/>
  <c r="I10" i="21"/>
  <c r="H10" i="21"/>
  <c r="T11" i="21"/>
  <c r="R11" i="21"/>
  <c r="Q11" i="21"/>
  <c r="P36" i="21"/>
  <c r="X36" i="21"/>
  <c r="AD13" i="21"/>
  <c r="AC13" i="21"/>
  <c r="AB13" i="21"/>
  <c r="AA13" i="21"/>
  <c r="AG13" i="21"/>
  <c r="AF17" i="21"/>
  <c r="K18" i="21"/>
  <c r="I18" i="21"/>
  <c r="H18" i="21"/>
  <c r="T19" i="21"/>
  <c r="R19" i="21"/>
  <c r="Q19" i="21"/>
  <c r="AD21" i="21"/>
  <c r="AC21" i="21"/>
  <c r="AB21" i="21"/>
  <c r="AA21" i="21"/>
  <c r="AG21" i="21"/>
  <c r="AF25" i="21"/>
  <c r="K26" i="21"/>
  <c r="I26" i="21"/>
  <c r="H26" i="21"/>
  <c r="T27" i="21"/>
  <c r="R27" i="21"/>
  <c r="Q27" i="21"/>
  <c r="AD29" i="21"/>
  <c r="AC29" i="21"/>
  <c r="AB29" i="21"/>
  <c r="AA29" i="21"/>
  <c r="AG29" i="21"/>
  <c r="AF33" i="21"/>
  <c r="K34" i="21"/>
  <c r="I34" i="21"/>
  <c r="H34" i="21"/>
  <c r="T35" i="21"/>
  <c r="R35" i="21"/>
  <c r="Q35" i="21"/>
  <c r="D40" i="21"/>
  <c r="L40" i="21"/>
  <c r="K44" i="21"/>
  <c r="I44" i="21"/>
  <c r="H44" i="21"/>
  <c r="G69" i="21"/>
  <c r="O69" i="21"/>
  <c r="W69" i="21"/>
  <c r="T45" i="21"/>
  <c r="R45" i="21"/>
  <c r="Q45" i="21"/>
  <c r="AD47" i="21"/>
  <c r="AC47" i="21"/>
  <c r="AB47" i="21"/>
  <c r="AA47" i="21"/>
  <c r="AG47" i="21" s="1"/>
  <c r="AF47" i="21"/>
  <c r="K52" i="21"/>
  <c r="I52" i="21"/>
  <c r="H52" i="21"/>
  <c r="T53" i="21"/>
  <c r="R53" i="21"/>
  <c r="Q53" i="21"/>
  <c r="AE55" i="21"/>
  <c r="AD55" i="21"/>
  <c r="AC55" i="21"/>
  <c r="AB55" i="21"/>
  <c r="AA55" i="21"/>
  <c r="AG55" i="21" s="1"/>
  <c r="AF55" i="21"/>
  <c r="K60" i="21"/>
  <c r="I60" i="21"/>
  <c r="H60" i="21"/>
  <c r="T61" i="21"/>
  <c r="R61" i="21"/>
  <c r="Q61" i="21"/>
  <c r="AD63" i="21"/>
  <c r="AC63" i="21"/>
  <c r="AB63" i="21"/>
  <c r="AA63" i="21"/>
  <c r="AG63" i="21" s="1"/>
  <c r="AF63" i="21"/>
  <c r="K68" i="21"/>
  <c r="I68" i="21"/>
  <c r="H68" i="21"/>
  <c r="F7" i="22"/>
  <c r="N7" i="22"/>
  <c r="V7" i="22"/>
  <c r="T10" i="22"/>
  <c r="R10" i="22"/>
  <c r="Q10" i="22"/>
  <c r="E36" i="22"/>
  <c r="M36" i="22"/>
  <c r="U36" i="22"/>
  <c r="K13" i="22"/>
  <c r="I13" i="22"/>
  <c r="H13" i="22"/>
  <c r="AC15" i="22"/>
  <c r="AA15" i="22"/>
  <c r="Z15" i="22"/>
  <c r="T18" i="22"/>
  <c r="R18" i="22"/>
  <c r="Q18" i="22"/>
  <c r="K21" i="22"/>
  <c r="I21" i="22"/>
  <c r="H21" i="22"/>
  <c r="AC23" i="22"/>
  <c r="AA23" i="22"/>
  <c r="Z23" i="22"/>
  <c r="T26" i="22"/>
  <c r="R26" i="22"/>
  <c r="Q26" i="22"/>
  <c r="K29" i="22"/>
  <c r="I29" i="22"/>
  <c r="H29" i="22"/>
  <c r="AC31" i="22"/>
  <c r="AA31" i="22"/>
  <c r="Z31" i="22"/>
  <c r="T34" i="22"/>
  <c r="R34" i="22"/>
  <c r="Q34" i="22"/>
  <c r="W40" i="22"/>
  <c r="R42" i="22"/>
  <c r="T42" i="22"/>
  <c r="Q42" i="22"/>
  <c r="X69" i="22"/>
  <c r="T45" i="22"/>
  <c r="R45" i="22"/>
  <c r="Q45" i="22"/>
  <c r="H47" i="22"/>
  <c r="K47" i="22"/>
  <c r="I47" i="22"/>
  <c r="AC55" i="22"/>
  <c r="AA55" i="22"/>
  <c r="Z55" i="22"/>
  <c r="AC66" i="22"/>
  <c r="AA66" i="22"/>
  <c r="Z66" i="22"/>
  <c r="Q68" i="22"/>
  <c r="T68" i="22"/>
  <c r="R68" i="22"/>
  <c r="F8" i="23"/>
  <c r="K10" i="23"/>
  <c r="I10" i="23"/>
  <c r="H10" i="23"/>
  <c r="AE37" i="23"/>
  <c r="AX37" i="23"/>
  <c r="BD14" i="23"/>
  <c r="BB14" i="23"/>
  <c r="BA14" i="23"/>
  <c r="AI15" i="23"/>
  <c r="AL15" i="23"/>
  <c r="AJ15" i="23"/>
  <c r="T19" i="23"/>
  <c r="R19" i="23"/>
  <c r="Q19" i="23"/>
  <c r="BD23" i="23"/>
  <c r="BB23" i="23"/>
  <c r="BA23" i="23"/>
  <c r="AC28" i="23"/>
  <c r="AA28" i="23"/>
  <c r="Z28" i="23"/>
  <c r="BM32" i="23"/>
  <c r="BK32" i="23"/>
  <c r="BJ32" i="23"/>
  <c r="T19" i="24"/>
  <c r="S19" i="24"/>
  <c r="R19" i="24"/>
  <c r="Q19" i="24"/>
  <c r="T61" i="24"/>
  <c r="S61" i="24"/>
  <c r="R61" i="24"/>
  <c r="Q61" i="24"/>
  <c r="L37" i="26"/>
  <c r="AL29" i="26"/>
  <c r="AJ29" i="26"/>
  <c r="AI29" i="26"/>
  <c r="C7" i="20"/>
  <c r="F36" i="20"/>
  <c r="N36" i="20"/>
  <c r="AF11" i="20"/>
  <c r="V36" i="20"/>
  <c r="AF36" i="20" s="1"/>
  <c r="K12" i="20"/>
  <c r="I12" i="20"/>
  <c r="H12" i="20"/>
  <c r="T13" i="20"/>
  <c r="R13" i="20"/>
  <c r="Q13" i="20"/>
  <c r="AD15" i="20"/>
  <c r="AC15" i="20"/>
  <c r="AB15" i="20"/>
  <c r="AA15" i="20"/>
  <c r="AG15" i="20"/>
  <c r="AE15" i="20"/>
  <c r="AF19" i="20"/>
  <c r="K20" i="20"/>
  <c r="I20" i="20"/>
  <c r="H20" i="20"/>
  <c r="T21" i="20"/>
  <c r="R21" i="20"/>
  <c r="Q21" i="20"/>
  <c r="AD23" i="20"/>
  <c r="AC23" i="20"/>
  <c r="AB23" i="20"/>
  <c r="AA23" i="20"/>
  <c r="AG23" i="20"/>
  <c r="AE23" i="20"/>
  <c r="AF27" i="20"/>
  <c r="K28" i="20"/>
  <c r="I28" i="20"/>
  <c r="H28" i="20"/>
  <c r="T29" i="20"/>
  <c r="S29" i="20"/>
  <c r="R29" i="20"/>
  <c r="Q29" i="20"/>
  <c r="AD31" i="20"/>
  <c r="AC31" i="20"/>
  <c r="AB31" i="20"/>
  <c r="AA31" i="20"/>
  <c r="AG31" i="20"/>
  <c r="AE31" i="20"/>
  <c r="AF35" i="20"/>
  <c r="AD41" i="20"/>
  <c r="AC41" i="20"/>
  <c r="AB41" i="20"/>
  <c r="AA41" i="20"/>
  <c r="AG41" i="20" s="1"/>
  <c r="Z40" i="20"/>
  <c r="AE52" i="20" s="1"/>
  <c r="AF41" i="20"/>
  <c r="E69" i="20"/>
  <c r="M69" i="20"/>
  <c r="U69" i="20"/>
  <c r="K46" i="20"/>
  <c r="I46" i="20"/>
  <c r="H46" i="20"/>
  <c r="T47" i="20"/>
  <c r="S47" i="20"/>
  <c r="R47" i="20"/>
  <c r="Q47" i="20"/>
  <c r="AD49" i="20"/>
  <c r="AC49" i="20"/>
  <c r="AB49" i="20"/>
  <c r="AA49" i="20"/>
  <c r="AG49" i="20" s="1"/>
  <c r="AF49" i="20"/>
  <c r="AE49" i="20"/>
  <c r="K54" i="20"/>
  <c r="I54" i="20"/>
  <c r="H54" i="20"/>
  <c r="T55" i="20"/>
  <c r="S55" i="20"/>
  <c r="R55" i="20"/>
  <c r="Q55" i="20"/>
  <c r="AD57" i="20"/>
  <c r="AC57" i="20"/>
  <c r="AB57" i="20"/>
  <c r="AA57" i="20"/>
  <c r="AG57" i="20" s="1"/>
  <c r="AF57" i="20"/>
  <c r="AE57" i="20"/>
  <c r="K62" i="20"/>
  <c r="I62" i="20"/>
  <c r="H62" i="20"/>
  <c r="T63" i="20"/>
  <c r="S63" i="20"/>
  <c r="R63" i="20"/>
  <c r="Q63" i="20"/>
  <c r="AD65" i="20"/>
  <c r="AC65" i="20"/>
  <c r="AB65" i="20"/>
  <c r="AA65" i="20"/>
  <c r="AG65" i="20" s="1"/>
  <c r="AF65" i="20"/>
  <c r="AE65" i="20"/>
  <c r="F7" i="21"/>
  <c r="N7" i="21"/>
  <c r="AF8" i="21"/>
  <c r="V7" i="21"/>
  <c r="K9" i="21"/>
  <c r="I9" i="21"/>
  <c r="H9" i="21"/>
  <c r="T10" i="21"/>
  <c r="R10" i="21"/>
  <c r="Q10" i="21"/>
  <c r="Y36" i="21"/>
  <c r="AD12" i="21"/>
  <c r="AC12" i="21"/>
  <c r="AB12" i="21"/>
  <c r="AA12" i="21"/>
  <c r="AG12" i="21"/>
  <c r="AF16" i="21"/>
  <c r="K17" i="21"/>
  <c r="I17" i="21"/>
  <c r="H17" i="21"/>
  <c r="T18" i="21"/>
  <c r="R18" i="21"/>
  <c r="Q18" i="21"/>
  <c r="AD20" i="21"/>
  <c r="AC20" i="21"/>
  <c r="AB20" i="21"/>
  <c r="AA20" i="21"/>
  <c r="AG20" i="21"/>
  <c r="AF24" i="21"/>
  <c r="K25" i="21"/>
  <c r="I25" i="21"/>
  <c r="H25" i="21"/>
  <c r="T26" i="21"/>
  <c r="R26" i="21"/>
  <c r="Q26" i="21"/>
  <c r="AD28" i="21"/>
  <c r="AC28" i="21"/>
  <c r="AB28" i="21"/>
  <c r="AA28" i="21"/>
  <c r="AG28" i="21"/>
  <c r="AF32" i="21"/>
  <c r="K33" i="21"/>
  <c r="I33" i="21"/>
  <c r="H33" i="21"/>
  <c r="T34" i="21"/>
  <c r="R34" i="21"/>
  <c r="Q34" i="21"/>
  <c r="E40" i="21"/>
  <c r="M40" i="21"/>
  <c r="U40" i="21"/>
  <c r="K43" i="21"/>
  <c r="I43" i="21"/>
  <c r="H43" i="21"/>
  <c r="T44" i="21"/>
  <c r="R44" i="21"/>
  <c r="Q44" i="21"/>
  <c r="P69" i="21"/>
  <c r="X69" i="21"/>
  <c r="AD46" i="21"/>
  <c r="AC46" i="21"/>
  <c r="AB46" i="21"/>
  <c r="AA46" i="21"/>
  <c r="AG46" i="21" s="1"/>
  <c r="AF46" i="21"/>
  <c r="K51" i="21"/>
  <c r="I51" i="21"/>
  <c r="H51" i="21"/>
  <c r="T52" i="21"/>
  <c r="R52" i="21"/>
  <c r="Q52" i="21"/>
  <c r="AD54" i="21"/>
  <c r="AC54" i="21"/>
  <c r="AB54" i="21"/>
  <c r="AA54" i="21"/>
  <c r="AG54" i="21" s="1"/>
  <c r="AF54" i="21"/>
  <c r="K59" i="21"/>
  <c r="I59" i="21"/>
  <c r="H59" i="21"/>
  <c r="T60" i="21"/>
  <c r="R60" i="21"/>
  <c r="Q60" i="21"/>
  <c r="AD62" i="21"/>
  <c r="AC62" i="21"/>
  <c r="AB62" i="21"/>
  <c r="AA62" i="21"/>
  <c r="AG62" i="21" s="1"/>
  <c r="AF62" i="21"/>
  <c r="K67" i="21"/>
  <c r="I67" i="21"/>
  <c r="H67" i="21"/>
  <c r="T68" i="21"/>
  <c r="R68" i="21"/>
  <c r="Q68" i="21"/>
  <c r="K8" i="22"/>
  <c r="I8" i="22"/>
  <c r="H8" i="22"/>
  <c r="G7" i="22"/>
  <c r="J31" i="22" s="1"/>
  <c r="O7" i="22"/>
  <c r="W7" i="22"/>
  <c r="AC10" i="22"/>
  <c r="AA10" i="22"/>
  <c r="Z10" i="22"/>
  <c r="F36" i="22"/>
  <c r="N36" i="22"/>
  <c r="V36" i="22"/>
  <c r="T13" i="22"/>
  <c r="R13" i="22"/>
  <c r="Q13" i="22"/>
  <c r="K16" i="22"/>
  <c r="J16" i="22"/>
  <c r="I16" i="22"/>
  <c r="H16" i="22"/>
  <c r="AC18" i="22"/>
  <c r="AA18" i="22"/>
  <c r="Z18" i="22"/>
  <c r="T21" i="22"/>
  <c r="R21" i="22"/>
  <c r="Q21" i="22"/>
  <c r="K24" i="22"/>
  <c r="J24" i="22"/>
  <c r="I24" i="22"/>
  <c r="H24" i="22"/>
  <c r="AC26" i="22"/>
  <c r="AA26" i="22"/>
  <c r="Z26" i="22"/>
  <c r="T29" i="22"/>
  <c r="R29" i="22"/>
  <c r="Q29" i="22"/>
  <c r="K32" i="22"/>
  <c r="J32" i="22"/>
  <c r="I32" i="22"/>
  <c r="H32" i="22"/>
  <c r="AC34" i="22"/>
  <c r="AA34" i="22"/>
  <c r="Z34" i="22"/>
  <c r="L40" i="22"/>
  <c r="X40" i="22"/>
  <c r="K42" i="22"/>
  <c r="I42" i="22"/>
  <c r="H42" i="22"/>
  <c r="C69" i="22"/>
  <c r="T53" i="22"/>
  <c r="R53" i="22"/>
  <c r="Q53" i="22"/>
  <c r="H55" i="22"/>
  <c r="K55" i="22"/>
  <c r="I55" i="22"/>
  <c r="AC63" i="22"/>
  <c r="AA63" i="22"/>
  <c r="Z63" i="22"/>
  <c r="K9" i="23"/>
  <c r="I9" i="23"/>
  <c r="H9" i="23"/>
  <c r="G8" i="23"/>
  <c r="J12" i="23" s="1"/>
  <c r="AD8" i="23"/>
  <c r="BA9" i="23"/>
  <c r="AZ8" i="23"/>
  <c r="BC14" i="23" s="1"/>
  <c r="BD9" i="23"/>
  <c r="BB9" i="23"/>
  <c r="AG37" i="23"/>
  <c r="AL13" i="23"/>
  <c r="AJ13" i="23"/>
  <c r="AI13" i="23"/>
  <c r="T18" i="23"/>
  <c r="R18" i="23"/>
  <c r="Q18" i="23"/>
  <c r="BD22" i="23"/>
  <c r="BB22" i="23"/>
  <c r="BA22" i="23"/>
  <c r="AC27" i="23"/>
  <c r="AA27" i="23"/>
  <c r="Z27" i="23"/>
  <c r="BM31" i="23"/>
  <c r="BK31" i="23"/>
  <c r="BJ31" i="23"/>
  <c r="AR34" i="23"/>
  <c r="AU34" i="23"/>
  <c r="AS34" i="23"/>
  <c r="AI35" i="23"/>
  <c r="AL35" i="23"/>
  <c r="AJ35" i="23"/>
  <c r="F36" i="24"/>
  <c r="AC34" i="24"/>
  <c r="AB34" i="24"/>
  <c r="Z34" i="24"/>
  <c r="AA34" i="24"/>
  <c r="D7" i="20"/>
  <c r="L7" i="20"/>
  <c r="AF10" i="20"/>
  <c r="I11" i="20"/>
  <c r="H11" i="20"/>
  <c r="G36" i="20"/>
  <c r="K11" i="20"/>
  <c r="O36" i="20"/>
  <c r="W36" i="20"/>
  <c r="R12" i="20"/>
  <c r="Q12" i="20"/>
  <c r="T12" i="20"/>
  <c r="AC14" i="20"/>
  <c r="AB14" i="20"/>
  <c r="AA14" i="20"/>
  <c r="AG14" i="20"/>
  <c r="AE14" i="20"/>
  <c r="AD14" i="20"/>
  <c r="AF18" i="20"/>
  <c r="I19" i="20"/>
  <c r="H19" i="20"/>
  <c r="K19" i="20"/>
  <c r="R20" i="20"/>
  <c r="Q20" i="20"/>
  <c r="T20" i="20"/>
  <c r="AC22" i="20"/>
  <c r="AB22" i="20"/>
  <c r="AA22" i="20"/>
  <c r="AG22" i="20"/>
  <c r="AE22" i="20"/>
  <c r="AD22" i="20"/>
  <c r="AF26" i="20"/>
  <c r="I27" i="20"/>
  <c r="H27" i="20"/>
  <c r="K27" i="20"/>
  <c r="S28" i="20"/>
  <c r="R28" i="20"/>
  <c r="Q28" i="20"/>
  <c r="T28" i="20"/>
  <c r="AC30" i="20"/>
  <c r="AB30" i="20"/>
  <c r="AA30" i="20"/>
  <c r="AG30" i="20"/>
  <c r="AE30" i="20"/>
  <c r="AD30" i="20"/>
  <c r="AF34" i="20"/>
  <c r="I35" i="20"/>
  <c r="H35" i="20"/>
  <c r="K35" i="20"/>
  <c r="C40" i="20"/>
  <c r="F69" i="20"/>
  <c r="N69" i="20"/>
  <c r="V69" i="20"/>
  <c r="I45" i="20"/>
  <c r="H45" i="20"/>
  <c r="K45" i="20"/>
  <c r="S46" i="20"/>
  <c r="R46" i="20"/>
  <c r="Q46" i="20"/>
  <c r="T46" i="20"/>
  <c r="AC48" i="20"/>
  <c r="AB48" i="20"/>
  <c r="AA48" i="20"/>
  <c r="AG48" i="20" s="1"/>
  <c r="AF48" i="20"/>
  <c r="AE48" i="20"/>
  <c r="AD48" i="20"/>
  <c r="I53" i="20"/>
  <c r="H53" i="20"/>
  <c r="K53" i="20"/>
  <c r="S54" i="20"/>
  <c r="R54" i="20"/>
  <c r="Q54" i="20"/>
  <c r="T54" i="20"/>
  <c r="AC56" i="20"/>
  <c r="AB56" i="20"/>
  <c r="AA56" i="20"/>
  <c r="AG56" i="20" s="1"/>
  <c r="AF56" i="20"/>
  <c r="AE56" i="20"/>
  <c r="AD56" i="20"/>
  <c r="I61" i="20"/>
  <c r="H61" i="20"/>
  <c r="K61" i="20"/>
  <c r="S62" i="20"/>
  <c r="R62" i="20"/>
  <c r="Q62" i="20"/>
  <c r="T62" i="20"/>
  <c r="AC64" i="20"/>
  <c r="AB64" i="20"/>
  <c r="AA64" i="20"/>
  <c r="AG64" i="20" s="1"/>
  <c r="AF64" i="20"/>
  <c r="AE64" i="20"/>
  <c r="AD64" i="20"/>
  <c r="J8" i="21"/>
  <c r="I8" i="21"/>
  <c r="H8" i="21"/>
  <c r="G7" i="21"/>
  <c r="J18" i="21" s="1"/>
  <c r="K8" i="21"/>
  <c r="O7" i="21"/>
  <c r="W7" i="21"/>
  <c r="R9" i="21"/>
  <c r="Q9" i="21"/>
  <c r="T9" i="21"/>
  <c r="AC11" i="21"/>
  <c r="AB11" i="21"/>
  <c r="AA11" i="21"/>
  <c r="Z36" i="21"/>
  <c r="AG11" i="21"/>
  <c r="AD11" i="21"/>
  <c r="AF15" i="21"/>
  <c r="J16" i="21"/>
  <c r="I16" i="21"/>
  <c r="H16" i="21"/>
  <c r="K16" i="21"/>
  <c r="R17" i="21"/>
  <c r="Q17" i="21"/>
  <c r="T17" i="21"/>
  <c r="AC19" i="21"/>
  <c r="AB19" i="21"/>
  <c r="AA19" i="21"/>
  <c r="AG19" i="21"/>
  <c r="AD19" i="21"/>
  <c r="AF23" i="21"/>
  <c r="J24" i="21"/>
  <c r="I24" i="21"/>
  <c r="H24" i="21"/>
  <c r="K24" i="21"/>
  <c r="R25" i="21"/>
  <c r="Q25" i="21"/>
  <c r="T25" i="21"/>
  <c r="AC27" i="21"/>
  <c r="AB27" i="21"/>
  <c r="AA27" i="21"/>
  <c r="AG27" i="21"/>
  <c r="AD27" i="21"/>
  <c r="AF31" i="21"/>
  <c r="J32" i="21"/>
  <c r="I32" i="21"/>
  <c r="H32" i="21"/>
  <c r="K32" i="21"/>
  <c r="R33" i="21"/>
  <c r="Q33" i="21"/>
  <c r="T33" i="21"/>
  <c r="AC35" i="21"/>
  <c r="AB35" i="21"/>
  <c r="AA35" i="21"/>
  <c r="AG35" i="21"/>
  <c r="AD35" i="21"/>
  <c r="F40" i="21"/>
  <c r="N40" i="21"/>
  <c r="V40" i="21"/>
  <c r="I42" i="21"/>
  <c r="H42" i="21"/>
  <c r="K42" i="21"/>
  <c r="R43" i="21"/>
  <c r="Q43" i="21"/>
  <c r="T43" i="21"/>
  <c r="Y69" i="21"/>
  <c r="AC45" i="21"/>
  <c r="AB45" i="21"/>
  <c r="AA45" i="21"/>
  <c r="AG45" i="21" s="1"/>
  <c r="AF45" i="21"/>
  <c r="AD45" i="21"/>
  <c r="I50" i="21"/>
  <c r="H50" i="21"/>
  <c r="K50" i="21"/>
  <c r="R51" i="21"/>
  <c r="Q51" i="21"/>
  <c r="T51" i="21"/>
  <c r="AC53" i="21"/>
  <c r="AB53" i="21"/>
  <c r="AA53" i="21"/>
  <c r="AG53" i="21" s="1"/>
  <c r="AF53" i="21"/>
  <c r="AE53" i="21"/>
  <c r="AD53" i="21"/>
  <c r="I58" i="21"/>
  <c r="H58" i="21"/>
  <c r="K58" i="21"/>
  <c r="R59" i="21"/>
  <c r="Q59" i="21"/>
  <c r="T59" i="21"/>
  <c r="AC61" i="21"/>
  <c r="AB61" i="21"/>
  <c r="AA61" i="21"/>
  <c r="AG61" i="21" s="1"/>
  <c r="AF61" i="21"/>
  <c r="AD61" i="21"/>
  <c r="I66" i="21"/>
  <c r="H66" i="21"/>
  <c r="K66" i="21"/>
  <c r="R67" i="21"/>
  <c r="Q67" i="21"/>
  <c r="T67" i="21"/>
  <c r="R8" i="22"/>
  <c r="Q8" i="22"/>
  <c r="P7" i="22"/>
  <c r="S15" i="22" s="1"/>
  <c r="T8" i="22"/>
  <c r="X7" i="22"/>
  <c r="G36" i="22"/>
  <c r="J11" i="22"/>
  <c r="I11" i="22"/>
  <c r="H11" i="22"/>
  <c r="K11" i="22"/>
  <c r="O36" i="22"/>
  <c r="W36" i="22"/>
  <c r="AA13" i="22"/>
  <c r="Z13" i="22"/>
  <c r="AC13" i="22"/>
  <c r="R16" i="22"/>
  <c r="Q16" i="22"/>
  <c r="T16" i="22"/>
  <c r="J19" i="22"/>
  <c r="I19" i="22"/>
  <c r="H19" i="22"/>
  <c r="K19" i="22"/>
  <c r="AA21" i="22"/>
  <c r="Z21" i="22"/>
  <c r="AC21" i="22"/>
  <c r="S24" i="22"/>
  <c r="R24" i="22"/>
  <c r="Q24" i="22"/>
  <c r="T24" i="22"/>
  <c r="J27" i="22"/>
  <c r="I27" i="22"/>
  <c r="H27" i="22"/>
  <c r="K27" i="22"/>
  <c r="AA29" i="22"/>
  <c r="Z29" i="22"/>
  <c r="AC29" i="22"/>
  <c r="R32" i="22"/>
  <c r="Q32" i="22"/>
  <c r="T32" i="22"/>
  <c r="J35" i="22"/>
  <c r="I35" i="22"/>
  <c r="H35" i="22"/>
  <c r="K35" i="22"/>
  <c r="C40" i="22"/>
  <c r="O40" i="22"/>
  <c r="Y40" i="22"/>
  <c r="AB58" i="22" s="1"/>
  <c r="AC41" i="22"/>
  <c r="AA41" i="22"/>
  <c r="Z41" i="22"/>
  <c r="T50" i="22"/>
  <c r="R50" i="22"/>
  <c r="Q50" i="22"/>
  <c r="T61" i="22"/>
  <c r="R61" i="22"/>
  <c r="Q61" i="22"/>
  <c r="H63" i="22"/>
  <c r="K63" i="22"/>
  <c r="I63" i="22"/>
  <c r="L8" i="23"/>
  <c r="AE8" i="23"/>
  <c r="O37" i="23"/>
  <c r="AL12" i="23"/>
  <c r="AH37" i="23"/>
  <c r="AJ12" i="23"/>
  <c r="AI12" i="23"/>
  <c r="BE37" i="23"/>
  <c r="Q13" i="23"/>
  <c r="T13" i="23"/>
  <c r="R13" i="23"/>
  <c r="BM16" i="23"/>
  <c r="BK16" i="23"/>
  <c r="BJ16" i="23"/>
  <c r="AC20" i="23"/>
  <c r="AA20" i="23"/>
  <c r="Z20" i="23"/>
  <c r="BM24" i="23"/>
  <c r="BK24" i="23"/>
  <c r="BJ24" i="23"/>
  <c r="AL29" i="23"/>
  <c r="AJ29" i="23"/>
  <c r="AI29" i="23"/>
  <c r="K64" i="24"/>
  <c r="J64" i="24"/>
  <c r="I64" i="24"/>
  <c r="H64" i="24"/>
  <c r="K30" i="24"/>
  <c r="J30" i="24"/>
  <c r="I30" i="24"/>
  <c r="H30" i="24"/>
  <c r="Z49" i="25"/>
  <c r="AC49" i="25"/>
  <c r="AA49" i="25"/>
  <c r="E7" i="20"/>
  <c r="M7" i="20"/>
  <c r="U7" i="20"/>
  <c r="AF9" i="20"/>
  <c r="I10" i="20"/>
  <c r="H10" i="20"/>
  <c r="K10" i="20"/>
  <c r="R11" i="20"/>
  <c r="Q11" i="20"/>
  <c r="P36" i="20"/>
  <c r="T11" i="20"/>
  <c r="X36" i="20"/>
  <c r="AB13" i="20"/>
  <c r="AA13" i="20"/>
  <c r="AG13" i="20"/>
  <c r="AE13" i="20"/>
  <c r="AD13" i="20"/>
  <c r="AC13" i="20"/>
  <c r="AF17" i="20"/>
  <c r="I18" i="20"/>
  <c r="H18" i="20"/>
  <c r="K18" i="20"/>
  <c r="R19" i="20"/>
  <c r="Q19" i="20"/>
  <c r="T19" i="20"/>
  <c r="AB21" i="20"/>
  <c r="AA21" i="20"/>
  <c r="AG21" i="20"/>
  <c r="AE21" i="20"/>
  <c r="AD21" i="20"/>
  <c r="AC21" i="20"/>
  <c r="AF25" i="20"/>
  <c r="I26" i="20"/>
  <c r="H26" i="20"/>
  <c r="K26" i="20"/>
  <c r="R27" i="20"/>
  <c r="Q27" i="20"/>
  <c r="T27" i="20"/>
  <c r="S27" i="20"/>
  <c r="AB29" i="20"/>
  <c r="AA29" i="20"/>
  <c r="AG29" i="20"/>
  <c r="AE29" i="20"/>
  <c r="AD29" i="20"/>
  <c r="AC29" i="20"/>
  <c r="AF33" i="20"/>
  <c r="I34" i="20"/>
  <c r="H34" i="20"/>
  <c r="K34" i="20"/>
  <c r="R35" i="20"/>
  <c r="Q35" i="20"/>
  <c r="T35" i="20"/>
  <c r="D40" i="20"/>
  <c r="L40" i="20"/>
  <c r="I44" i="20"/>
  <c r="H44" i="20"/>
  <c r="G69" i="20"/>
  <c r="K44" i="20"/>
  <c r="J44" i="20"/>
  <c r="O69" i="20"/>
  <c r="W69" i="20"/>
  <c r="R45" i="20"/>
  <c r="Q45" i="20"/>
  <c r="T45" i="20"/>
  <c r="S45" i="20"/>
  <c r="AB47" i="20"/>
  <c r="AA47" i="20"/>
  <c r="AG47" i="20" s="1"/>
  <c r="AF47" i="20"/>
  <c r="AE47" i="20"/>
  <c r="AD47" i="20"/>
  <c r="AC47" i="20"/>
  <c r="I52" i="20"/>
  <c r="H52" i="20"/>
  <c r="K52" i="20"/>
  <c r="J52" i="20"/>
  <c r="R53" i="20"/>
  <c r="Q53" i="20"/>
  <c r="T53" i="20"/>
  <c r="S53" i="20"/>
  <c r="AB55" i="20"/>
  <c r="AA55" i="20"/>
  <c r="AG55" i="20" s="1"/>
  <c r="AF55" i="20"/>
  <c r="AE55" i="20"/>
  <c r="AD55" i="20"/>
  <c r="AC55" i="20"/>
  <c r="I60" i="20"/>
  <c r="H60" i="20"/>
  <c r="K60" i="20"/>
  <c r="R61" i="20"/>
  <c r="Q61" i="20"/>
  <c r="T61" i="20"/>
  <c r="S61" i="20"/>
  <c r="AB63" i="20"/>
  <c r="AA63" i="20"/>
  <c r="AG63" i="20" s="1"/>
  <c r="AF63" i="20"/>
  <c r="AE63" i="20"/>
  <c r="AD63" i="20"/>
  <c r="AC63" i="20"/>
  <c r="I68" i="20"/>
  <c r="H68" i="20"/>
  <c r="K68" i="20"/>
  <c r="R8" i="21"/>
  <c r="Q8" i="21"/>
  <c r="P7" i="21"/>
  <c r="S20" i="21" s="1"/>
  <c r="T8" i="21"/>
  <c r="X7" i="21"/>
  <c r="AB10" i="21"/>
  <c r="AA10" i="21"/>
  <c r="AG10" i="21"/>
  <c r="AD10" i="21"/>
  <c r="AC10" i="21"/>
  <c r="C36" i="21"/>
  <c r="AF14" i="21"/>
  <c r="I15" i="21"/>
  <c r="H15" i="21"/>
  <c r="K15" i="21"/>
  <c r="J15" i="21"/>
  <c r="R16" i="21"/>
  <c r="Q16" i="21"/>
  <c r="T16" i="21"/>
  <c r="AB18" i="21"/>
  <c r="AA18" i="21"/>
  <c r="AG18" i="21"/>
  <c r="AD18" i="21"/>
  <c r="AC18" i="21"/>
  <c r="AF22" i="21"/>
  <c r="I23" i="21"/>
  <c r="H23" i="21"/>
  <c r="K23" i="21"/>
  <c r="J23" i="21"/>
  <c r="R24" i="21"/>
  <c r="Q24" i="21"/>
  <c r="T24" i="21"/>
  <c r="S24" i="21"/>
  <c r="AB26" i="21"/>
  <c r="AA26" i="21"/>
  <c r="AG26" i="21"/>
  <c r="AD26" i="21"/>
  <c r="AC26" i="21"/>
  <c r="AF30" i="21"/>
  <c r="I31" i="21"/>
  <c r="H31" i="21"/>
  <c r="K31" i="21"/>
  <c r="J31" i="21"/>
  <c r="R32" i="21"/>
  <c r="Q32" i="21"/>
  <c r="T32" i="21"/>
  <c r="AB34" i="21"/>
  <c r="AA34" i="21"/>
  <c r="AG34" i="21"/>
  <c r="AD34" i="21"/>
  <c r="AC34" i="21"/>
  <c r="I41" i="21"/>
  <c r="H41" i="21"/>
  <c r="G40" i="21"/>
  <c r="J53" i="21" s="1"/>
  <c r="K41" i="21"/>
  <c r="O40" i="21"/>
  <c r="W40" i="21"/>
  <c r="R42" i="21"/>
  <c r="Q42" i="21"/>
  <c r="T42" i="21"/>
  <c r="AB44" i="21"/>
  <c r="AA44" i="21"/>
  <c r="AG44" i="21" s="1"/>
  <c r="Z69" i="21"/>
  <c r="AF44" i="21"/>
  <c r="AD44" i="21"/>
  <c r="AC44" i="21"/>
  <c r="I49" i="21"/>
  <c r="H49" i="21"/>
  <c r="K49" i="21"/>
  <c r="R50" i="21"/>
  <c r="Q50" i="21"/>
  <c r="T50" i="21"/>
  <c r="AB52" i="21"/>
  <c r="AA52" i="21"/>
  <c r="AG52" i="21" s="1"/>
  <c r="AF52" i="21"/>
  <c r="AD52" i="21"/>
  <c r="AC52" i="21"/>
  <c r="I57" i="21"/>
  <c r="H57" i="21"/>
  <c r="K57" i="21"/>
  <c r="R58" i="21"/>
  <c r="Q58" i="21"/>
  <c r="T58" i="21"/>
  <c r="AB60" i="21"/>
  <c r="AA60" i="21"/>
  <c r="AG60" i="21" s="1"/>
  <c r="AF60" i="21"/>
  <c r="AD60" i="21"/>
  <c r="AC60" i="21"/>
  <c r="I65" i="21"/>
  <c r="H65" i="21"/>
  <c r="K65" i="21"/>
  <c r="R66" i="21"/>
  <c r="Q66" i="21"/>
  <c r="T66" i="21"/>
  <c r="AB68" i="21"/>
  <c r="AA68" i="21"/>
  <c r="AG68" i="21" s="1"/>
  <c r="AF68" i="21"/>
  <c r="AE68" i="21"/>
  <c r="AD68" i="21"/>
  <c r="AC68" i="21"/>
  <c r="AA8" i="22"/>
  <c r="Z8" i="22"/>
  <c r="Y7" i="22"/>
  <c r="AB21" i="22" s="1"/>
  <c r="AC8" i="22"/>
  <c r="R11" i="22"/>
  <c r="Q11" i="22"/>
  <c r="T11" i="22"/>
  <c r="P36" i="22"/>
  <c r="X36" i="22"/>
  <c r="I14" i="22"/>
  <c r="H14" i="22"/>
  <c r="K14" i="22"/>
  <c r="J14" i="22"/>
  <c r="AA16" i="22"/>
  <c r="Z16" i="22"/>
  <c r="AC16" i="22"/>
  <c r="R19" i="22"/>
  <c r="Q19" i="22"/>
  <c r="T19" i="22"/>
  <c r="S19" i="22"/>
  <c r="I22" i="22"/>
  <c r="H22" i="22"/>
  <c r="K22" i="22"/>
  <c r="J22" i="22"/>
  <c r="AA24" i="22"/>
  <c r="Z24" i="22"/>
  <c r="AC24" i="22"/>
  <c r="AB24" i="22"/>
  <c r="R27" i="22"/>
  <c r="Q27" i="22"/>
  <c r="T27" i="22"/>
  <c r="I30" i="22"/>
  <c r="H30" i="22"/>
  <c r="K30" i="22"/>
  <c r="J30" i="22"/>
  <c r="AA32" i="22"/>
  <c r="Z32" i="22"/>
  <c r="AC32" i="22"/>
  <c r="R35" i="22"/>
  <c r="Q35" i="22"/>
  <c r="T35" i="22"/>
  <c r="S35" i="22"/>
  <c r="D40" i="22"/>
  <c r="P40" i="22"/>
  <c r="S50" i="22" s="1"/>
  <c r="R41" i="22"/>
  <c r="Q41" i="22"/>
  <c r="T41" i="22"/>
  <c r="K48" i="22"/>
  <c r="I48" i="22"/>
  <c r="H48" i="22"/>
  <c r="Z49" i="22"/>
  <c r="AC49" i="22"/>
  <c r="AA49" i="22"/>
  <c r="T58" i="22"/>
  <c r="R58" i="22"/>
  <c r="Q58" i="22"/>
  <c r="N8" i="23"/>
  <c r="T11" i="23"/>
  <c r="R11" i="23"/>
  <c r="Q11" i="23"/>
  <c r="AM37" i="23"/>
  <c r="BF37" i="23"/>
  <c r="BM15" i="23"/>
  <c r="BK15" i="23"/>
  <c r="BJ15" i="23"/>
  <c r="AR16" i="23"/>
  <c r="AU16" i="23"/>
  <c r="AS16" i="23"/>
  <c r="AC19" i="23"/>
  <c r="AA19" i="23"/>
  <c r="Z19" i="23"/>
  <c r="BM23" i="23"/>
  <c r="BK23" i="23"/>
  <c r="BJ23" i="23"/>
  <c r="AL28" i="23"/>
  <c r="AJ28" i="23"/>
  <c r="AI28" i="23"/>
  <c r="K33" i="23"/>
  <c r="J33" i="23"/>
  <c r="I33" i="23"/>
  <c r="H33" i="23"/>
  <c r="T16" i="26"/>
  <c r="R16" i="26"/>
  <c r="Q16" i="26"/>
  <c r="F7" i="20"/>
  <c r="N7" i="20"/>
  <c r="V7" i="20"/>
  <c r="AF8" i="20"/>
  <c r="H9" i="20"/>
  <c r="K9" i="20"/>
  <c r="I9" i="20"/>
  <c r="Q10" i="20"/>
  <c r="T10" i="20"/>
  <c r="R10" i="20"/>
  <c r="Y36" i="20"/>
  <c r="AA12" i="20"/>
  <c r="AG12" i="20"/>
  <c r="AE12" i="20"/>
  <c r="AD12" i="20"/>
  <c r="AC12" i="20"/>
  <c r="AB12" i="20"/>
  <c r="AF16" i="20"/>
  <c r="H17" i="20"/>
  <c r="K17" i="20"/>
  <c r="I17" i="20"/>
  <c r="Q18" i="20"/>
  <c r="T18" i="20"/>
  <c r="R18" i="20"/>
  <c r="AA20" i="20"/>
  <c r="AG20" i="20"/>
  <c r="AE20" i="20"/>
  <c r="AD20" i="20"/>
  <c r="AC20" i="20"/>
  <c r="AB20" i="20"/>
  <c r="AF24" i="20"/>
  <c r="H25" i="20"/>
  <c r="K25" i="20"/>
  <c r="I25" i="20"/>
  <c r="Q26" i="20"/>
  <c r="T26" i="20"/>
  <c r="S26" i="20"/>
  <c r="R26" i="20"/>
  <c r="AA28" i="20"/>
  <c r="AG28" i="20"/>
  <c r="AE28" i="20"/>
  <c r="AD28" i="20"/>
  <c r="AC28" i="20"/>
  <c r="AB28" i="20"/>
  <c r="AF32" i="20"/>
  <c r="H33" i="20"/>
  <c r="K33" i="20"/>
  <c r="I33" i="20"/>
  <c r="Q34" i="20"/>
  <c r="T34" i="20"/>
  <c r="R34" i="20"/>
  <c r="E40" i="20"/>
  <c r="M40" i="20"/>
  <c r="U40" i="20"/>
  <c r="H43" i="20"/>
  <c r="K43" i="20"/>
  <c r="I43" i="20"/>
  <c r="Q44" i="20"/>
  <c r="P69" i="20"/>
  <c r="T44" i="20"/>
  <c r="S44" i="20"/>
  <c r="R44" i="20"/>
  <c r="X69" i="20"/>
  <c r="AA46" i="20"/>
  <c r="AG46" i="20" s="1"/>
  <c r="AF46" i="20"/>
  <c r="AE46" i="20"/>
  <c r="AD46" i="20"/>
  <c r="AC46" i="20"/>
  <c r="AB46" i="20"/>
  <c r="H51" i="20"/>
  <c r="K51" i="20"/>
  <c r="I51" i="20"/>
  <c r="Q52" i="20"/>
  <c r="T52" i="20"/>
  <c r="S52" i="20"/>
  <c r="R52" i="20"/>
  <c r="AA54" i="20"/>
  <c r="AG54" i="20" s="1"/>
  <c r="AF54" i="20"/>
  <c r="AE54" i="20"/>
  <c r="AD54" i="20"/>
  <c r="AC54" i="20"/>
  <c r="AB54" i="20"/>
  <c r="H59" i="20"/>
  <c r="K59" i="20"/>
  <c r="I59" i="20"/>
  <c r="Q60" i="20"/>
  <c r="T60" i="20"/>
  <c r="S60" i="20"/>
  <c r="R60" i="20"/>
  <c r="AA62" i="20"/>
  <c r="AG62" i="20" s="1"/>
  <c r="AF62" i="20"/>
  <c r="AE62" i="20"/>
  <c r="AD62" i="20"/>
  <c r="AC62" i="20"/>
  <c r="AB62" i="20"/>
  <c r="H67" i="20"/>
  <c r="K67" i="20"/>
  <c r="I67" i="20"/>
  <c r="Q68" i="20"/>
  <c r="T68" i="20"/>
  <c r="S68" i="20"/>
  <c r="R68" i="20"/>
  <c r="Y7" i="21"/>
  <c r="AA9" i="21"/>
  <c r="AG9" i="21"/>
  <c r="AD9" i="21"/>
  <c r="AC9" i="21"/>
  <c r="AB9" i="21"/>
  <c r="D36" i="21"/>
  <c r="L36" i="21"/>
  <c r="AF13" i="21"/>
  <c r="H14" i="21"/>
  <c r="K14" i="21"/>
  <c r="J14" i="21"/>
  <c r="I14" i="21"/>
  <c r="Q15" i="21"/>
  <c r="T15" i="21"/>
  <c r="S15" i="21"/>
  <c r="R15" i="21"/>
  <c r="AA17" i="21"/>
  <c r="AG17" i="21"/>
  <c r="AD17" i="21"/>
  <c r="AC17" i="21"/>
  <c r="AB17" i="21"/>
  <c r="AF21" i="21"/>
  <c r="H22" i="21"/>
  <c r="K22" i="21"/>
  <c r="J22" i="21"/>
  <c r="I22" i="21"/>
  <c r="Q23" i="21"/>
  <c r="T23" i="21"/>
  <c r="R23" i="21"/>
  <c r="AA25" i="21"/>
  <c r="AG25" i="21"/>
  <c r="AD25" i="21"/>
  <c r="AC25" i="21"/>
  <c r="AB25" i="21"/>
  <c r="AF29" i="21"/>
  <c r="H30" i="21"/>
  <c r="K30" i="21"/>
  <c r="J30" i="21"/>
  <c r="I30" i="21"/>
  <c r="Q31" i="21"/>
  <c r="T31" i="21"/>
  <c r="R31" i="21"/>
  <c r="AA33" i="21"/>
  <c r="AG33" i="21"/>
  <c r="AD33" i="21"/>
  <c r="AC33" i="21"/>
  <c r="AB33" i="21"/>
  <c r="Q41" i="21"/>
  <c r="P40" i="21"/>
  <c r="S68" i="21" s="1"/>
  <c r="T41" i="21"/>
  <c r="R41" i="21"/>
  <c r="X40" i="21"/>
  <c r="AA43" i="21"/>
  <c r="AG43" i="21" s="1"/>
  <c r="AF43" i="21"/>
  <c r="AD43" i="21"/>
  <c r="AC43" i="21"/>
  <c r="AB43" i="21"/>
  <c r="C69" i="21"/>
  <c r="H48" i="21"/>
  <c r="K48" i="21"/>
  <c r="I48" i="21"/>
  <c r="Q49" i="21"/>
  <c r="T49" i="21"/>
  <c r="R49" i="21"/>
  <c r="AA51" i="21"/>
  <c r="AG51" i="21" s="1"/>
  <c r="AF51" i="21"/>
  <c r="AD51" i="21"/>
  <c r="AC51" i="21"/>
  <c r="AB51" i="21"/>
  <c r="H56" i="21"/>
  <c r="K56" i="21"/>
  <c r="I56" i="21"/>
  <c r="Q57" i="21"/>
  <c r="T57" i="21"/>
  <c r="S57" i="21"/>
  <c r="R57" i="21"/>
  <c r="AA59" i="21"/>
  <c r="AG59" i="21" s="1"/>
  <c r="AF59" i="21"/>
  <c r="AE59" i="21"/>
  <c r="AD59" i="21"/>
  <c r="AC59" i="21"/>
  <c r="AB59" i="21"/>
  <c r="H64" i="21"/>
  <c r="K64" i="21"/>
  <c r="I64" i="21"/>
  <c r="Q65" i="21"/>
  <c r="T65" i="21"/>
  <c r="R65" i="21"/>
  <c r="AA67" i="21"/>
  <c r="AG67" i="21" s="1"/>
  <c r="AF67" i="21"/>
  <c r="AD67" i="21"/>
  <c r="AC67" i="21"/>
  <c r="AB67" i="21"/>
  <c r="H9" i="22"/>
  <c r="K9" i="22"/>
  <c r="J9" i="22"/>
  <c r="I9" i="22"/>
  <c r="Z11" i="22"/>
  <c r="AC11" i="22"/>
  <c r="Y36" i="22"/>
  <c r="AA11" i="22"/>
  <c r="Q14" i="22"/>
  <c r="T14" i="22"/>
  <c r="R14" i="22"/>
  <c r="H17" i="22"/>
  <c r="K17" i="22"/>
  <c r="J17" i="22"/>
  <c r="I17" i="22"/>
  <c r="Z19" i="22"/>
  <c r="AC19" i="22"/>
  <c r="AA19" i="22"/>
  <c r="Q22" i="22"/>
  <c r="T22" i="22"/>
  <c r="R22" i="22"/>
  <c r="H25" i="22"/>
  <c r="K25" i="22"/>
  <c r="J25" i="22"/>
  <c r="I25" i="22"/>
  <c r="Z27" i="22"/>
  <c r="AC27" i="22"/>
  <c r="AA27" i="22"/>
  <c r="Q30" i="22"/>
  <c r="T30" i="22"/>
  <c r="R30" i="22"/>
  <c r="H33" i="22"/>
  <c r="K33" i="22"/>
  <c r="J33" i="22"/>
  <c r="I33" i="22"/>
  <c r="Z35" i="22"/>
  <c r="AC35" i="22"/>
  <c r="AA35" i="22"/>
  <c r="H41" i="22"/>
  <c r="G40" i="22"/>
  <c r="J42" i="22" s="1"/>
  <c r="K41" i="22"/>
  <c r="I41" i="22"/>
  <c r="K45" i="22"/>
  <c r="I45" i="22"/>
  <c r="H45" i="22"/>
  <c r="K56" i="22"/>
  <c r="I56" i="22"/>
  <c r="H56" i="22"/>
  <c r="Z57" i="22"/>
  <c r="AC57" i="22"/>
  <c r="AA57" i="22"/>
  <c r="T66" i="22"/>
  <c r="S66" i="22"/>
  <c r="R66" i="22"/>
  <c r="Q66" i="22"/>
  <c r="O8" i="23"/>
  <c r="BH8" i="23"/>
  <c r="T10" i="23"/>
  <c r="R10" i="23"/>
  <c r="Q10" i="23"/>
  <c r="BJ10" i="23"/>
  <c r="BM10" i="23"/>
  <c r="BK10" i="23"/>
  <c r="AO37" i="23"/>
  <c r="AU14" i="23"/>
  <c r="AS14" i="23"/>
  <c r="AR14" i="23"/>
  <c r="AL21" i="23"/>
  <c r="AJ21" i="23"/>
  <c r="AI21" i="23"/>
  <c r="K26" i="23"/>
  <c r="J26" i="23"/>
  <c r="I26" i="23"/>
  <c r="H26" i="23"/>
  <c r="AU30" i="23"/>
  <c r="AS30" i="23"/>
  <c r="AR30" i="23"/>
  <c r="O36" i="25"/>
  <c r="K8" i="20"/>
  <c r="I8" i="20"/>
  <c r="G7" i="20"/>
  <c r="J15" i="20" s="1"/>
  <c r="H8" i="20"/>
  <c r="O7" i="20"/>
  <c r="W7" i="20"/>
  <c r="T9" i="20"/>
  <c r="R9" i="20"/>
  <c r="Q9" i="20"/>
  <c r="Z36" i="20"/>
  <c r="AG11" i="20"/>
  <c r="AE11" i="20"/>
  <c r="AD11" i="20"/>
  <c r="AC11" i="20"/>
  <c r="AB11" i="20"/>
  <c r="AA11" i="20"/>
  <c r="AF15" i="20"/>
  <c r="K16" i="20"/>
  <c r="I16" i="20"/>
  <c r="H16" i="20"/>
  <c r="T17" i="20"/>
  <c r="R17" i="20"/>
  <c r="Q17" i="20"/>
  <c r="AG19" i="20"/>
  <c r="AE19" i="20"/>
  <c r="AD19" i="20"/>
  <c r="AC19" i="20"/>
  <c r="AB19" i="20"/>
  <c r="AA19" i="20"/>
  <c r="AF23" i="20"/>
  <c r="K24" i="20"/>
  <c r="J24" i="20"/>
  <c r="I24" i="20"/>
  <c r="H24" i="20"/>
  <c r="T25" i="20"/>
  <c r="S25" i="20"/>
  <c r="R25" i="20"/>
  <c r="Q25" i="20"/>
  <c r="AG27" i="20"/>
  <c r="AE27" i="20"/>
  <c r="AD27" i="20"/>
  <c r="AC27" i="20"/>
  <c r="AB27" i="20"/>
  <c r="AA27" i="20"/>
  <c r="AF31" i="20"/>
  <c r="K32" i="20"/>
  <c r="I32" i="20"/>
  <c r="H32" i="20"/>
  <c r="T33" i="20"/>
  <c r="R33" i="20"/>
  <c r="Q33" i="20"/>
  <c r="AG35" i="20"/>
  <c r="AE35" i="20"/>
  <c r="AD35" i="20"/>
  <c r="AC35" i="20"/>
  <c r="AB35" i="20"/>
  <c r="AA35" i="20"/>
  <c r="F40" i="20"/>
  <c r="N40" i="20"/>
  <c r="V40" i="20"/>
  <c r="K42" i="20"/>
  <c r="I42" i="20"/>
  <c r="H42" i="20"/>
  <c r="T43" i="20"/>
  <c r="S43" i="20"/>
  <c r="R43" i="20"/>
  <c r="Q43" i="20"/>
  <c r="Y69" i="20"/>
  <c r="AF45" i="20"/>
  <c r="AE45" i="20"/>
  <c r="AD45" i="20"/>
  <c r="AC45" i="20"/>
  <c r="AB45" i="20"/>
  <c r="AA45" i="20"/>
  <c r="AG45" i="20" s="1"/>
  <c r="K50" i="20"/>
  <c r="I50" i="20"/>
  <c r="H50" i="20"/>
  <c r="T51" i="20"/>
  <c r="S51" i="20"/>
  <c r="R51" i="20"/>
  <c r="Q51" i="20"/>
  <c r="AF53" i="20"/>
  <c r="AE53" i="20"/>
  <c r="AD53" i="20"/>
  <c r="AC53" i="20"/>
  <c r="AB53" i="20"/>
  <c r="AA53" i="20"/>
  <c r="AG53" i="20" s="1"/>
  <c r="K58" i="20"/>
  <c r="I58" i="20"/>
  <c r="H58" i="20"/>
  <c r="T59" i="20"/>
  <c r="S59" i="20"/>
  <c r="R59" i="20"/>
  <c r="Q59" i="20"/>
  <c r="AF61" i="20"/>
  <c r="AE61" i="20"/>
  <c r="AD61" i="20"/>
  <c r="AC61" i="20"/>
  <c r="AB61" i="20"/>
  <c r="AA61" i="20"/>
  <c r="AG61" i="20" s="1"/>
  <c r="K66" i="20"/>
  <c r="I66" i="20"/>
  <c r="H66" i="20"/>
  <c r="T67" i="20"/>
  <c r="S67" i="20"/>
  <c r="R67" i="20"/>
  <c r="Q67" i="20"/>
  <c r="AG8" i="21"/>
  <c r="AD8" i="21"/>
  <c r="AC8" i="21"/>
  <c r="AB8" i="21"/>
  <c r="AA8" i="21"/>
  <c r="Z7" i="21"/>
  <c r="AE13" i="21" s="1"/>
  <c r="E36" i="21"/>
  <c r="M36" i="21"/>
  <c r="U36" i="21"/>
  <c r="AF12" i="21"/>
  <c r="K13" i="21"/>
  <c r="J13" i="21"/>
  <c r="I13" i="21"/>
  <c r="H13" i="21"/>
  <c r="T14" i="21"/>
  <c r="R14" i="21"/>
  <c r="Q14" i="21"/>
  <c r="AG16" i="21"/>
  <c r="AE16" i="21"/>
  <c r="AD16" i="21"/>
  <c r="AC16" i="21"/>
  <c r="AB16" i="21"/>
  <c r="AA16" i="21"/>
  <c r="AF20" i="21"/>
  <c r="K21" i="21"/>
  <c r="J21" i="21"/>
  <c r="I21" i="21"/>
  <c r="H21" i="21"/>
  <c r="T22" i="21"/>
  <c r="R22" i="21"/>
  <c r="Q22" i="21"/>
  <c r="AG24" i="21"/>
  <c r="AE24" i="21"/>
  <c r="AD24" i="21"/>
  <c r="AC24" i="21"/>
  <c r="AB24" i="21"/>
  <c r="AA24" i="21"/>
  <c r="AF28" i="21"/>
  <c r="K29" i="21"/>
  <c r="J29" i="21"/>
  <c r="I29" i="21"/>
  <c r="H29" i="21"/>
  <c r="T30" i="21"/>
  <c r="R30" i="21"/>
  <c r="Q30" i="21"/>
  <c r="AG32" i="21"/>
  <c r="AE32" i="21"/>
  <c r="AD32" i="21"/>
  <c r="AC32" i="21"/>
  <c r="AB32" i="21"/>
  <c r="AA32" i="21"/>
  <c r="Y40" i="21"/>
  <c r="AF42" i="21"/>
  <c r="AD42" i="21"/>
  <c r="AC42" i="21"/>
  <c r="AB42" i="21"/>
  <c r="AA42" i="21"/>
  <c r="AG42" i="21" s="1"/>
  <c r="D69" i="21"/>
  <c r="L69" i="21"/>
  <c r="K47" i="21"/>
  <c r="I47" i="21"/>
  <c r="H47" i="21"/>
  <c r="T48" i="21"/>
  <c r="R48" i="21"/>
  <c r="Q48" i="21"/>
  <c r="AF50" i="21"/>
  <c r="AD50" i="21"/>
  <c r="AC50" i="21"/>
  <c r="AB50" i="21"/>
  <c r="AA50" i="21"/>
  <c r="AG50" i="21" s="1"/>
  <c r="K55" i="21"/>
  <c r="I55" i="21"/>
  <c r="H55" i="21"/>
  <c r="T56" i="21"/>
  <c r="S56" i="21"/>
  <c r="R56" i="21"/>
  <c r="Q56" i="21"/>
  <c r="AF58" i="21"/>
  <c r="AD58" i="21"/>
  <c r="AC58" i="21"/>
  <c r="AB58" i="21"/>
  <c r="AA58" i="21"/>
  <c r="AG58" i="21" s="1"/>
  <c r="K63" i="21"/>
  <c r="I63" i="21"/>
  <c r="H63" i="21"/>
  <c r="T64" i="21"/>
  <c r="R64" i="21"/>
  <c r="Q64" i="21"/>
  <c r="AF66" i="21"/>
  <c r="AD66" i="21"/>
  <c r="AC66" i="21"/>
  <c r="AB66" i="21"/>
  <c r="AA66" i="21"/>
  <c r="AG66" i="21" s="1"/>
  <c r="C7" i="22"/>
  <c r="T9" i="22"/>
  <c r="R9" i="22"/>
  <c r="Q9" i="22"/>
  <c r="K12" i="22"/>
  <c r="J12" i="22"/>
  <c r="I12" i="22"/>
  <c r="H12" i="22"/>
  <c r="AC14" i="22"/>
  <c r="AA14" i="22"/>
  <c r="Z14" i="22"/>
  <c r="T17" i="22"/>
  <c r="R17" i="22"/>
  <c r="Q17" i="22"/>
  <c r="K20" i="22"/>
  <c r="J20" i="22"/>
  <c r="I20" i="22"/>
  <c r="H20" i="22"/>
  <c r="AC22" i="22"/>
  <c r="AA22" i="22"/>
  <c r="Z22" i="22"/>
  <c r="T25" i="22"/>
  <c r="R25" i="22"/>
  <c r="Q25" i="22"/>
  <c r="K28" i="22"/>
  <c r="J28" i="22"/>
  <c r="I28" i="22"/>
  <c r="H28" i="22"/>
  <c r="AC30" i="22"/>
  <c r="AA30" i="22"/>
  <c r="Z30" i="22"/>
  <c r="T33" i="22"/>
  <c r="R33" i="22"/>
  <c r="Q33" i="22"/>
  <c r="Q44" i="22"/>
  <c r="T44" i="22"/>
  <c r="P69" i="22"/>
  <c r="S44" i="22"/>
  <c r="R44" i="22"/>
  <c r="K53" i="22"/>
  <c r="I53" i="22"/>
  <c r="H53" i="22"/>
  <c r="K64" i="22"/>
  <c r="I64" i="22"/>
  <c r="H64" i="22"/>
  <c r="Z65" i="22"/>
  <c r="AC65" i="22"/>
  <c r="AA65" i="22"/>
  <c r="AM8" i="23"/>
  <c r="W37" i="23"/>
  <c r="AP37" i="23"/>
  <c r="AU13" i="23"/>
  <c r="AS13" i="23"/>
  <c r="AR13" i="23"/>
  <c r="Z14" i="23"/>
  <c r="AC14" i="23"/>
  <c r="AA14" i="23"/>
  <c r="K18" i="23"/>
  <c r="J18" i="23"/>
  <c r="I18" i="23"/>
  <c r="H18" i="23"/>
  <c r="AL20" i="23"/>
  <c r="AJ20" i="23"/>
  <c r="AI20" i="23"/>
  <c r="K25" i="23"/>
  <c r="J25" i="23"/>
  <c r="I25" i="23"/>
  <c r="H25" i="23"/>
  <c r="AU29" i="23"/>
  <c r="AS29" i="23"/>
  <c r="AR29" i="23"/>
  <c r="T13" i="24"/>
  <c r="S13" i="24"/>
  <c r="Q13" i="24"/>
  <c r="R13" i="24"/>
  <c r="T47" i="24"/>
  <c r="S47" i="24"/>
  <c r="Q47" i="24"/>
  <c r="R47" i="24"/>
  <c r="K58" i="24"/>
  <c r="J58" i="24"/>
  <c r="H58" i="24"/>
  <c r="I58" i="24"/>
  <c r="AC68" i="24"/>
  <c r="AB68" i="24"/>
  <c r="Z68" i="24"/>
  <c r="AA68" i="24"/>
  <c r="K9" i="25"/>
  <c r="I9" i="25"/>
  <c r="H9" i="25"/>
  <c r="K19" i="25"/>
  <c r="I19" i="25"/>
  <c r="H19" i="25"/>
  <c r="Z31" i="25"/>
  <c r="AC31" i="25"/>
  <c r="AA31" i="25"/>
  <c r="K53" i="25"/>
  <c r="I53" i="25"/>
  <c r="H53" i="25"/>
  <c r="Z65" i="25"/>
  <c r="AC65" i="25"/>
  <c r="AA65" i="25"/>
  <c r="BD21" i="26"/>
  <c r="M99" i="30"/>
  <c r="L99" i="30"/>
  <c r="E40" i="22"/>
  <c r="M40" i="22"/>
  <c r="U40" i="22"/>
  <c r="H43" i="22"/>
  <c r="K43" i="22"/>
  <c r="I43" i="22"/>
  <c r="D69" i="22"/>
  <c r="L69" i="22"/>
  <c r="AA45" i="22"/>
  <c r="Z45" i="22"/>
  <c r="AC45" i="22"/>
  <c r="S48" i="22"/>
  <c r="R48" i="22"/>
  <c r="Q48" i="22"/>
  <c r="T48" i="22"/>
  <c r="I51" i="22"/>
  <c r="H51" i="22"/>
  <c r="K51" i="22"/>
  <c r="AA53" i="22"/>
  <c r="Z53" i="22"/>
  <c r="AC53" i="22"/>
  <c r="S56" i="22"/>
  <c r="R56" i="22"/>
  <c r="Q56" i="22"/>
  <c r="T56" i="22"/>
  <c r="I59" i="22"/>
  <c r="H59" i="22"/>
  <c r="K59" i="22"/>
  <c r="AA61" i="22"/>
  <c r="Z61" i="22"/>
  <c r="AC61" i="22"/>
  <c r="S64" i="22"/>
  <c r="R64" i="22"/>
  <c r="Q64" i="22"/>
  <c r="T64" i="22"/>
  <c r="I67" i="22"/>
  <c r="H67" i="22"/>
  <c r="K67" i="22"/>
  <c r="S9" i="23"/>
  <c r="R9" i="23"/>
  <c r="Q9" i="23"/>
  <c r="P8" i="23"/>
  <c r="S19" i="23" s="1"/>
  <c r="T9" i="23"/>
  <c r="X8" i="23"/>
  <c r="AF8" i="23"/>
  <c r="AN8" i="23"/>
  <c r="AV8" i="23"/>
  <c r="AA10" i="23"/>
  <c r="Z10" i="23"/>
  <c r="AC10" i="23"/>
  <c r="AJ11" i="23"/>
  <c r="AI11" i="23"/>
  <c r="AL11" i="23"/>
  <c r="C37" i="23"/>
  <c r="AQ37" i="23"/>
  <c r="AS12" i="23"/>
  <c r="AR12" i="23"/>
  <c r="AU12" i="23"/>
  <c r="AY37" i="23"/>
  <c r="BG37" i="23"/>
  <c r="BB13" i="23"/>
  <c r="BA13" i="23"/>
  <c r="BD13" i="23"/>
  <c r="BK14" i="23"/>
  <c r="BJ14" i="23"/>
  <c r="BM14" i="23"/>
  <c r="J16" i="23"/>
  <c r="I16" i="23"/>
  <c r="H16" i="23"/>
  <c r="K16" i="23"/>
  <c r="S17" i="23"/>
  <c r="R17" i="23"/>
  <c r="Q17" i="23"/>
  <c r="T17" i="23"/>
  <c r="AC18" i="23"/>
  <c r="AA18" i="23"/>
  <c r="Z18" i="23"/>
  <c r="AL19" i="23"/>
  <c r="AJ19" i="23"/>
  <c r="AI19" i="23"/>
  <c r="AU20" i="23"/>
  <c r="AS20" i="23"/>
  <c r="AR20" i="23"/>
  <c r="BD21" i="23"/>
  <c r="BB21" i="23"/>
  <c r="BA21" i="23"/>
  <c r="BM22" i="23"/>
  <c r="BK22" i="23"/>
  <c r="BJ22" i="23"/>
  <c r="K24" i="23"/>
  <c r="J24" i="23"/>
  <c r="I24" i="23"/>
  <c r="H24" i="23"/>
  <c r="T25" i="23"/>
  <c r="S25" i="23"/>
  <c r="R25" i="23"/>
  <c r="Q25" i="23"/>
  <c r="AC26" i="23"/>
  <c r="AA26" i="23"/>
  <c r="Z26" i="23"/>
  <c r="AL27" i="23"/>
  <c r="AJ27" i="23"/>
  <c r="AI27" i="23"/>
  <c r="AU28" i="23"/>
  <c r="AS28" i="23"/>
  <c r="AR28" i="23"/>
  <c r="BD29" i="23"/>
  <c r="BB29" i="23"/>
  <c r="BA29" i="23"/>
  <c r="BM30" i="23"/>
  <c r="BK30" i="23"/>
  <c r="BJ30" i="23"/>
  <c r="K32" i="23"/>
  <c r="J32" i="23"/>
  <c r="I32" i="23"/>
  <c r="H32" i="23"/>
  <c r="T33" i="23"/>
  <c r="R33" i="23"/>
  <c r="Q33" i="23"/>
  <c r="AJ34" i="23"/>
  <c r="AL34" i="23"/>
  <c r="AI34" i="23"/>
  <c r="K35" i="23"/>
  <c r="I35" i="23"/>
  <c r="J35" i="23"/>
  <c r="H35" i="23"/>
  <c r="BA35" i="23"/>
  <c r="BD35" i="23"/>
  <c r="BB35" i="23"/>
  <c r="K36" i="23"/>
  <c r="J36" i="23"/>
  <c r="H36" i="23"/>
  <c r="I36" i="23"/>
  <c r="N36" i="24"/>
  <c r="AC26" i="24"/>
  <c r="AB26" i="24"/>
  <c r="Z26" i="24"/>
  <c r="AA26" i="24"/>
  <c r="AC42" i="24"/>
  <c r="AB42" i="24"/>
  <c r="AA42" i="24"/>
  <c r="Z42" i="24"/>
  <c r="C69" i="24"/>
  <c r="T53" i="24"/>
  <c r="S53" i="24"/>
  <c r="R53" i="24"/>
  <c r="Q53" i="24"/>
  <c r="W36" i="25"/>
  <c r="T35" i="25"/>
  <c r="R35" i="25"/>
  <c r="Q35" i="25"/>
  <c r="D40" i="25"/>
  <c r="BD9" i="26"/>
  <c r="AX8" i="26"/>
  <c r="BC9" i="26" s="1"/>
  <c r="AI12" i="26"/>
  <c r="AH37" i="26"/>
  <c r="AL12" i="26"/>
  <c r="AJ12" i="26"/>
  <c r="BB19" i="26"/>
  <c r="BA19" i="26"/>
  <c r="T9" i="27"/>
  <c r="S9" i="27"/>
  <c r="N11" i="27"/>
  <c r="R9" i="27"/>
  <c r="Q9" i="27"/>
  <c r="P9" i="27"/>
  <c r="O9" i="27"/>
  <c r="F40" i="22"/>
  <c r="N40" i="22"/>
  <c r="V40" i="22"/>
  <c r="R43" i="22"/>
  <c r="Q43" i="22"/>
  <c r="T43" i="22"/>
  <c r="S43" i="22"/>
  <c r="E69" i="22"/>
  <c r="M69" i="22"/>
  <c r="U69" i="22"/>
  <c r="K46" i="22"/>
  <c r="I46" i="22"/>
  <c r="H46" i="22"/>
  <c r="AC48" i="22"/>
  <c r="AA48" i="22"/>
  <c r="Z48" i="22"/>
  <c r="T51" i="22"/>
  <c r="R51" i="22"/>
  <c r="Q51" i="22"/>
  <c r="S51" i="22"/>
  <c r="K54" i="22"/>
  <c r="I54" i="22"/>
  <c r="H54" i="22"/>
  <c r="AC56" i="22"/>
  <c r="AA56" i="22"/>
  <c r="Z56" i="22"/>
  <c r="T59" i="22"/>
  <c r="R59" i="22"/>
  <c r="Q59" i="22"/>
  <c r="S59" i="22"/>
  <c r="K62" i="22"/>
  <c r="I62" i="22"/>
  <c r="H62" i="22"/>
  <c r="AC64" i="22"/>
  <c r="AA64" i="22"/>
  <c r="Z64" i="22"/>
  <c r="T67" i="22"/>
  <c r="R67" i="22"/>
  <c r="Q67" i="22"/>
  <c r="S67" i="22"/>
  <c r="AC9" i="23"/>
  <c r="AA9" i="23"/>
  <c r="Z9" i="23"/>
  <c r="Y8" i="23"/>
  <c r="AB28" i="23" s="1"/>
  <c r="AG8" i="23"/>
  <c r="AO8" i="23"/>
  <c r="AW8" i="23"/>
  <c r="BE8" i="23"/>
  <c r="AL10" i="23"/>
  <c r="AJ10" i="23"/>
  <c r="AI10" i="23"/>
  <c r="AU11" i="23"/>
  <c r="AS11" i="23"/>
  <c r="AR11" i="23"/>
  <c r="D37" i="23"/>
  <c r="L37" i="23"/>
  <c r="AZ37" i="23"/>
  <c r="BD12" i="23"/>
  <c r="BB12" i="23"/>
  <c r="BA12" i="23"/>
  <c r="BH37" i="23"/>
  <c r="BM13" i="23"/>
  <c r="BK13" i="23"/>
  <c r="BJ13" i="23"/>
  <c r="K15" i="23"/>
  <c r="I15" i="23"/>
  <c r="H15" i="23"/>
  <c r="J15" i="23"/>
  <c r="T16" i="23"/>
  <c r="R16" i="23"/>
  <c r="Q16" i="23"/>
  <c r="AC17" i="23"/>
  <c r="AA17" i="23"/>
  <c r="Z17" i="23"/>
  <c r="AL18" i="23"/>
  <c r="AJ18" i="23"/>
  <c r="AI18" i="23"/>
  <c r="AU19" i="23"/>
  <c r="AS19" i="23"/>
  <c r="AR19" i="23"/>
  <c r="BD20" i="23"/>
  <c r="BB20" i="23"/>
  <c r="BA20" i="23"/>
  <c r="BM21" i="23"/>
  <c r="BK21" i="23"/>
  <c r="BJ21" i="23"/>
  <c r="K23" i="23"/>
  <c r="J23" i="23"/>
  <c r="I23" i="23"/>
  <c r="H23" i="23"/>
  <c r="T24" i="23"/>
  <c r="R24" i="23"/>
  <c r="Q24" i="23"/>
  <c r="AC25" i="23"/>
  <c r="AB25" i="23"/>
  <c r="AA25" i="23"/>
  <c r="Z25" i="23"/>
  <c r="AL26" i="23"/>
  <c r="AJ26" i="23"/>
  <c r="AI26" i="23"/>
  <c r="AU27" i="23"/>
  <c r="AS27" i="23"/>
  <c r="AR27" i="23"/>
  <c r="BD28" i="23"/>
  <c r="BB28" i="23"/>
  <c r="BA28" i="23"/>
  <c r="BM29" i="23"/>
  <c r="BK29" i="23"/>
  <c r="BJ29" i="23"/>
  <c r="K31" i="23"/>
  <c r="J31" i="23"/>
  <c r="I31" i="23"/>
  <c r="H31" i="23"/>
  <c r="T32" i="23"/>
  <c r="R32" i="23"/>
  <c r="Q32" i="23"/>
  <c r="AC33" i="23"/>
  <c r="AB33" i="23"/>
  <c r="AA33" i="23"/>
  <c r="Z33" i="23"/>
  <c r="AB34" i="23"/>
  <c r="AC34" i="23"/>
  <c r="AA34" i="23"/>
  <c r="Z34" i="23"/>
  <c r="AC65" i="24"/>
  <c r="AA65" i="24"/>
  <c r="AB65" i="24"/>
  <c r="Z65" i="24"/>
  <c r="T11" i="24"/>
  <c r="P36" i="24"/>
  <c r="S11" i="24"/>
  <c r="R11" i="24"/>
  <c r="Q11" i="24"/>
  <c r="AC32" i="24"/>
  <c r="AB32" i="24"/>
  <c r="AA32" i="24"/>
  <c r="Z32" i="24"/>
  <c r="AC60" i="24"/>
  <c r="AB60" i="24"/>
  <c r="Z60" i="24"/>
  <c r="AA60" i="24"/>
  <c r="Y36" i="25"/>
  <c r="AC11" i="25"/>
  <c r="AA11" i="25"/>
  <c r="Z11" i="25"/>
  <c r="AC13" i="25"/>
  <c r="AA13" i="25"/>
  <c r="Z13" i="25"/>
  <c r="Q44" i="25"/>
  <c r="T44" i="25"/>
  <c r="R44" i="25"/>
  <c r="P69" i="25"/>
  <c r="AX37" i="26"/>
  <c r="BD12" i="26"/>
  <c r="K14" i="26"/>
  <c r="I14" i="26"/>
  <c r="H14" i="26"/>
  <c r="O141" i="28"/>
  <c r="N141" i="28"/>
  <c r="M141" i="28"/>
  <c r="L141" i="28"/>
  <c r="I143" i="29"/>
  <c r="H143" i="29"/>
  <c r="G143" i="29"/>
  <c r="H39" i="30"/>
  <c r="Z43" i="22"/>
  <c r="AC43" i="22"/>
  <c r="AA43" i="22"/>
  <c r="F69" i="22"/>
  <c r="N69" i="22"/>
  <c r="V69" i="22"/>
  <c r="S46" i="22"/>
  <c r="Q46" i="22"/>
  <c r="T46" i="22"/>
  <c r="R46" i="22"/>
  <c r="H49" i="22"/>
  <c r="I49" i="22"/>
  <c r="K49" i="22"/>
  <c r="Z51" i="22"/>
  <c r="AC51" i="22"/>
  <c r="AA51" i="22"/>
  <c r="S54" i="22"/>
  <c r="Q54" i="22"/>
  <c r="T54" i="22"/>
  <c r="R54" i="22"/>
  <c r="H57" i="22"/>
  <c r="K57" i="22"/>
  <c r="I57" i="22"/>
  <c r="Z59" i="22"/>
  <c r="AC59" i="22"/>
  <c r="AA59" i="22"/>
  <c r="S62" i="22"/>
  <c r="Q62" i="22"/>
  <c r="T62" i="22"/>
  <c r="R62" i="22"/>
  <c r="H65" i="22"/>
  <c r="K65" i="22"/>
  <c r="I65" i="22"/>
  <c r="Z67" i="22"/>
  <c r="AC67" i="22"/>
  <c r="AA67" i="22"/>
  <c r="AI9" i="23"/>
  <c r="AH8" i="23"/>
  <c r="AK12" i="23" s="1"/>
  <c r="AL9" i="23"/>
  <c r="AJ9" i="23"/>
  <c r="AP8" i="23"/>
  <c r="AX8" i="23"/>
  <c r="BF8" i="23"/>
  <c r="AR10" i="23"/>
  <c r="AU10" i="23"/>
  <c r="AS10" i="23"/>
  <c r="BA11" i="23"/>
  <c r="BD11" i="23"/>
  <c r="BB11" i="23"/>
  <c r="E37" i="23"/>
  <c r="M37" i="23"/>
  <c r="U37" i="23"/>
  <c r="BI37" i="23"/>
  <c r="BJ12" i="23"/>
  <c r="BM12" i="23"/>
  <c r="BK12" i="23"/>
  <c r="J14" i="23"/>
  <c r="H14" i="23"/>
  <c r="K14" i="23"/>
  <c r="I14" i="23"/>
  <c r="Q15" i="23"/>
  <c r="T15" i="23"/>
  <c r="R15" i="23"/>
  <c r="AB16" i="23"/>
  <c r="Z16" i="23"/>
  <c r="AA16" i="23"/>
  <c r="AC16" i="23"/>
  <c r="AI17" i="23"/>
  <c r="AL17" i="23"/>
  <c r="AJ17" i="23"/>
  <c r="AS18" i="23"/>
  <c r="AR18" i="23"/>
  <c r="AU18" i="23"/>
  <c r="BC19" i="23"/>
  <c r="BB19" i="23"/>
  <c r="BA19" i="23"/>
  <c r="BD19" i="23"/>
  <c r="BK20" i="23"/>
  <c r="BJ20" i="23"/>
  <c r="BM20" i="23"/>
  <c r="J22" i="23"/>
  <c r="I22" i="23"/>
  <c r="H22" i="23"/>
  <c r="K22" i="23"/>
  <c r="R23" i="23"/>
  <c r="Q23" i="23"/>
  <c r="T23" i="23"/>
  <c r="AB24" i="23"/>
  <c r="AA24" i="23"/>
  <c r="Z24" i="23"/>
  <c r="AC24" i="23"/>
  <c r="AJ25" i="23"/>
  <c r="AI25" i="23"/>
  <c r="AL25" i="23"/>
  <c r="AS26" i="23"/>
  <c r="AR26" i="23"/>
  <c r="AU26" i="23"/>
  <c r="BB27" i="23"/>
  <c r="BA27" i="23"/>
  <c r="BD27" i="23"/>
  <c r="BK28" i="23"/>
  <c r="BJ28" i="23"/>
  <c r="BM28" i="23"/>
  <c r="J30" i="23"/>
  <c r="I30" i="23"/>
  <c r="H30" i="23"/>
  <c r="K30" i="23"/>
  <c r="R31" i="23"/>
  <c r="Q31" i="23"/>
  <c r="T31" i="23"/>
  <c r="AB32" i="23"/>
  <c r="AA32" i="23"/>
  <c r="Z32" i="23"/>
  <c r="AC32" i="23"/>
  <c r="AJ33" i="23"/>
  <c r="AI33" i="23"/>
  <c r="AL33" i="23"/>
  <c r="BM34" i="23"/>
  <c r="BK34" i="23"/>
  <c r="BJ34" i="23"/>
  <c r="V36" i="24"/>
  <c r="AC18" i="24"/>
  <c r="AB18" i="24"/>
  <c r="Z18" i="24"/>
  <c r="AA18" i="24"/>
  <c r="T29" i="24"/>
  <c r="S29" i="24"/>
  <c r="Q29" i="24"/>
  <c r="R29" i="24"/>
  <c r="T45" i="24"/>
  <c r="S45" i="24"/>
  <c r="R45" i="24"/>
  <c r="Q45" i="24"/>
  <c r="AC66" i="24"/>
  <c r="AB66" i="24"/>
  <c r="AA66" i="24"/>
  <c r="Z66" i="24"/>
  <c r="P7" i="25"/>
  <c r="S35" i="25" s="1"/>
  <c r="T8" i="25"/>
  <c r="Q8" i="25"/>
  <c r="R8" i="25"/>
  <c r="K48" i="25"/>
  <c r="I48" i="25"/>
  <c r="H48" i="25"/>
  <c r="E16" i="28"/>
  <c r="F16" i="28" s="1"/>
  <c r="F6" i="28"/>
  <c r="I44" i="22"/>
  <c r="K44" i="22"/>
  <c r="H44" i="22"/>
  <c r="G69" i="22"/>
  <c r="O69" i="22"/>
  <c r="W69" i="22"/>
  <c r="AA46" i="22"/>
  <c r="Z46" i="22"/>
  <c r="AC46" i="22"/>
  <c r="R49" i="22"/>
  <c r="T49" i="22"/>
  <c r="S49" i="22"/>
  <c r="Q49" i="22"/>
  <c r="I52" i="22"/>
  <c r="K52" i="22"/>
  <c r="H52" i="22"/>
  <c r="AA54" i="22"/>
  <c r="AC54" i="22"/>
  <c r="Z54" i="22"/>
  <c r="R57" i="22"/>
  <c r="T57" i="22"/>
  <c r="S57" i="22"/>
  <c r="Q57" i="22"/>
  <c r="I60" i="22"/>
  <c r="H60" i="22"/>
  <c r="K60" i="22"/>
  <c r="AA62" i="22"/>
  <c r="AC62" i="22"/>
  <c r="Z62" i="22"/>
  <c r="R65" i="22"/>
  <c r="T65" i="22"/>
  <c r="S65" i="22"/>
  <c r="Q65" i="22"/>
  <c r="I68" i="22"/>
  <c r="H68" i="22"/>
  <c r="K68" i="22"/>
  <c r="C8" i="23"/>
  <c r="AS9" i="23"/>
  <c r="AU9" i="23"/>
  <c r="AT9" i="23"/>
  <c r="AR9" i="23"/>
  <c r="AQ8" i="23"/>
  <c r="AT14" i="23" s="1"/>
  <c r="AY8" i="23"/>
  <c r="BG8" i="23"/>
  <c r="BB10" i="23"/>
  <c r="BD10" i="23"/>
  <c r="BA10" i="23"/>
  <c r="BK11" i="23"/>
  <c r="BJ11" i="23"/>
  <c r="BM11" i="23"/>
  <c r="F37" i="23"/>
  <c r="N37" i="23"/>
  <c r="V37" i="23"/>
  <c r="AD37" i="23"/>
  <c r="I13" i="23"/>
  <c r="K13" i="23"/>
  <c r="J13" i="23"/>
  <c r="H13" i="23"/>
  <c r="R14" i="23"/>
  <c r="T14" i="23"/>
  <c r="Q14" i="23"/>
  <c r="AA15" i="23"/>
  <c r="Z15" i="23"/>
  <c r="AC15" i="23"/>
  <c r="AB15" i="23"/>
  <c r="AJ16" i="23"/>
  <c r="AL16" i="23"/>
  <c r="AI16" i="23"/>
  <c r="AS17" i="23"/>
  <c r="AU17" i="23"/>
  <c r="AT17" i="23"/>
  <c r="AR17" i="23"/>
  <c r="BB18" i="23"/>
  <c r="BA18" i="23"/>
  <c r="BD18" i="23"/>
  <c r="BK19" i="23"/>
  <c r="BJ19" i="23"/>
  <c r="BM19" i="23"/>
  <c r="I21" i="23"/>
  <c r="H21" i="23"/>
  <c r="K21" i="23"/>
  <c r="J21" i="23"/>
  <c r="R22" i="23"/>
  <c r="Q22" i="23"/>
  <c r="T22" i="23"/>
  <c r="S22" i="23"/>
  <c r="AA23" i="23"/>
  <c r="Z23" i="23"/>
  <c r="AC23" i="23"/>
  <c r="AB23" i="23"/>
  <c r="AJ24" i="23"/>
  <c r="AI24" i="23"/>
  <c r="AL24" i="23"/>
  <c r="AS25" i="23"/>
  <c r="AR25" i="23"/>
  <c r="AU25" i="23"/>
  <c r="AT25" i="23"/>
  <c r="BB26" i="23"/>
  <c r="BA26" i="23"/>
  <c r="BD26" i="23"/>
  <c r="BK27" i="23"/>
  <c r="BJ27" i="23"/>
  <c r="BM27" i="23"/>
  <c r="I29" i="23"/>
  <c r="H29" i="23"/>
  <c r="K29" i="23"/>
  <c r="J29" i="23"/>
  <c r="R30" i="23"/>
  <c r="Q30" i="23"/>
  <c r="T30" i="23"/>
  <c r="AA31" i="23"/>
  <c r="Z31" i="23"/>
  <c r="AC31" i="23"/>
  <c r="AB31" i="23"/>
  <c r="AJ32" i="23"/>
  <c r="AI32" i="23"/>
  <c r="AL32" i="23"/>
  <c r="AS33" i="23"/>
  <c r="AR33" i="23"/>
  <c r="AU33" i="23"/>
  <c r="AT33" i="23"/>
  <c r="X36" i="24"/>
  <c r="AC24" i="24"/>
  <c r="AB24" i="24"/>
  <c r="AA24" i="24"/>
  <c r="Z24" i="24"/>
  <c r="T35" i="24"/>
  <c r="S35" i="24"/>
  <c r="R35" i="24"/>
  <c r="Q35" i="24"/>
  <c r="AC52" i="24"/>
  <c r="AB52" i="24"/>
  <c r="Z52" i="24"/>
  <c r="AA52" i="24"/>
  <c r="T63" i="24"/>
  <c r="S63" i="24"/>
  <c r="Q63" i="24"/>
  <c r="R63" i="24"/>
  <c r="K12" i="25"/>
  <c r="I12" i="25"/>
  <c r="H12" i="25"/>
  <c r="K30" i="25"/>
  <c r="I30" i="25"/>
  <c r="H30" i="25"/>
  <c r="K64" i="25"/>
  <c r="I64" i="25"/>
  <c r="H64" i="25"/>
  <c r="AU18" i="26"/>
  <c r="AS18" i="26"/>
  <c r="AR18" i="26"/>
  <c r="N11" i="28"/>
  <c r="M11" i="28"/>
  <c r="L11" i="28"/>
  <c r="N9" i="29"/>
  <c r="M9" i="29"/>
  <c r="L9" i="29"/>
  <c r="H667" i="30"/>
  <c r="BJ18" i="23"/>
  <c r="BM18" i="23"/>
  <c r="BK18" i="23"/>
  <c r="H20" i="23"/>
  <c r="K20" i="23"/>
  <c r="J20" i="23"/>
  <c r="I20" i="23"/>
  <c r="Q21" i="23"/>
  <c r="T21" i="23"/>
  <c r="S21" i="23"/>
  <c r="R21" i="23"/>
  <c r="Z22" i="23"/>
  <c r="AC22" i="23"/>
  <c r="AB22" i="23"/>
  <c r="AA22" i="23"/>
  <c r="AI23" i="23"/>
  <c r="AL23" i="23"/>
  <c r="AJ23" i="23"/>
  <c r="AR24" i="23"/>
  <c r="AU24" i="23"/>
  <c r="AT24" i="23"/>
  <c r="AS24" i="23"/>
  <c r="BA25" i="23"/>
  <c r="BD25" i="23"/>
  <c r="BB25" i="23"/>
  <c r="BJ26" i="23"/>
  <c r="BM26" i="23"/>
  <c r="BK26" i="23"/>
  <c r="H28" i="23"/>
  <c r="K28" i="23"/>
  <c r="J28" i="23"/>
  <c r="I28" i="23"/>
  <c r="Q29" i="23"/>
  <c r="T29" i="23"/>
  <c r="R29" i="23"/>
  <c r="Z30" i="23"/>
  <c r="AC30" i="23"/>
  <c r="AB30" i="23"/>
  <c r="AA30" i="23"/>
  <c r="AI31" i="23"/>
  <c r="AL31" i="23"/>
  <c r="AJ31" i="23"/>
  <c r="AR32" i="23"/>
  <c r="AU32" i="23"/>
  <c r="AT32" i="23"/>
  <c r="AS32" i="23"/>
  <c r="BC33" i="23"/>
  <c r="BA33" i="23"/>
  <c r="BD33" i="23"/>
  <c r="BB33" i="23"/>
  <c r="BK33" i="23"/>
  <c r="BJ33" i="23"/>
  <c r="BM33" i="23"/>
  <c r="H34" i="23"/>
  <c r="I34" i="23"/>
  <c r="K34" i="23"/>
  <c r="J34" i="23"/>
  <c r="BJ36" i="23"/>
  <c r="BK36" i="23"/>
  <c r="BM36" i="23"/>
  <c r="AC10" i="24"/>
  <c r="AB10" i="24"/>
  <c r="Z10" i="24"/>
  <c r="AA10" i="24"/>
  <c r="T21" i="24"/>
  <c r="S21" i="24"/>
  <c r="Q21" i="24"/>
  <c r="R21" i="24"/>
  <c r="K32" i="24"/>
  <c r="J32" i="24"/>
  <c r="H32" i="24"/>
  <c r="I32" i="24"/>
  <c r="K48" i="24"/>
  <c r="J48" i="24"/>
  <c r="I48" i="24"/>
  <c r="H48" i="24"/>
  <c r="AC58" i="24"/>
  <c r="AB58" i="24"/>
  <c r="AA58" i="24"/>
  <c r="Z58" i="24"/>
  <c r="X7" i="25"/>
  <c r="G36" i="25"/>
  <c r="K11" i="25"/>
  <c r="H11" i="25"/>
  <c r="I11" i="25"/>
  <c r="T24" i="25"/>
  <c r="R24" i="25"/>
  <c r="Q24" i="25"/>
  <c r="T58" i="25"/>
  <c r="R58" i="25"/>
  <c r="Q58" i="25"/>
  <c r="BB11" i="26"/>
  <c r="BA11" i="26"/>
  <c r="J13" i="28"/>
  <c r="I13" i="28"/>
  <c r="H13" i="28"/>
  <c r="J11" i="29"/>
  <c r="I11" i="29"/>
  <c r="H11" i="29"/>
  <c r="AC44" i="22"/>
  <c r="Y69" i="22"/>
  <c r="AB44" i="22"/>
  <c r="AA44" i="22"/>
  <c r="Z44" i="22"/>
  <c r="T47" i="22"/>
  <c r="S47" i="22"/>
  <c r="R47" i="22"/>
  <c r="Q47" i="22"/>
  <c r="K50" i="22"/>
  <c r="I50" i="22"/>
  <c r="H50" i="22"/>
  <c r="AC52" i="22"/>
  <c r="AB52" i="22"/>
  <c r="AA52" i="22"/>
  <c r="Z52" i="22"/>
  <c r="T55" i="22"/>
  <c r="S55" i="22"/>
  <c r="Q55" i="22"/>
  <c r="R55" i="22"/>
  <c r="K58" i="22"/>
  <c r="I58" i="22"/>
  <c r="H58" i="22"/>
  <c r="AC60" i="22"/>
  <c r="AB60" i="22"/>
  <c r="AA60" i="22"/>
  <c r="Z60" i="22"/>
  <c r="T63" i="22"/>
  <c r="S63" i="22"/>
  <c r="R63" i="22"/>
  <c r="Q63" i="22"/>
  <c r="K66" i="22"/>
  <c r="I66" i="22"/>
  <c r="H66" i="22"/>
  <c r="AC68" i="22"/>
  <c r="AB68" i="22"/>
  <c r="AA68" i="22"/>
  <c r="Z68" i="22"/>
  <c r="E8" i="23"/>
  <c r="M8" i="23"/>
  <c r="U8" i="23"/>
  <c r="BM9" i="23"/>
  <c r="BJ9" i="23"/>
  <c r="BI8" i="23"/>
  <c r="BL36" i="23" s="1"/>
  <c r="BK9" i="23"/>
  <c r="K11" i="23"/>
  <c r="J11" i="23"/>
  <c r="I11" i="23"/>
  <c r="H11" i="23"/>
  <c r="P37" i="23"/>
  <c r="T12" i="23"/>
  <c r="S12" i="23"/>
  <c r="R12" i="23"/>
  <c r="Q12" i="23"/>
  <c r="X37" i="23"/>
  <c r="AF37" i="23"/>
  <c r="AN37" i="23"/>
  <c r="AV37" i="23"/>
  <c r="AC13" i="23"/>
  <c r="AB13" i="23"/>
  <c r="AA13" i="23"/>
  <c r="Z13" i="23"/>
  <c r="AL14" i="23"/>
  <c r="AK14" i="23"/>
  <c r="AJ14" i="23"/>
  <c r="AI14" i="23"/>
  <c r="AU15" i="23"/>
  <c r="AT15" i="23"/>
  <c r="AS15" i="23"/>
  <c r="AR15" i="23"/>
  <c r="BD16" i="23"/>
  <c r="BC16" i="23"/>
  <c r="BB16" i="23"/>
  <c r="BA16" i="23"/>
  <c r="BM17" i="23"/>
  <c r="BL17" i="23"/>
  <c r="BK17" i="23"/>
  <c r="BJ17" i="23"/>
  <c r="K19" i="23"/>
  <c r="J19" i="23"/>
  <c r="I19" i="23"/>
  <c r="H19" i="23"/>
  <c r="T20" i="23"/>
  <c r="S20" i="23"/>
  <c r="R20" i="23"/>
  <c r="Q20" i="23"/>
  <c r="AC21" i="23"/>
  <c r="AB21" i="23"/>
  <c r="AA21" i="23"/>
  <c r="Z21" i="23"/>
  <c r="AL22" i="23"/>
  <c r="AJ22" i="23"/>
  <c r="AI22" i="23"/>
  <c r="AU23" i="23"/>
  <c r="AT23" i="23"/>
  <c r="AS23" i="23"/>
  <c r="AR23" i="23"/>
  <c r="BD24" i="23"/>
  <c r="BB24" i="23"/>
  <c r="BA24" i="23"/>
  <c r="BM25" i="23"/>
  <c r="BK25" i="23"/>
  <c r="BJ25" i="23"/>
  <c r="K27" i="23"/>
  <c r="J27" i="23"/>
  <c r="I27" i="23"/>
  <c r="H27" i="23"/>
  <c r="T28" i="23"/>
  <c r="R28" i="23"/>
  <c r="Q28" i="23"/>
  <c r="AC29" i="23"/>
  <c r="AB29" i="23"/>
  <c r="AA29" i="23"/>
  <c r="Z29" i="23"/>
  <c r="AL30" i="23"/>
  <c r="AK30" i="23"/>
  <c r="AJ30" i="23"/>
  <c r="AI30" i="23"/>
  <c r="AU31" i="23"/>
  <c r="AT31" i="23"/>
  <c r="AS31" i="23"/>
  <c r="AR31" i="23"/>
  <c r="BD32" i="23"/>
  <c r="BC32" i="23"/>
  <c r="BB32" i="23"/>
  <c r="BA32" i="23"/>
  <c r="T68" i="24"/>
  <c r="R68" i="24"/>
  <c r="Q68" i="24"/>
  <c r="S68" i="24"/>
  <c r="AC16" i="24"/>
  <c r="AB16" i="24"/>
  <c r="AA16" i="24"/>
  <c r="Z16" i="24"/>
  <c r="T27" i="24"/>
  <c r="S27" i="24"/>
  <c r="R27" i="24"/>
  <c r="Q27" i="24"/>
  <c r="AC44" i="24"/>
  <c r="Y69" i="24"/>
  <c r="AB44" i="24"/>
  <c r="Z44" i="24"/>
  <c r="AA44" i="24"/>
  <c r="T55" i="24"/>
  <c r="S55" i="24"/>
  <c r="Q55" i="24"/>
  <c r="R55" i="24"/>
  <c r="AC42" i="25"/>
  <c r="AA42" i="25"/>
  <c r="Z42" i="25"/>
  <c r="AC9" i="26"/>
  <c r="AA9" i="26"/>
  <c r="Z9" i="26"/>
  <c r="Y8" i="26"/>
  <c r="AB9" i="26" s="1"/>
  <c r="E37" i="26"/>
  <c r="BA14" i="26"/>
  <c r="BB14" i="26"/>
  <c r="J13" i="30"/>
  <c r="J318" i="30"/>
  <c r="BD34" i="23"/>
  <c r="BA34" i="23"/>
  <c r="BB34" i="23"/>
  <c r="BM35" i="23"/>
  <c r="BK35" i="23"/>
  <c r="BJ35" i="23"/>
  <c r="W36" i="24"/>
  <c r="Y7" i="25"/>
  <c r="AB13" i="25" s="1"/>
  <c r="AC8" i="25"/>
  <c r="AA8" i="25"/>
  <c r="Z8" i="25"/>
  <c r="P36" i="25"/>
  <c r="T11" i="25"/>
  <c r="R11" i="25"/>
  <c r="Q11" i="25"/>
  <c r="X36" i="25"/>
  <c r="H13" i="25"/>
  <c r="K13" i="25"/>
  <c r="I13" i="25"/>
  <c r="K22" i="25"/>
  <c r="I22" i="25"/>
  <c r="H22" i="25"/>
  <c r="Z23" i="25"/>
  <c r="AC23" i="25"/>
  <c r="AA23" i="25"/>
  <c r="T32" i="25"/>
  <c r="R32" i="25"/>
  <c r="Q32" i="25"/>
  <c r="K45" i="25"/>
  <c r="I45" i="25"/>
  <c r="H45" i="25"/>
  <c r="K56" i="25"/>
  <c r="I56" i="25"/>
  <c r="H56" i="25"/>
  <c r="Z57" i="25"/>
  <c r="AC57" i="25"/>
  <c r="AA57" i="25"/>
  <c r="T66" i="25"/>
  <c r="R66" i="25"/>
  <c r="Q66" i="25"/>
  <c r="H9" i="26"/>
  <c r="G8" i="26"/>
  <c r="J14" i="26" s="1"/>
  <c r="K9" i="26"/>
  <c r="I9" i="26"/>
  <c r="AW8" i="26"/>
  <c r="BC10" i="26"/>
  <c r="BD10" i="26"/>
  <c r="AZ37" i="26"/>
  <c r="BB12" i="26"/>
  <c r="BA12" i="26"/>
  <c r="AL17" i="26"/>
  <c r="AJ17" i="26"/>
  <c r="AI17" i="26"/>
  <c r="BD18" i="26"/>
  <c r="BC18" i="26"/>
  <c r="BB20" i="26"/>
  <c r="BA20" i="26"/>
  <c r="BJ21" i="26"/>
  <c r="BM21" i="26"/>
  <c r="BK21" i="26"/>
  <c r="BC22" i="26"/>
  <c r="BD22" i="26"/>
  <c r="BD26" i="26"/>
  <c r="BC26" i="26"/>
  <c r="M10" i="30"/>
  <c r="L10" i="30"/>
  <c r="F148" i="30"/>
  <c r="H427" i="30"/>
  <c r="T36" i="23"/>
  <c r="S36" i="23"/>
  <c r="R36" i="23"/>
  <c r="Q36" i="23"/>
  <c r="D69" i="24"/>
  <c r="L69" i="24"/>
  <c r="C7" i="25"/>
  <c r="T9" i="25"/>
  <c r="R9" i="25"/>
  <c r="Q9" i="25"/>
  <c r="AC16" i="25"/>
  <c r="AA16" i="25"/>
  <c r="Z16" i="25"/>
  <c r="Q18" i="25"/>
  <c r="T18" i="25"/>
  <c r="R18" i="25"/>
  <c r="K27" i="25"/>
  <c r="I27" i="25"/>
  <c r="H27" i="25"/>
  <c r="L40" i="25"/>
  <c r="AC50" i="25"/>
  <c r="AA50" i="25"/>
  <c r="Z50" i="25"/>
  <c r="Q52" i="25"/>
  <c r="T52" i="25"/>
  <c r="R52" i="25"/>
  <c r="K61" i="25"/>
  <c r="I61" i="25"/>
  <c r="H61" i="25"/>
  <c r="AG8" i="26"/>
  <c r="AL10" i="26"/>
  <c r="AJ10" i="26"/>
  <c r="AI10" i="26"/>
  <c r="M37" i="26"/>
  <c r="BF37" i="26"/>
  <c r="T15" i="26"/>
  <c r="R15" i="26"/>
  <c r="Q15" i="26"/>
  <c r="BJ15" i="26"/>
  <c r="BM15" i="26"/>
  <c r="BK15" i="26"/>
  <c r="O136" i="28"/>
  <c r="N136" i="28"/>
  <c r="M136" i="28"/>
  <c r="J146" i="28"/>
  <c r="L136" i="28"/>
  <c r="J299" i="30"/>
  <c r="S9" i="24"/>
  <c r="R9" i="24"/>
  <c r="Q9" i="24"/>
  <c r="T9" i="24"/>
  <c r="E69" i="24"/>
  <c r="M69" i="24"/>
  <c r="U69" i="24"/>
  <c r="D7" i="25"/>
  <c r="L7" i="25"/>
  <c r="AA9" i="25"/>
  <c r="Z9" i="25"/>
  <c r="AC9" i="25"/>
  <c r="C36" i="25"/>
  <c r="AC24" i="25"/>
  <c r="AA24" i="25"/>
  <c r="Z24" i="25"/>
  <c r="Q26" i="25"/>
  <c r="T26" i="25"/>
  <c r="R26" i="25"/>
  <c r="K35" i="25"/>
  <c r="I35" i="25"/>
  <c r="H35" i="25"/>
  <c r="AC47" i="25"/>
  <c r="AA47" i="25"/>
  <c r="Z47" i="25"/>
  <c r="AC58" i="25"/>
  <c r="AA58" i="25"/>
  <c r="Z58" i="25"/>
  <c r="Q60" i="25"/>
  <c r="T60" i="25"/>
  <c r="R60" i="25"/>
  <c r="O8" i="26"/>
  <c r="AL9" i="26"/>
  <c r="AJ9" i="26"/>
  <c r="AI9" i="26"/>
  <c r="AH8" i="26"/>
  <c r="AK10" i="26" s="1"/>
  <c r="BE8" i="26"/>
  <c r="Q10" i="26"/>
  <c r="T10" i="26"/>
  <c r="R10" i="26"/>
  <c r="BH37" i="26"/>
  <c r="BM13" i="26"/>
  <c r="BK13" i="26"/>
  <c r="BJ13" i="26"/>
  <c r="BM20" i="26"/>
  <c r="BK20" i="26"/>
  <c r="BJ20" i="26"/>
  <c r="BB23" i="26"/>
  <c r="BA23" i="26"/>
  <c r="F33" i="30"/>
  <c r="H189" i="30"/>
  <c r="F235" i="30"/>
  <c r="T34" i="23"/>
  <c r="S34" i="23"/>
  <c r="R34" i="23"/>
  <c r="Q34" i="23"/>
  <c r="AA35" i="23"/>
  <c r="AC35" i="23"/>
  <c r="AB35" i="23"/>
  <c r="Z35" i="23"/>
  <c r="AJ36" i="23"/>
  <c r="AI36" i="23"/>
  <c r="AL36" i="23"/>
  <c r="C36" i="24"/>
  <c r="N69" i="24"/>
  <c r="V69" i="24"/>
  <c r="M7" i="25"/>
  <c r="U7" i="25"/>
  <c r="I10" i="25"/>
  <c r="H10" i="25"/>
  <c r="K10" i="25"/>
  <c r="D36" i="25"/>
  <c r="L36" i="25"/>
  <c r="AC21" i="25"/>
  <c r="AA21" i="25"/>
  <c r="Z21" i="25"/>
  <c r="AC32" i="25"/>
  <c r="AA32" i="25"/>
  <c r="Z32" i="25"/>
  <c r="Q34" i="25"/>
  <c r="T34" i="25"/>
  <c r="R34" i="25"/>
  <c r="X69" i="25"/>
  <c r="T45" i="25"/>
  <c r="R45" i="25"/>
  <c r="Q45" i="25"/>
  <c r="H47" i="25"/>
  <c r="K47" i="25"/>
  <c r="I47" i="25"/>
  <c r="AC55" i="25"/>
  <c r="AA55" i="25"/>
  <c r="Z55" i="25"/>
  <c r="AC66" i="25"/>
  <c r="AA66" i="25"/>
  <c r="Z66" i="25"/>
  <c r="Q68" i="25"/>
  <c r="T68" i="25"/>
  <c r="R68" i="25"/>
  <c r="AM8" i="26"/>
  <c r="BF8" i="26"/>
  <c r="AP37" i="26"/>
  <c r="BI37" i="26"/>
  <c r="BM12" i="26"/>
  <c r="BK12" i="26"/>
  <c r="BJ12" i="26"/>
  <c r="AR13" i="26"/>
  <c r="AU13" i="26"/>
  <c r="AS13" i="26"/>
  <c r="AC17" i="26"/>
  <c r="AB17" i="26"/>
  <c r="AA17" i="26"/>
  <c r="Z17" i="26"/>
  <c r="AL18" i="26"/>
  <c r="AJ18" i="26"/>
  <c r="AI18" i="26"/>
  <c r="K26" i="26"/>
  <c r="I26" i="26"/>
  <c r="H26" i="26"/>
  <c r="J26" i="26"/>
  <c r="BB28" i="26"/>
  <c r="BA28" i="26"/>
  <c r="BB31" i="26"/>
  <c r="BA31" i="26"/>
  <c r="I140" i="29"/>
  <c r="H140" i="29"/>
  <c r="G140" i="29"/>
  <c r="J16" i="30"/>
  <c r="H105" i="30"/>
  <c r="M120" i="30"/>
  <c r="L120" i="30"/>
  <c r="H212" i="30"/>
  <c r="AR36" i="23"/>
  <c r="AT36" i="23"/>
  <c r="AU36" i="23"/>
  <c r="AS36" i="23"/>
  <c r="D36" i="24"/>
  <c r="L36" i="24"/>
  <c r="W69" i="24"/>
  <c r="F7" i="25"/>
  <c r="N7" i="25"/>
  <c r="V7" i="25"/>
  <c r="Q10" i="25"/>
  <c r="T10" i="25"/>
  <c r="R10" i="25"/>
  <c r="M36" i="25"/>
  <c r="U36" i="25"/>
  <c r="T19" i="25"/>
  <c r="R19" i="25"/>
  <c r="Q19" i="25"/>
  <c r="H21" i="25"/>
  <c r="K21" i="25"/>
  <c r="I21" i="25"/>
  <c r="AC29" i="25"/>
  <c r="AB29" i="25"/>
  <c r="AA29" i="25"/>
  <c r="Z29" i="25"/>
  <c r="T42" i="25"/>
  <c r="R42" i="25"/>
  <c r="Q42" i="25"/>
  <c r="C69" i="25"/>
  <c r="T53" i="25"/>
  <c r="R53" i="25"/>
  <c r="Q53" i="25"/>
  <c r="H55" i="25"/>
  <c r="K55" i="25"/>
  <c r="I55" i="25"/>
  <c r="AC63" i="25"/>
  <c r="AA63" i="25"/>
  <c r="Z63" i="25"/>
  <c r="AO8" i="26"/>
  <c r="AU11" i="26"/>
  <c r="AS11" i="26"/>
  <c r="AR11" i="26"/>
  <c r="U37" i="26"/>
  <c r="AC16" i="26"/>
  <c r="AB16" i="26"/>
  <c r="AA16" i="26"/>
  <c r="Z16" i="26"/>
  <c r="H17" i="26"/>
  <c r="K17" i="26"/>
  <c r="I17" i="26"/>
  <c r="J17" i="26"/>
  <c r="BM33" i="26"/>
  <c r="BK33" i="26"/>
  <c r="BJ33" i="26"/>
  <c r="T9" i="28"/>
  <c r="S9" i="28"/>
  <c r="R9" i="28"/>
  <c r="Q9" i="28"/>
  <c r="P9" i="28"/>
  <c r="T7" i="29"/>
  <c r="S7" i="29"/>
  <c r="R7" i="29"/>
  <c r="AA24" i="29"/>
  <c r="Q7" i="29"/>
  <c r="P7" i="29"/>
  <c r="H19" i="30"/>
  <c r="AU35" i="23"/>
  <c r="AS35" i="23"/>
  <c r="AT35" i="23"/>
  <c r="AR35" i="23"/>
  <c r="BD36" i="23"/>
  <c r="BB36" i="23"/>
  <c r="BA36" i="23"/>
  <c r="E36" i="24"/>
  <c r="M36" i="24"/>
  <c r="U36" i="24"/>
  <c r="G7" i="25"/>
  <c r="J22" i="25" s="1"/>
  <c r="K8" i="25"/>
  <c r="I8" i="25"/>
  <c r="H8" i="25"/>
  <c r="O7" i="25"/>
  <c r="W7" i="25"/>
  <c r="AC10" i="25"/>
  <c r="AA10" i="25"/>
  <c r="Z10" i="25"/>
  <c r="F36" i="25"/>
  <c r="N36" i="25"/>
  <c r="V36" i="25"/>
  <c r="K14" i="25"/>
  <c r="H14" i="25"/>
  <c r="I14" i="25"/>
  <c r="T16" i="25"/>
  <c r="R16" i="25"/>
  <c r="Q16" i="25"/>
  <c r="T27" i="25"/>
  <c r="R27" i="25"/>
  <c r="Q27" i="25"/>
  <c r="H29" i="25"/>
  <c r="K29" i="25"/>
  <c r="I29" i="25"/>
  <c r="C40" i="25"/>
  <c r="Z41" i="25"/>
  <c r="Y40" i="25"/>
  <c r="AB55" i="25" s="1"/>
  <c r="AC41" i="25"/>
  <c r="AA41" i="25"/>
  <c r="T50" i="25"/>
  <c r="R50" i="25"/>
  <c r="Q50" i="25"/>
  <c r="T61" i="25"/>
  <c r="R61" i="25"/>
  <c r="Q61" i="25"/>
  <c r="H63" i="25"/>
  <c r="K63" i="25"/>
  <c r="I63" i="25"/>
  <c r="W8" i="26"/>
  <c r="AP8" i="26"/>
  <c r="AU10" i="26"/>
  <c r="AS10" i="26"/>
  <c r="AR10" i="26"/>
  <c r="Z11" i="26"/>
  <c r="AC11" i="26"/>
  <c r="AB11" i="26"/>
  <c r="AA11" i="26"/>
  <c r="D37" i="26"/>
  <c r="K15" i="26"/>
  <c r="J15" i="26"/>
  <c r="I15" i="26"/>
  <c r="H15" i="26"/>
  <c r="BD17" i="26"/>
  <c r="BC17" i="26"/>
  <c r="AU19" i="26"/>
  <c r="AS19" i="26"/>
  <c r="AR19" i="26"/>
  <c r="Z23" i="26"/>
  <c r="AC23" i="26"/>
  <c r="AB23" i="26"/>
  <c r="AA23" i="26"/>
  <c r="AJ30" i="26"/>
  <c r="AL30" i="26"/>
  <c r="AI30" i="26"/>
  <c r="AC36" i="26"/>
  <c r="AB36" i="26"/>
  <c r="AA36" i="26"/>
  <c r="Z36" i="26"/>
  <c r="F57" i="30"/>
  <c r="F80" i="30"/>
  <c r="F126" i="30"/>
  <c r="H142" i="30"/>
  <c r="H197" i="30"/>
  <c r="R14" i="25"/>
  <c r="Q14" i="25"/>
  <c r="T14" i="25"/>
  <c r="I17" i="25"/>
  <c r="H17" i="25"/>
  <c r="K17" i="25"/>
  <c r="AB19" i="25"/>
  <c r="AA19" i="25"/>
  <c r="Z19" i="25"/>
  <c r="AC19" i="25"/>
  <c r="R22" i="25"/>
  <c r="Q22" i="25"/>
  <c r="T22" i="25"/>
  <c r="J25" i="25"/>
  <c r="I25" i="25"/>
  <c r="H25" i="25"/>
  <c r="K25" i="25"/>
  <c r="AA27" i="25"/>
  <c r="Z27" i="25"/>
  <c r="AC27" i="25"/>
  <c r="R30" i="25"/>
  <c r="Q30" i="25"/>
  <c r="T30" i="25"/>
  <c r="I33" i="25"/>
  <c r="H33" i="25"/>
  <c r="K33" i="25"/>
  <c r="AA35" i="25"/>
  <c r="Z35" i="25"/>
  <c r="AC35" i="25"/>
  <c r="M40" i="25"/>
  <c r="U40" i="25"/>
  <c r="I43" i="25"/>
  <c r="H43" i="25"/>
  <c r="K43" i="25"/>
  <c r="D69" i="25"/>
  <c r="L69" i="25"/>
  <c r="AA45" i="25"/>
  <c r="Z45" i="25"/>
  <c r="AC45" i="25"/>
  <c r="R48" i="25"/>
  <c r="Q48" i="25"/>
  <c r="T48" i="25"/>
  <c r="I51" i="25"/>
  <c r="H51" i="25"/>
  <c r="K51" i="25"/>
  <c r="AA53" i="25"/>
  <c r="Z53" i="25"/>
  <c r="AC53" i="25"/>
  <c r="R56" i="25"/>
  <c r="Q56" i="25"/>
  <c r="T56" i="25"/>
  <c r="I59" i="25"/>
  <c r="H59" i="25"/>
  <c r="K59" i="25"/>
  <c r="AB61" i="25"/>
  <c r="AA61" i="25"/>
  <c r="Z61" i="25"/>
  <c r="AC61" i="25"/>
  <c r="R64" i="25"/>
  <c r="Q64" i="25"/>
  <c r="T64" i="25"/>
  <c r="I67" i="25"/>
  <c r="H67" i="25"/>
  <c r="K67" i="25"/>
  <c r="C8" i="26"/>
  <c r="AS9" i="26"/>
  <c r="AR9" i="26"/>
  <c r="AQ8" i="26"/>
  <c r="AT19" i="26" s="1"/>
  <c r="AU9" i="26"/>
  <c r="AY8" i="26"/>
  <c r="BG8" i="26"/>
  <c r="BB10" i="26"/>
  <c r="BA10" i="26"/>
  <c r="BK11" i="26"/>
  <c r="BJ11" i="26"/>
  <c r="BM11" i="26"/>
  <c r="F37" i="26"/>
  <c r="N37" i="26"/>
  <c r="V37" i="26"/>
  <c r="AD37" i="26"/>
  <c r="J13" i="26"/>
  <c r="I13" i="26"/>
  <c r="H13" i="26"/>
  <c r="K13" i="26"/>
  <c r="R14" i="26"/>
  <c r="Q14" i="26"/>
  <c r="T14" i="26"/>
  <c r="AB15" i="26"/>
  <c r="AA15" i="26"/>
  <c r="Z15" i="26"/>
  <c r="AC15" i="26"/>
  <c r="AJ16" i="26"/>
  <c r="AI16" i="26"/>
  <c r="AL16" i="26"/>
  <c r="BC16" i="26"/>
  <c r="BD16" i="26"/>
  <c r="AS17" i="26"/>
  <c r="AR17" i="26"/>
  <c r="AU17" i="26"/>
  <c r="BB18" i="26"/>
  <c r="BA18" i="26"/>
  <c r="BM19" i="26"/>
  <c r="BK19" i="26"/>
  <c r="BJ19" i="26"/>
  <c r="K21" i="26"/>
  <c r="J21" i="26"/>
  <c r="I21" i="26"/>
  <c r="H21" i="26"/>
  <c r="BA22" i="26"/>
  <c r="BB22" i="26"/>
  <c r="Q24" i="26"/>
  <c r="T24" i="26"/>
  <c r="R24" i="26"/>
  <c r="AK26" i="26"/>
  <c r="AJ26" i="26"/>
  <c r="AI26" i="26"/>
  <c r="AL26" i="26"/>
  <c r="R28" i="26"/>
  <c r="T28" i="26"/>
  <c r="Q28" i="26"/>
  <c r="BM32" i="26"/>
  <c r="BK32" i="26"/>
  <c r="BJ32" i="26"/>
  <c r="L145" i="28"/>
  <c r="O145" i="28"/>
  <c r="N145" i="28"/>
  <c r="M145" i="28"/>
  <c r="O144" i="28"/>
  <c r="N144" i="28"/>
  <c r="M144" i="28"/>
  <c r="L144" i="28"/>
  <c r="I148" i="29"/>
  <c r="H148" i="29"/>
  <c r="G148" i="29"/>
  <c r="H11" i="30"/>
  <c r="F17" i="30"/>
  <c r="H61" i="30"/>
  <c r="J81" i="30"/>
  <c r="J105" i="30"/>
  <c r="F218" i="30"/>
  <c r="J253" i="30"/>
  <c r="F277" i="30"/>
  <c r="H429" i="30"/>
  <c r="AC14" i="25"/>
  <c r="AA14" i="25"/>
  <c r="Z14" i="25"/>
  <c r="AB14" i="25"/>
  <c r="T17" i="25"/>
  <c r="R17" i="25"/>
  <c r="Q17" i="25"/>
  <c r="K20" i="25"/>
  <c r="I20" i="25"/>
  <c r="H20" i="25"/>
  <c r="AC22" i="25"/>
  <c r="AA22" i="25"/>
  <c r="Z22" i="25"/>
  <c r="T25" i="25"/>
  <c r="R25" i="25"/>
  <c r="Q25" i="25"/>
  <c r="K28" i="25"/>
  <c r="I28" i="25"/>
  <c r="H28" i="25"/>
  <c r="AC30" i="25"/>
  <c r="AA30" i="25"/>
  <c r="Z30" i="25"/>
  <c r="T33" i="25"/>
  <c r="R33" i="25"/>
  <c r="Q33" i="25"/>
  <c r="F40" i="25"/>
  <c r="N40" i="25"/>
  <c r="V40" i="25"/>
  <c r="T43" i="25"/>
  <c r="R43" i="25"/>
  <c r="Q43" i="25"/>
  <c r="M69" i="25"/>
  <c r="U69" i="25"/>
  <c r="K46" i="25"/>
  <c r="I46" i="25"/>
  <c r="H46" i="25"/>
  <c r="AC48" i="25"/>
  <c r="AA48" i="25"/>
  <c r="Z48" i="25"/>
  <c r="AB48" i="25"/>
  <c r="T51" i="25"/>
  <c r="R51" i="25"/>
  <c r="Q51" i="25"/>
  <c r="K54" i="25"/>
  <c r="I54" i="25"/>
  <c r="H54" i="25"/>
  <c r="AC56" i="25"/>
  <c r="AA56" i="25"/>
  <c r="Z56" i="25"/>
  <c r="T59" i="25"/>
  <c r="R59" i="25"/>
  <c r="Q59" i="25"/>
  <c r="K62" i="25"/>
  <c r="I62" i="25"/>
  <c r="H62" i="25"/>
  <c r="AC64" i="25"/>
  <c r="AA64" i="25"/>
  <c r="Z64" i="25"/>
  <c r="T67" i="25"/>
  <c r="R67" i="25"/>
  <c r="Q67" i="25"/>
  <c r="D8" i="26"/>
  <c r="L8" i="26"/>
  <c r="BB9" i="26"/>
  <c r="BA9" i="26"/>
  <c r="AZ8" i="26"/>
  <c r="BH8" i="26"/>
  <c r="BM10" i="26"/>
  <c r="BK10" i="26"/>
  <c r="BJ10" i="26"/>
  <c r="G37" i="26"/>
  <c r="K12" i="26"/>
  <c r="I12" i="26"/>
  <c r="H12" i="26"/>
  <c r="J12" i="26"/>
  <c r="O37" i="26"/>
  <c r="W37" i="26"/>
  <c r="AE37" i="26"/>
  <c r="AM37" i="26"/>
  <c r="T13" i="26"/>
  <c r="R13" i="26"/>
  <c r="Q13" i="26"/>
  <c r="AC14" i="26"/>
  <c r="AA14" i="26"/>
  <c r="Z14" i="26"/>
  <c r="AB14" i="26"/>
  <c r="AL15" i="26"/>
  <c r="AJ15" i="26"/>
  <c r="AI15" i="26"/>
  <c r="AK15" i="26"/>
  <c r="BC15" i="26"/>
  <c r="BD15" i="26"/>
  <c r="AU16" i="26"/>
  <c r="AS16" i="26"/>
  <c r="AR16" i="26"/>
  <c r="BB17" i="26"/>
  <c r="BA17" i="26"/>
  <c r="BM18" i="26"/>
  <c r="BK18" i="26"/>
  <c r="BJ18" i="26"/>
  <c r="K20" i="26"/>
  <c r="J20" i="26"/>
  <c r="I20" i="26"/>
  <c r="H20" i="26"/>
  <c r="T21" i="26"/>
  <c r="R21" i="26"/>
  <c r="Q21" i="26"/>
  <c r="Q22" i="26"/>
  <c r="T22" i="26"/>
  <c r="R22" i="26"/>
  <c r="AU23" i="26"/>
  <c r="AS23" i="26"/>
  <c r="AR23" i="26"/>
  <c r="T27" i="26"/>
  <c r="R27" i="26"/>
  <c r="Q27" i="26"/>
  <c r="BK29" i="26"/>
  <c r="BJ29" i="26"/>
  <c r="BM29" i="26"/>
  <c r="K35" i="26"/>
  <c r="J35" i="26"/>
  <c r="I35" i="26"/>
  <c r="H35" i="26"/>
  <c r="O126" i="27"/>
  <c r="N126" i="27"/>
  <c r="M126" i="27"/>
  <c r="L126" i="27"/>
  <c r="K126" i="27"/>
  <c r="F10" i="28"/>
  <c r="T13" i="28"/>
  <c r="S13" i="28"/>
  <c r="R13" i="28"/>
  <c r="Q13" i="28"/>
  <c r="P13" i="28"/>
  <c r="N15" i="28"/>
  <c r="M15" i="28"/>
  <c r="L15" i="28"/>
  <c r="I137" i="28"/>
  <c r="H137" i="28"/>
  <c r="G137" i="28"/>
  <c r="F8" i="29"/>
  <c r="T11" i="29"/>
  <c r="S11" i="29"/>
  <c r="R11" i="29"/>
  <c r="Q11" i="29"/>
  <c r="P11" i="29"/>
  <c r="N13" i="29"/>
  <c r="M13" i="29"/>
  <c r="L13" i="29"/>
  <c r="J15" i="29"/>
  <c r="I15" i="29"/>
  <c r="H15" i="29"/>
  <c r="H14" i="30"/>
  <c r="F20" i="30"/>
  <c r="F40" i="30"/>
  <c r="J43" i="30"/>
  <c r="F79" i="30"/>
  <c r="J82" i="30"/>
  <c r="J191" i="30"/>
  <c r="H305" i="30"/>
  <c r="H324" i="30"/>
  <c r="Q12" i="25"/>
  <c r="R12" i="25"/>
  <c r="T12" i="25"/>
  <c r="H15" i="25"/>
  <c r="K15" i="25"/>
  <c r="I15" i="25"/>
  <c r="Z17" i="25"/>
  <c r="AC17" i="25"/>
  <c r="AA17" i="25"/>
  <c r="Q20" i="25"/>
  <c r="T20" i="25"/>
  <c r="R20" i="25"/>
  <c r="H23" i="25"/>
  <c r="K23" i="25"/>
  <c r="I23" i="25"/>
  <c r="AB25" i="25"/>
  <c r="Z25" i="25"/>
  <c r="AC25" i="25"/>
  <c r="AA25" i="25"/>
  <c r="Q28" i="25"/>
  <c r="R28" i="25"/>
  <c r="T28" i="25"/>
  <c r="H31" i="25"/>
  <c r="K31" i="25"/>
  <c r="I31" i="25"/>
  <c r="Z33" i="25"/>
  <c r="AA33" i="25"/>
  <c r="AC33" i="25"/>
  <c r="H41" i="25"/>
  <c r="G40" i="25"/>
  <c r="J56" i="25" s="1"/>
  <c r="I41" i="25"/>
  <c r="K41" i="25"/>
  <c r="O40" i="25"/>
  <c r="W40" i="25"/>
  <c r="AB43" i="25"/>
  <c r="Z43" i="25"/>
  <c r="AC43" i="25"/>
  <c r="AA43" i="25"/>
  <c r="F69" i="25"/>
  <c r="N69" i="25"/>
  <c r="V69" i="25"/>
  <c r="Q46" i="25"/>
  <c r="R46" i="25"/>
  <c r="T46" i="25"/>
  <c r="H49" i="25"/>
  <c r="K49" i="25"/>
  <c r="I49" i="25"/>
  <c r="Z51" i="25"/>
  <c r="AC51" i="25"/>
  <c r="AA51" i="25"/>
  <c r="Q54" i="25"/>
  <c r="T54" i="25"/>
  <c r="R54" i="25"/>
  <c r="H57" i="25"/>
  <c r="K57" i="25"/>
  <c r="I57" i="25"/>
  <c r="AB59" i="25"/>
  <c r="Z59" i="25"/>
  <c r="AC59" i="25"/>
  <c r="AA59" i="25"/>
  <c r="Q62" i="25"/>
  <c r="R62" i="25"/>
  <c r="T62" i="25"/>
  <c r="H65" i="25"/>
  <c r="K65" i="25"/>
  <c r="I65" i="25"/>
  <c r="Z67" i="25"/>
  <c r="AA67" i="25"/>
  <c r="AC67" i="25"/>
  <c r="E8" i="26"/>
  <c r="M8" i="26"/>
  <c r="U8" i="26"/>
  <c r="BJ9" i="26"/>
  <c r="BI8" i="26"/>
  <c r="BL12" i="26" s="1"/>
  <c r="BM9" i="26"/>
  <c r="BK9" i="26"/>
  <c r="J11" i="26"/>
  <c r="H11" i="26"/>
  <c r="I11" i="26"/>
  <c r="K11" i="26"/>
  <c r="P37" i="26"/>
  <c r="Q12" i="26"/>
  <c r="T12" i="26"/>
  <c r="R12" i="26"/>
  <c r="X37" i="26"/>
  <c r="AF37" i="26"/>
  <c r="AN37" i="26"/>
  <c r="AV37" i="26"/>
  <c r="AB13" i="26"/>
  <c r="Z13" i="26"/>
  <c r="AA13" i="26"/>
  <c r="AC13" i="26"/>
  <c r="AI14" i="26"/>
  <c r="AL14" i="26"/>
  <c r="AJ14" i="26"/>
  <c r="BD14" i="26"/>
  <c r="BC14" i="26"/>
  <c r="AR15" i="26"/>
  <c r="AU15" i="26"/>
  <c r="AS15" i="26"/>
  <c r="BA16" i="26"/>
  <c r="BB16" i="26"/>
  <c r="BJ17" i="26"/>
  <c r="BM17" i="26"/>
  <c r="BK17" i="26"/>
  <c r="J19" i="26"/>
  <c r="I19" i="26"/>
  <c r="H19" i="26"/>
  <c r="K19" i="26"/>
  <c r="R20" i="26"/>
  <c r="Q20" i="26"/>
  <c r="T20" i="26"/>
  <c r="AB21" i="26"/>
  <c r="AA21" i="26"/>
  <c r="Z21" i="26"/>
  <c r="AC21" i="26"/>
  <c r="AU22" i="26"/>
  <c r="AS22" i="26"/>
  <c r="AR22" i="26"/>
  <c r="BM24" i="26"/>
  <c r="BK24" i="26"/>
  <c r="BJ24" i="26"/>
  <c r="BK25" i="26"/>
  <c r="BM25" i="26"/>
  <c r="BJ25" i="26"/>
  <c r="AU30" i="26"/>
  <c r="AS30" i="26"/>
  <c r="AR30" i="26"/>
  <c r="K34" i="26"/>
  <c r="J34" i="26"/>
  <c r="I34" i="26"/>
  <c r="H34" i="26"/>
  <c r="L6" i="27"/>
  <c r="K6" i="27"/>
  <c r="O128" i="27"/>
  <c r="N128" i="27"/>
  <c r="M128" i="27"/>
  <c r="L128" i="27"/>
  <c r="K128" i="27"/>
  <c r="I140" i="28"/>
  <c r="H140" i="28"/>
  <c r="G140" i="28"/>
  <c r="F9" i="30"/>
  <c r="J34" i="30"/>
  <c r="F62" i="30"/>
  <c r="J86" i="30"/>
  <c r="M97" i="30"/>
  <c r="L97" i="30"/>
  <c r="H259" i="30"/>
  <c r="H346" i="30"/>
  <c r="F374" i="30"/>
  <c r="J407" i="30"/>
  <c r="AA12" i="25"/>
  <c r="AC12" i="25"/>
  <c r="Z12" i="25"/>
  <c r="R15" i="25"/>
  <c r="T15" i="25"/>
  <c r="Q15" i="25"/>
  <c r="I18" i="25"/>
  <c r="K18" i="25"/>
  <c r="H18" i="25"/>
  <c r="AA20" i="25"/>
  <c r="AC20" i="25"/>
  <c r="Z20" i="25"/>
  <c r="R23" i="25"/>
  <c r="Q23" i="25"/>
  <c r="T23" i="25"/>
  <c r="I26" i="25"/>
  <c r="K26" i="25"/>
  <c r="H26" i="25"/>
  <c r="AA28" i="25"/>
  <c r="AC28" i="25"/>
  <c r="Z28" i="25"/>
  <c r="R31" i="25"/>
  <c r="Q31" i="25"/>
  <c r="T31" i="25"/>
  <c r="I34" i="25"/>
  <c r="K34" i="25"/>
  <c r="H34" i="25"/>
  <c r="R41" i="25"/>
  <c r="P40" i="25"/>
  <c r="S66" i="25" s="1"/>
  <c r="T41" i="25"/>
  <c r="Q41" i="25"/>
  <c r="X40" i="25"/>
  <c r="I44" i="25"/>
  <c r="H44" i="25"/>
  <c r="G69" i="25"/>
  <c r="K44" i="25"/>
  <c r="J44" i="25"/>
  <c r="O69" i="25"/>
  <c r="W69" i="25"/>
  <c r="AA46" i="25"/>
  <c r="AC46" i="25"/>
  <c r="Z46" i="25"/>
  <c r="R49" i="25"/>
  <c r="T49" i="25"/>
  <c r="Q49" i="25"/>
  <c r="I52" i="25"/>
  <c r="K52" i="25"/>
  <c r="H52" i="25"/>
  <c r="AA54" i="25"/>
  <c r="AC54" i="25"/>
  <c r="Z54" i="25"/>
  <c r="R57" i="25"/>
  <c r="Q57" i="25"/>
  <c r="T57" i="25"/>
  <c r="I60" i="25"/>
  <c r="K60" i="25"/>
  <c r="H60" i="25"/>
  <c r="AA62" i="25"/>
  <c r="AC62" i="25"/>
  <c r="Z62" i="25"/>
  <c r="R65" i="25"/>
  <c r="Q65" i="25"/>
  <c r="T65" i="25"/>
  <c r="I68" i="25"/>
  <c r="K68" i="25"/>
  <c r="H68" i="25"/>
  <c r="F8" i="26"/>
  <c r="N8" i="26"/>
  <c r="V8" i="26"/>
  <c r="AD8" i="26"/>
  <c r="I10" i="26"/>
  <c r="K10" i="26"/>
  <c r="H10" i="26"/>
  <c r="J10" i="26"/>
  <c r="R11" i="26"/>
  <c r="T11" i="26"/>
  <c r="Q11" i="26"/>
  <c r="Y37" i="26"/>
  <c r="AA12" i="26"/>
  <c r="Z12" i="26"/>
  <c r="AC12" i="26"/>
  <c r="AB12" i="26"/>
  <c r="AG37" i="26"/>
  <c r="AO37" i="26"/>
  <c r="AW37" i="26"/>
  <c r="BE37" i="26"/>
  <c r="AJ13" i="26"/>
  <c r="AL13" i="26"/>
  <c r="AI13" i="26"/>
  <c r="BD13" i="26"/>
  <c r="BC13" i="26"/>
  <c r="AS14" i="26"/>
  <c r="AU14" i="26"/>
  <c r="AR14" i="26"/>
  <c r="BB15" i="26"/>
  <c r="BA15" i="26"/>
  <c r="BK16" i="26"/>
  <c r="BM16" i="26"/>
  <c r="BJ16" i="26"/>
  <c r="I18" i="26"/>
  <c r="J18" i="26"/>
  <c r="H18" i="26"/>
  <c r="K18" i="26"/>
  <c r="R19" i="26"/>
  <c r="Q19" i="26"/>
  <c r="T19" i="26"/>
  <c r="AA20" i="26"/>
  <c r="Z20" i="26"/>
  <c r="AC20" i="26"/>
  <c r="AB20" i="26"/>
  <c r="AL21" i="26"/>
  <c r="AJ21" i="26"/>
  <c r="AI21" i="26"/>
  <c r="AR21" i="26"/>
  <c r="AU21" i="26"/>
  <c r="AS21" i="26"/>
  <c r="J23" i="26"/>
  <c r="H23" i="26"/>
  <c r="K23" i="26"/>
  <c r="I23" i="26"/>
  <c r="AI24" i="26"/>
  <c r="AJ24" i="26"/>
  <c r="AL24" i="26"/>
  <c r="AS27" i="26"/>
  <c r="AR27" i="26"/>
  <c r="AU27" i="26"/>
  <c r="AB29" i="26"/>
  <c r="AA29" i="26"/>
  <c r="AC29" i="26"/>
  <c r="Z29" i="26"/>
  <c r="AU31" i="26"/>
  <c r="AS31" i="26"/>
  <c r="AR31" i="26"/>
  <c r="T36" i="26"/>
  <c r="R36" i="26"/>
  <c r="Q36" i="26"/>
  <c r="F14" i="28"/>
  <c r="I145" i="28"/>
  <c r="H145" i="28"/>
  <c r="G145" i="28"/>
  <c r="F12" i="29"/>
  <c r="T15" i="29"/>
  <c r="S15" i="29"/>
  <c r="R15" i="29"/>
  <c r="Q15" i="29"/>
  <c r="P15" i="29"/>
  <c r="N17" i="29"/>
  <c r="M17" i="29"/>
  <c r="L17" i="29"/>
  <c r="O139" i="29"/>
  <c r="N139" i="29"/>
  <c r="M139" i="29"/>
  <c r="L139" i="29"/>
  <c r="K139" i="29"/>
  <c r="F12" i="30"/>
  <c r="M31" i="30"/>
  <c r="L31" i="30"/>
  <c r="M76" i="30"/>
  <c r="L76" i="30"/>
  <c r="H145" i="30"/>
  <c r="J173" i="30"/>
  <c r="M185" i="30"/>
  <c r="L185" i="30"/>
  <c r="F330" i="30"/>
  <c r="J624" i="30"/>
  <c r="Q18" i="26"/>
  <c r="T18" i="26"/>
  <c r="R18" i="26"/>
  <c r="Z19" i="26"/>
  <c r="AC19" i="26"/>
  <c r="AB19" i="26"/>
  <c r="AA19" i="26"/>
  <c r="AI20" i="26"/>
  <c r="AL20" i="26"/>
  <c r="AJ20" i="26"/>
  <c r="BD20" i="26"/>
  <c r="BC20" i="26"/>
  <c r="AK22" i="26"/>
  <c r="AI22" i="26"/>
  <c r="AJ22" i="26"/>
  <c r="AL22" i="26"/>
  <c r="AC28" i="26"/>
  <c r="AA28" i="26"/>
  <c r="Z28" i="26"/>
  <c r="AB28" i="26"/>
  <c r="BD30" i="26"/>
  <c r="BC30" i="26"/>
  <c r="T35" i="26"/>
  <c r="R35" i="26"/>
  <c r="Q35" i="26"/>
  <c r="D129" i="27"/>
  <c r="I143" i="28"/>
  <c r="H143" i="28"/>
  <c r="G143" i="28"/>
  <c r="O144" i="29"/>
  <c r="N144" i="29"/>
  <c r="M144" i="29"/>
  <c r="L144" i="29"/>
  <c r="K144" i="29"/>
  <c r="J21" i="30"/>
  <c r="H32" i="30"/>
  <c r="F87" i="30"/>
  <c r="H56" i="30"/>
  <c r="F103" i="30"/>
  <c r="J119" i="30"/>
  <c r="H124" i="30"/>
  <c r="F130" i="30"/>
  <c r="F195" i="30"/>
  <c r="F352" i="30"/>
  <c r="H451" i="30"/>
  <c r="R13" i="25"/>
  <c r="Q13" i="25"/>
  <c r="T13" i="25"/>
  <c r="K16" i="25"/>
  <c r="I16" i="25"/>
  <c r="H16" i="25"/>
  <c r="AC18" i="25"/>
  <c r="Z18" i="25"/>
  <c r="AA18" i="25"/>
  <c r="T21" i="25"/>
  <c r="R21" i="25"/>
  <c r="Q21" i="25"/>
  <c r="K24" i="25"/>
  <c r="I24" i="25"/>
  <c r="H24" i="25"/>
  <c r="AC26" i="25"/>
  <c r="AA26" i="25"/>
  <c r="Z26" i="25"/>
  <c r="T29" i="25"/>
  <c r="R29" i="25"/>
  <c r="Q29" i="25"/>
  <c r="K32" i="25"/>
  <c r="I32" i="25"/>
  <c r="H32" i="25"/>
  <c r="AC34" i="25"/>
  <c r="Z34" i="25"/>
  <c r="AA34" i="25"/>
  <c r="K42" i="25"/>
  <c r="I42" i="25"/>
  <c r="H42" i="25"/>
  <c r="AC44" i="25"/>
  <c r="Y69" i="25"/>
  <c r="AA44" i="25"/>
  <c r="Z44" i="25"/>
  <c r="T47" i="25"/>
  <c r="Q47" i="25"/>
  <c r="R47" i="25"/>
  <c r="K50" i="25"/>
  <c r="I50" i="25"/>
  <c r="H50" i="25"/>
  <c r="AC52" i="25"/>
  <c r="AB52" i="25"/>
  <c r="Z52" i="25"/>
  <c r="AA52" i="25"/>
  <c r="T55" i="25"/>
  <c r="R55" i="25"/>
  <c r="Q55" i="25"/>
  <c r="K58" i="25"/>
  <c r="I58" i="25"/>
  <c r="H58" i="25"/>
  <c r="AC60" i="25"/>
  <c r="AA60" i="25"/>
  <c r="Z60" i="25"/>
  <c r="T63" i="25"/>
  <c r="R63" i="25"/>
  <c r="Q63" i="25"/>
  <c r="K66" i="25"/>
  <c r="J66" i="25"/>
  <c r="I66" i="25"/>
  <c r="H66" i="25"/>
  <c r="AC68" i="25"/>
  <c r="AB68" i="25"/>
  <c r="Z68" i="25"/>
  <c r="AA68" i="25"/>
  <c r="T9" i="26"/>
  <c r="R9" i="26"/>
  <c r="Q9" i="26"/>
  <c r="P8" i="26"/>
  <c r="S24" i="26" s="1"/>
  <c r="X8" i="26"/>
  <c r="AF8" i="26"/>
  <c r="AN8" i="26"/>
  <c r="AV8" i="26"/>
  <c r="AC10" i="26"/>
  <c r="AB10" i="26"/>
  <c r="AA10" i="26"/>
  <c r="Z10" i="26"/>
  <c r="AL11" i="26"/>
  <c r="AK11" i="26"/>
  <c r="AJ11" i="26"/>
  <c r="AI11" i="26"/>
  <c r="BD11" i="26"/>
  <c r="BC11" i="26"/>
  <c r="C37" i="26"/>
  <c r="AQ37" i="26"/>
  <c r="AU12" i="26"/>
  <c r="AT12" i="26"/>
  <c r="AS12" i="26"/>
  <c r="AR12" i="26"/>
  <c r="AY37" i="26"/>
  <c r="BG37" i="26"/>
  <c r="BA13" i="26"/>
  <c r="BB13" i="26"/>
  <c r="BM14" i="26"/>
  <c r="BK14" i="26"/>
  <c r="BJ14" i="26"/>
  <c r="K16" i="26"/>
  <c r="J16" i="26"/>
  <c r="H16" i="26"/>
  <c r="I16" i="26"/>
  <c r="T17" i="26"/>
  <c r="S17" i="26"/>
  <c r="R17" i="26"/>
  <c r="Q17" i="26"/>
  <c r="AC18" i="26"/>
  <c r="AB18" i="26"/>
  <c r="AA18" i="26"/>
  <c r="Z18" i="26"/>
  <c r="AL19" i="26"/>
  <c r="AK19" i="26"/>
  <c r="AJ19" i="26"/>
  <c r="AI19" i="26"/>
  <c r="BD19" i="26"/>
  <c r="BC19" i="26"/>
  <c r="AU20" i="26"/>
  <c r="AR20" i="26"/>
  <c r="AS20" i="26"/>
  <c r="BJ23" i="26"/>
  <c r="BM23" i="26"/>
  <c r="BK23" i="26"/>
  <c r="BB24" i="26"/>
  <c r="BA24" i="26"/>
  <c r="AB25" i="26"/>
  <c r="AA25" i="26"/>
  <c r="Z25" i="26"/>
  <c r="AC25" i="26"/>
  <c r="J27" i="26"/>
  <c r="I27" i="26"/>
  <c r="K27" i="26"/>
  <c r="H27" i="26"/>
  <c r="BD29" i="26"/>
  <c r="BC29" i="26"/>
  <c r="BB32" i="26"/>
  <c r="BA32" i="26"/>
  <c r="M7" i="27"/>
  <c r="L7" i="27"/>
  <c r="K7" i="27"/>
  <c r="F11" i="27"/>
  <c r="I9" i="27"/>
  <c r="H9" i="27"/>
  <c r="G9" i="27"/>
  <c r="E129" i="27"/>
  <c r="I127" i="27"/>
  <c r="F129" i="27"/>
  <c r="H127" i="27"/>
  <c r="G127" i="27"/>
  <c r="N7" i="28"/>
  <c r="M7" i="28"/>
  <c r="L7" i="28"/>
  <c r="J9" i="28"/>
  <c r="I9" i="28"/>
  <c r="H9" i="28"/>
  <c r="C146" i="28"/>
  <c r="J7" i="29"/>
  <c r="I7" i="29"/>
  <c r="H7" i="29"/>
  <c r="F16" i="29"/>
  <c r="O147" i="29"/>
  <c r="N147" i="29"/>
  <c r="M147" i="29"/>
  <c r="L147" i="29"/>
  <c r="K147" i="29"/>
  <c r="H35" i="30"/>
  <c r="J38" i="30"/>
  <c r="J77" i="30"/>
  <c r="F84" i="30"/>
  <c r="J99" i="30"/>
  <c r="F104" i="30"/>
  <c r="J130" i="30"/>
  <c r="M167" i="30"/>
  <c r="L167" i="30"/>
  <c r="H229" i="30"/>
  <c r="K25" i="26"/>
  <c r="J25" i="26"/>
  <c r="H25" i="26"/>
  <c r="I25" i="26"/>
  <c r="T26" i="26"/>
  <c r="S26" i="26"/>
  <c r="Q26" i="26"/>
  <c r="R26" i="26"/>
  <c r="AC27" i="26"/>
  <c r="AB27" i="26"/>
  <c r="Z27" i="26"/>
  <c r="AA27" i="26"/>
  <c r="AL28" i="26"/>
  <c r="AI28" i="26"/>
  <c r="AJ28" i="26"/>
  <c r="BC28" i="26"/>
  <c r="BD28" i="26"/>
  <c r="AU29" i="26"/>
  <c r="AR29" i="26"/>
  <c r="AS29" i="26"/>
  <c r="BA30" i="26"/>
  <c r="BB30" i="26"/>
  <c r="BM31" i="26"/>
  <c r="BK31" i="26"/>
  <c r="BJ31" i="26"/>
  <c r="K33" i="26"/>
  <c r="J33" i="26"/>
  <c r="I33" i="26"/>
  <c r="H33" i="26"/>
  <c r="T34" i="26"/>
  <c r="S34" i="26"/>
  <c r="R34" i="26"/>
  <c r="Q34" i="26"/>
  <c r="AC35" i="26"/>
  <c r="AB35" i="26"/>
  <c r="AA35" i="26"/>
  <c r="Z35" i="26"/>
  <c r="AL36" i="26"/>
  <c r="AJ36" i="26"/>
  <c r="AI36" i="26"/>
  <c r="BC36" i="26"/>
  <c r="BD36" i="26"/>
  <c r="M8" i="27"/>
  <c r="L8" i="27"/>
  <c r="K8" i="27"/>
  <c r="I10" i="27"/>
  <c r="H10" i="27"/>
  <c r="G10" i="27"/>
  <c r="S10" i="27"/>
  <c r="R10" i="27"/>
  <c r="Q10" i="27"/>
  <c r="P10" i="27"/>
  <c r="O10" i="27"/>
  <c r="T10" i="27"/>
  <c r="G16" i="28"/>
  <c r="J6" i="28"/>
  <c r="I6" i="28"/>
  <c r="H6" i="28"/>
  <c r="T6" i="28"/>
  <c r="O16" i="28"/>
  <c r="S6" i="28"/>
  <c r="R6" i="28"/>
  <c r="Q6" i="28"/>
  <c r="P6" i="28"/>
  <c r="F7" i="28"/>
  <c r="N8" i="28"/>
  <c r="M8" i="28"/>
  <c r="L8" i="28"/>
  <c r="J10" i="28"/>
  <c r="I10" i="28"/>
  <c r="H10" i="28"/>
  <c r="T10" i="28"/>
  <c r="S10" i="28"/>
  <c r="R10" i="28"/>
  <c r="Q10" i="28"/>
  <c r="P10" i="28"/>
  <c r="F11" i="28"/>
  <c r="N12" i="28"/>
  <c r="M12" i="28"/>
  <c r="L12" i="28"/>
  <c r="J14" i="28"/>
  <c r="I14" i="28"/>
  <c r="H14" i="28"/>
  <c r="T14" i="28"/>
  <c r="S14" i="28"/>
  <c r="R14" i="28"/>
  <c r="Q14" i="28"/>
  <c r="P14" i="28"/>
  <c r="F15" i="28"/>
  <c r="D146" i="28"/>
  <c r="O138" i="28"/>
  <c r="N138" i="28"/>
  <c r="M138" i="28"/>
  <c r="L138" i="28"/>
  <c r="I142" i="28"/>
  <c r="H142" i="28"/>
  <c r="G142" i="28"/>
  <c r="N6" i="29"/>
  <c r="M6" i="29"/>
  <c r="L6" i="29"/>
  <c r="J8" i="29"/>
  <c r="I8" i="29"/>
  <c r="H8" i="29"/>
  <c r="T8" i="29"/>
  <c r="S8" i="29"/>
  <c r="R8" i="29"/>
  <c r="Q8" i="29"/>
  <c r="P8" i="29"/>
  <c r="F9" i="29"/>
  <c r="N10" i="29"/>
  <c r="M10" i="29"/>
  <c r="L10" i="29"/>
  <c r="J12" i="29"/>
  <c r="I12" i="29"/>
  <c r="H12" i="29"/>
  <c r="T12" i="29"/>
  <c r="S12" i="29"/>
  <c r="R12" i="29"/>
  <c r="Q12" i="29"/>
  <c r="P12" i="29"/>
  <c r="F13" i="29"/>
  <c r="N14" i="29"/>
  <c r="M14" i="29"/>
  <c r="L14" i="29"/>
  <c r="J16" i="29"/>
  <c r="I16" i="29"/>
  <c r="H16" i="29"/>
  <c r="T16" i="29"/>
  <c r="S16" i="29"/>
  <c r="R16" i="29"/>
  <c r="Q16" i="29"/>
  <c r="P16" i="29"/>
  <c r="F17" i="29"/>
  <c r="O141" i="29"/>
  <c r="N141" i="29"/>
  <c r="M141" i="29"/>
  <c r="L141" i="29"/>
  <c r="K141" i="29"/>
  <c r="I145" i="29"/>
  <c r="H145" i="29"/>
  <c r="G145" i="29"/>
  <c r="O149" i="29"/>
  <c r="N149" i="29"/>
  <c r="M149" i="29"/>
  <c r="L149" i="29"/>
  <c r="K149" i="29"/>
  <c r="H9" i="30"/>
  <c r="J11" i="30"/>
  <c r="M13" i="30"/>
  <c r="L13" i="30"/>
  <c r="F15" i="30"/>
  <c r="H17" i="30"/>
  <c r="J19" i="30"/>
  <c r="J32" i="30"/>
  <c r="M34" i="30"/>
  <c r="L34" i="30"/>
  <c r="F36" i="30"/>
  <c r="H40" i="30"/>
  <c r="F41" i="30"/>
  <c r="M98" i="30"/>
  <c r="L98" i="30"/>
  <c r="H103" i="30"/>
  <c r="J104" i="30"/>
  <c r="F109" i="30"/>
  <c r="L119" i="30"/>
  <c r="M119" i="30"/>
  <c r="H123" i="30"/>
  <c r="F129" i="30"/>
  <c r="F141" i="30"/>
  <c r="J145" i="30"/>
  <c r="H150" i="30"/>
  <c r="F152" i="30"/>
  <c r="F295" i="30"/>
  <c r="F455" i="30"/>
  <c r="BB21" i="26"/>
  <c r="BA21" i="26"/>
  <c r="BM22" i="26"/>
  <c r="BK22" i="26"/>
  <c r="BJ22" i="26"/>
  <c r="K24" i="26"/>
  <c r="I24" i="26"/>
  <c r="J24" i="26"/>
  <c r="H24" i="26"/>
  <c r="T25" i="26"/>
  <c r="S25" i="26"/>
  <c r="R25" i="26"/>
  <c r="Q25" i="26"/>
  <c r="AC26" i="26"/>
  <c r="AB26" i="26"/>
  <c r="AA26" i="26"/>
  <c r="Z26" i="26"/>
  <c r="AL27" i="26"/>
  <c r="AJ27" i="26"/>
  <c r="AI27" i="26"/>
  <c r="BD27" i="26"/>
  <c r="BC27" i="26"/>
  <c r="AU28" i="26"/>
  <c r="AS28" i="26"/>
  <c r="AR28" i="26"/>
  <c r="BB29" i="26"/>
  <c r="BA29" i="26"/>
  <c r="BM30" i="26"/>
  <c r="BK30" i="26"/>
  <c r="BJ30" i="26"/>
  <c r="K32" i="26"/>
  <c r="J32" i="26"/>
  <c r="I32" i="26"/>
  <c r="H32" i="26"/>
  <c r="T33" i="26"/>
  <c r="S33" i="26"/>
  <c r="R33" i="26"/>
  <c r="Q33" i="26"/>
  <c r="AC34" i="26"/>
  <c r="AB34" i="26"/>
  <c r="AA34" i="26"/>
  <c r="Z34" i="26"/>
  <c r="AL35" i="26"/>
  <c r="AJ35" i="26"/>
  <c r="AI35" i="26"/>
  <c r="BC35" i="26"/>
  <c r="BD35" i="26"/>
  <c r="AU36" i="26"/>
  <c r="AS36" i="26"/>
  <c r="AR36" i="26"/>
  <c r="I142" i="29"/>
  <c r="H142" i="29"/>
  <c r="G142" i="29"/>
  <c r="N146" i="29"/>
  <c r="M146" i="29"/>
  <c r="L146" i="29"/>
  <c r="K146" i="29"/>
  <c r="O146" i="29"/>
  <c r="I150" i="29"/>
  <c r="H150" i="29"/>
  <c r="G150" i="29"/>
  <c r="F10" i="30"/>
  <c r="H12" i="30"/>
  <c r="J14" i="30"/>
  <c r="F18" i="30"/>
  <c r="H20" i="30"/>
  <c r="F31" i="30"/>
  <c r="H33" i="30"/>
  <c r="J35" i="30"/>
  <c r="F54" i="30"/>
  <c r="F59" i="30"/>
  <c r="M77" i="30"/>
  <c r="L77" i="30"/>
  <c r="J78" i="30"/>
  <c r="J83" i="30"/>
  <c r="F101" i="30"/>
  <c r="H102" i="30"/>
  <c r="F108" i="30"/>
  <c r="F122" i="30"/>
  <c r="J123" i="30"/>
  <c r="H129" i="30"/>
  <c r="M142" i="30"/>
  <c r="L142" i="30"/>
  <c r="F144" i="30"/>
  <c r="J148" i="30"/>
  <c r="J152" i="30"/>
  <c r="F186" i="30"/>
  <c r="J231" i="30"/>
  <c r="H237" i="30"/>
  <c r="J307" i="30"/>
  <c r="M320" i="30"/>
  <c r="L320" i="30"/>
  <c r="J326" i="30"/>
  <c r="H356" i="30"/>
  <c r="J397" i="30"/>
  <c r="J432" i="30"/>
  <c r="F433" i="30"/>
  <c r="F457" i="30"/>
  <c r="M475" i="30"/>
  <c r="L475" i="30"/>
  <c r="F499" i="30"/>
  <c r="J31" i="26"/>
  <c r="I31" i="26"/>
  <c r="H31" i="26"/>
  <c r="K31" i="26"/>
  <c r="S32" i="26"/>
  <c r="R32" i="26"/>
  <c r="Q32" i="26"/>
  <c r="T32" i="26"/>
  <c r="AB33" i="26"/>
  <c r="AA33" i="26"/>
  <c r="Z33" i="26"/>
  <c r="AC33" i="26"/>
  <c r="AJ34" i="26"/>
  <c r="AI34" i="26"/>
  <c r="AL34" i="26"/>
  <c r="BD34" i="26"/>
  <c r="BC34" i="26"/>
  <c r="AS35" i="26"/>
  <c r="AR35" i="26"/>
  <c r="AU35" i="26"/>
  <c r="BB36" i="26"/>
  <c r="BA36" i="26"/>
  <c r="Q6" i="27"/>
  <c r="P6" i="27"/>
  <c r="O6" i="27"/>
  <c r="R6" i="27"/>
  <c r="I7" i="27"/>
  <c r="H7" i="27"/>
  <c r="G7" i="27"/>
  <c r="Q7" i="27"/>
  <c r="P7" i="27"/>
  <c r="O7" i="27"/>
  <c r="T7" i="27"/>
  <c r="S7" i="27"/>
  <c r="R7" i="27"/>
  <c r="M9" i="27"/>
  <c r="L9" i="27"/>
  <c r="K9" i="27"/>
  <c r="J11" i="27"/>
  <c r="M127" i="27"/>
  <c r="J129" i="27"/>
  <c r="L127" i="27"/>
  <c r="K127" i="27"/>
  <c r="O127" i="27"/>
  <c r="N127" i="27"/>
  <c r="J7" i="28"/>
  <c r="I7" i="28"/>
  <c r="H7" i="28"/>
  <c r="R7" i="28"/>
  <c r="Q7" i="28"/>
  <c r="P7" i="28"/>
  <c r="T7" i="28"/>
  <c r="S7" i="28"/>
  <c r="F8" i="28"/>
  <c r="N9" i="28"/>
  <c r="M9" i="28"/>
  <c r="L9" i="28"/>
  <c r="J11" i="28"/>
  <c r="I11" i="28"/>
  <c r="H11" i="28"/>
  <c r="R11" i="28"/>
  <c r="Q11" i="28"/>
  <c r="P11" i="28"/>
  <c r="T11" i="28"/>
  <c r="S11" i="28"/>
  <c r="F12" i="28"/>
  <c r="N13" i="28"/>
  <c r="M13" i="28"/>
  <c r="L13" i="28"/>
  <c r="J15" i="28"/>
  <c r="I15" i="28"/>
  <c r="H15" i="28"/>
  <c r="R15" i="28"/>
  <c r="Q15" i="28"/>
  <c r="P15" i="28"/>
  <c r="T15" i="28"/>
  <c r="S15" i="28"/>
  <c r="I136" i="28"/>
  <c r="F146" i="28"/>
  <c r="H136" i="28"/>
  <c r="K136" i="28" s="1"/>
  <c r="G136" i="28"/>
  <c r="M140" i="28"/>
  <c r="L140" i="28"/>
  <c r="O140" i="28"/>
  <c r="N140" i="28"/>
  <c r="I144" i="28"/>
  <c r="H144" i="28"/>
  <c r="K144" i="28" s="1"/>
  <c r="G144" i="28"/>
  <c r="F6" i="29"/>
  <c r="N7" i="29"/>
  <c r="M7" i="29"/>
  <c r="L7" i="29"/>
  <c r="J9" i="29"/>
  <c r="I9" i="29"/>
  <c r="H9" i="29"/>
  <c r="R9" i="29"/>
  <c r="Q9" i="29"/>
  <c r="P9" i="29"/>
  <c r="T9" i="29"/>
  <c r="S9" i="29"/>
  <c r="F10" i="29"/>
  <c r="N11" i="29"/>
  <c r="M11" i="29"/>
  <c r="L11" i="29"/>
  <c r="J13" i="29"/>
  <c r="I13" i="29"/>
  <c r="H13" i="29"/>
  <c r="R13" i="29"/>
  <c r="Q13" i="29"/>
  <c r="P13" i="29"/>
  <c r="AA25" i="29"/>
  <c r="T13" i="29"/>
  <c r="S13" i="29"/>
  <c r="F14" i="29"/>
  <c r="N15" i="29"/>
  <c r="M15" i="29"/>
  <c r="L15" i="29"/>
  <c r="J17" i="29"/>
  <c r="I17" i="29"/>
  <c r="H17" i="29"/>
  <c r="R17" i="29"/>
  <c r="Q17" i="29"/>
  <c r="P17" i="29"/>
  <c r="S17" i="29"/>
  <c r="T17" i="29"/>
  <c r="I139" i="29"/>
  <c r="H139" i="29"/>
  <c r="G139" i="29"/>
  <c r="M143" i="29"/>
  <c r="L143" i="29"/>
  <c r="K143" i="29"/>
  <c r="O143" i="29"/>
  <c r="N143" i="29"/>
  <c r="I147" i="29"/>
  <c r="H147" i="29"/>
  <c r="G147" i="29"/>
  <c r="J9" i="30"/>
  <c r="M11" i="30"/>
  <c r="L11" i="30"/>
  <c r="F13" i="30"/>
  <c r="H15" i="30"/>
  <c r="J17" i="30"/>
  <c r="F21" i="30"/>
  <c r="M32" i="30"/>
  <c r="L32" i="30"/>
  <c r="F34" i="30"/>
  <c r="H36" i="30"/>
  <c r="F37" i="30"/>
  <c r="J40" i="30"/>
  <c r="H41" i="30"/>
  <c r="F42" i="30"/>
  <c r="M56" i="30"/>
  <c r="L56" i="30"/>
  <c r="F76" i="30"/>
  <c r="M78" i="30"/>
  <c r="L78" i="30"/>
  <c r="J79" i="30"/>
  <c r="F81" i="30"/>
  <c r="J84" i="30"/>
  <c r="F86" i="30"/>
  <c r="F97" i="30"/>
  <c r="F100" i="30"/>
  <c r="J109" i="30"/>
  <c r="F121" i="30"/>
  <c r="J126" i="30"/>
  <c r="J144" i="30"/>
  <c r="M166" i="30"/>
  <c r="L166" i="30"/>
  <c r="J168" i="30"/>
  <c r="J172" i="30"/>
  <c r="H174" i="30"/>
  <c r="J196" i="30"/>
  <c r="H188" i="30"/>
  <c r="F190" i="30"/>
  <c r="F194" i="30"/>
  <c r="M208" i="30"/>
  <c r="L208" i="30"/>
  <c r="J214" i="30"/>
  <c r="M255" i="30"/>
  <c r="L255" i="30"/>
  <c r="J273" i="30"/>
  <c r="H279" i="30"/>
  <c r="F285" i="30"/>
  <c r="J348" i="30"/>
  <c r="H354" i="30"/>
  <c r="J370" i="30"/>
  <c r="H376" i="30"/>
  <c r="F382" i="30"/>
  <c r="H55" i="31"/>
  <c r="I22" i="26"/>
  <c r="J22" i="26"/>
  <c r="H22" i="26"/>
  <c r="K22" i="26"/>
  <c r="R23" i="26"/>
  <c r="T23" i="26"/>
  <c r="S23" i="26"/>
  <c r="Q23" i="26"/>
  <c r="AA24" i="26"/>
  <c r="AC24" i="26"/>
  <c r="Z24" i="26"/>
  <c r="AB24" i="26"/>
  <c r="AJ25" i="26"/>
  <c r="AI25" i="26"/>
  <c r="AL25" i="26"/>
  <c r="BD25" i="26"/>
  <c r="BC25" i="26"/>
  <c r="AS26" i="26"/>
  <c r="AR26" i="26"/>
  <c r="AU26" i="26"/>
  <c r="AT26" i="26"/>
  <c r="BB27" i="26"/>
  <c r="BA27" i="26"/>
  <c r="BK28" i="26"/>
  <c r="BJ28" i="26"/>
  <c r="BM28" i="26"/>
  <c r="I30" i="26"/>
  <c r="H30" i="26"/>
  <c r="J30" i="26"/>
  <c r="K30" i="26"/>
  <c r="R31" i="26"/>
  <c r="Q31" i="26"/>
  <c r="S31" i="26"/>
  <c r="T31" i="26"/>
  <c r="AA32" i="26"/>
  <c r="Z32" i="26"/>
  <c r="AC32" i="26"/>
  <c r="AB32" i="26"/>
  <c r="AJ33" i="26"/>
  <c r="AI33" i="26"/>
  <c r="AL33" i="26"/>
  <c r="BD33" i="26"/>
  <c r="BC33" i="26"/>
  <c r="AS34" i="26"/>
  <c r="AR34" i="26"/>
  <c r="AU34" i="26"/>
  <c r="AT34" i="26"/>
  <c r="BB35" i="26"/>
  <c r="BA35" i="26"/>
  <c r="BK36" i="26"/>
  <c r="BJ36" i="26"/>
  <c r="BM36" i="26"/>
  <c r="C11" i="27"/>
  <c r="C129" i="27"/>
  <c r="L140" i="29"/>
  <c r="K140" i="29"/>
  <c r="O140" i="29"/>
  <c r="N140" i="29"/>
  <c r="M140" i="29"/>
  <c r="H144" i="29"/>
  <c r="G144" i="29"/>
  <c r="I144" i="29"/>
  <c r="L148" i="29"/>
  <c r="K148" i="29"/>
  <c r="O148" i="29"/>
  <c r="N148" i="29"/>
  <c r="M148" i="29"/>
  <c r="H10" i="30"/>
  <c r="J12" i="30"/>
  <c r="F16" i="30"/>
  <c r="H18" i="30"/>
  <c r="J20" i="30"/>
  <c r="H31" i="30"/>
  <c r="J33" i="30"/>
  <c r="M35" i="30"/>
  <c r="L35" i="30"/>
  <c r="F38" i="30"/>
  <c r="F55" i="30"/>
  <c r="M57" i="30"/>
  <c r="L57" i="30"/>
  <c r="J101" i="30"/>
  <c r="H107" i="30"/>
  <c r="H121" i="30"/>
  <c r="J122" i="30"/>
  <c r="H128" i="30"/>
  <c r="L141" i="30"/>
  <c r="M141" i="30"/>
  <c r="F143" i="30"/>
  <c r="J147" i="30"/>
  <c r="F149" i="30"/>
  <c r="J186" i="30"/>
  <c r="J190" i="30"/>
  <c r="H192" i="30"/>
  <c r="H196" i="30"/>
  <c r="H297" i="30"/>
  <c r="F303" i="30"/>
  <c r="F322" i="30"/>
  <c r="J592" i="30"/>
  <c r="F61" i="31"/>
  <c r="BC24" i="26"/>
  <c r="BD24" i="26"/>
  <c r="AR25" i="26"/>
  <c r="AU25" i="26"/>
  <c r="AT25" i="26"/>
  <c r="AS25" i="26"/>
  <c r="BA26" i="26"/>
  <c r="BB26" i="26"/>
  <c r="BJ27" i="26"/>
  <c r="BM27" i="26"/>
  <c r="BL27" i="26"/>
  <c r="BK27" i="26"/>
  <c r="H29" i="26"/>
  <c r="K29" i="26"/>
  <c r="I29" i="26"/>
  <c r="J29" i="26"/>
  <c r="Q30" i="26"/>
  <c r="T30" i="26"/>
  <c r="S30" i="26"/>
  <c r="R30" i="26"/>
  <c r="Z31" i="26"/>
  <c r="AC31" i="26"/>
  <c r="AB31" i="26"/>
  <c r="AA31" i="26"/>
  <c r="AI32" i="26"/>
  <c r="AL32" i="26"/>
  <c r="AK32" i="26"/>
  <c r="AJ32" i="26"/>
  <c r="BD32" i="26"/>
  <c r="BC32" i="26"/>
  <c r="AR33" i="26"/>
  <c r="AU33" i="26"/>
  <c r="AS33" i="26"/>
  <c r="BA34" i="26"/>
  <c r="BB34" i="26"/>
  <c r="BJ35" i="26"/>
  <c r="BM35" i="26"/>
  <c r="BK35" i="26"/>
  <c r="G6" i="27"/>
  <c r="H6" i="27"/>
  <c r="G8" i="27"/>
  <c r="I8" i="27"/>
  <c r="H8" i="27"/>
  <c r="O8" i="27"/>
  <c r="T8" i="27"/>
  <c r="S8" i="27"/>
  <c r="R8" i="27"/>
  <c r="Q8" i="27"/>
  <c r="P8" i="27"/>
  <c r="D11" i="27"/>
  <c r="K10" i="27"/>
  <c r="M10" i="27"/>
  <c r="L10" i="27"/>
  <c r="C16" i="28"/>
  <c r="L6" i="28"/>
  <c r="K16" i="28"/>
  <c r="N6" i="28"/>
  <c r="M6" i="28"/>
  <c r="H8" i="28"/>
  <c r="J8" i="28"/>
  <c r="I8" i="28"/>
  <c r="P8" i="28"/>
  <c r="T8" i="28"/>
  <c r="S8" i="28"/>
  <c r="R8" i="28"/>
  <c r="Q8" i="28"/>
  <c r="F9" i="28"/>
  <c r="L10" i="28"/>
  <c r="N10" i="28"/>
  <c r="M10" i="28"/>
  <c r="H12" i="28"/>
  <c r="J12" i="28"/>
  <c r="I12" i="28"/>
  <c r="P12" i="28"/>
  <c r="T12" i="28"/>
  <c r="S12" i="28"/>
  <c r="Q12" i="28"/>
  <c r="R12" i="28"/>
  <c r="F13" i="28"/>
  <c r="L14" i="28"/>
  <c r="M14" i="28"/>
  <c r="N14" i="28"/>
  <c r="G138" i="28"/>
  <c r="I138" i="28"/>
  <c r="H138" i="28"/>
  <c r="K138" i="28" s="1"/>
  <c r="O142" i="28"/>
  <c r="N142" i="28"/>
  <c r="M142" i="28"/>
  <c r="L142" i="28"/>
  <c r="H6" i="29"/>
  <c r="J6" i="29"/>
  <c r="I6" i="29"/>
  <c r="P6" i="29"/>
  <c r="T6" i="29"/>
  <c r="S6" i="29"/>
  <c r="R6" i="29"/>
  <c r="Q6" i="29"/>
  <c r="F7" i="29"/>
  <c r="L8" i="29"/>
  <c r="N8" i="29"/>
  <c r="M8" i="29"/>
  <c r="H10" i="29"/>
  <c r="J10" i="29"/>
  <c r="I10" i="29"/>
  <c r="P10" i="29"/>
  <c r="T10" i="29"/>
  <c r="S10" i="29"/>
  <c r="Q10" i="29"/>
  <c r="R10" i="29"/>
  <c r="F11" i="29"/>
  <c r="L12" i="29"/>
  <c r="M12" i="29"/>
  <c r="N12" i="29"/>
  <c r="H14" i="29"/>
  <c r="I14" i="29"/>
  <c r="J14" i="29"/>
  <c r="P14" i="29"/>
  <c r="T14" i="29"/>
  <c r="S14" i="29"/>
  <c r="R14" i="29"/>
  <c r="Q14" i="29"/>
  <c r="F15" i="29"/>
  <c r="L16" i="29"/>
  <c r="N16" i="29"/>
  <c r="M16" i="29"/>
  <c r="G141" i="29"/>
  <c r="I141" i="29"/>
  <c r="H141" i="29"/>
  <c r="K145" i="29"/>
  <c r="O145" i="29"/>
  <c r="N145" i="29"/>
  <c r="M145" i="29"/>
  <c r="L145" i="29"/>
  <c r="G149" i="29"/>
  <c r="I149" i="29"/>
  <c r="H149" i="29"/>
  <c r="L9" i="30"/>
  <c r="M9" i="30"/>
  <c r="F11" i="30"/>
  <c r="H13" i="30"/>
  <c r="J15" i="30"/>
  <c r="F19" i="30"/>
  <c r="H21" i="30"/>
  <c r="F32" i="30"/>
  <c r="H34" i="30"/>
  <c r="J36" i="30"/>
  <c r="J41" i="30"/>
  <c r="H42" i="30"/>
  <c r="J75" i="30"/>
  <c r="L79" i="30"/>
  <c r="M79" i="30"/>
  <c r="J80" i="30"/>
  <c r="F82" i="30"/>
  <c r="J85" i="30"/>
  <c r="H97" i="30"/>
  <c r="H99" i="30"/>
  <c r="F105" i="30"/>
  <c r="J108" i="30"/>
  <c r="F119" i="30"/>
  <c r="H120" i="30"/>
  <c r="J125" i="30"/>
  <c r="H131" i="30"/>
  <c r="H143" i="30"/>
  <c r="H151" i="30"/>
  <c r="M188" i="30"/>
  <c r="L188" i="30"/>
  <c r="J194" i="30"/>
  <c r="F210" i="30"/>
  <c r="F344" i="30"/>
  <c r="J423" i="30"/>
  <c r="J481" i="30"/>
  <c r="H598" i="30"/>
  <c r="AC22" i="26"/>
  <c r="AB22" i="26"/>
  <c r="AA22" i="26"/>
  <c r="Z22" i="26"/>
  <c r="AL23" i="26"/>
  <c r="AJ23" i="26"/>
  <c r="AI23" i="26"/>
  <c r="BD23" i="26"/>
  <c r="BC23" i="26"/>
  <c r="AU24" i="26"/>
  <c r="AT24" i="26"/>
  <c r="AS24" i="26"/>
  <c r="AR24" i="26"/>
  <c r="BB25" i="26"/>
  <c r="BA25" i="26"/>
  <c r="BM26" i="26"/>
  <c r="BK26" i="26"/>
  <c r="BJ26" i="26"/>
  <c r="K28" i="26"/>
  <c r="J28" i="26"/>
  <c r="H28" i="26"/>
  <c r="I28" i="26"/>
  <c r="T29" i="26"/>
  <c r="S29" i="26"/>
  <c r="R29" i="26"/>
  <c r="Q29" i="26"/>
  <c r="AC30" i="26"/>
  <c r="AB30" i="26"/>
  <c r="AA30" i="26"/>
  <c r="Z30" i="26"/>
  <c r="AL31" i="26"/>
  <c r="AJ31" i="26"/>
  <c r="AI31" i="26"/>
  <c r="BD31" i="26"/>
  <c r="BC31" i="26"/>
  <c r="AU32" i="26"/>
  <c r="AT32" i="26"/>
  <c r="AS32" i="26"/>
  <c r="AR32" i="26"/>
  <c r="BA33" i="26"/>
  <c r="BB33" i="26"/>
  <c r="BM34" i="26"/>
  <c r="BL34" i="26"/>
  <c r="BK34" i="26"/>
  <c r="BJ34" i="26"/>
  <c r="K36" i="26"/>
  <c r="J36" i="26"/>
  <c r="I36" i="26"/>
  <c r="H36" i="26"/>
  <c r="E11" i="27"/>
  <c r="D16" i="28"/>
  <c r="O139" i="28"/>
  <c r="N139" i="28"/>
  <c r="M139" i="28"/>
  <c r="L139" i="28"/>
  <c r="O142" i="29"/>
  <c r="N142" i="29"/>
  <c r="M142" i="29"/>
  <c r="K142" i="29"/>
  <c r="L142" i="29"/>
  <c r="I146" i="29"/>
  <c r="H146" i="29"/>
  <c r="G146" i="29"/>
  <c r="O150" i="29"/>
  <c r="N150" i="29"/>
  <c r="M150" i="29"/>
  <c r="L150" i="29"/>
  <c r="K150" i="29"/>
  <c r="J10" i="30"/>
  <c r="M12" i="30"/>
  <c r="L12" i="30"/>
  <c r="F14" i="30"/>
  <c r="H16" i="30"/>
  <c r="J18" i="30"/>
  <c r="J31" i="30"/>
  <c r="M33" i="30"/>
  <c r="L33" i="30"/>
  <c r="F35" i="30"/>
  <c r="J37" i="30"/>
  <c r="H38" i="30"/>
  <c r="F39" i="30"/>
  <c r="J42" i="30"/>
  <c r="H43" i="30"/>
  <c r="J76" i="30"/>
  <c r="J97" i="30"/>
  <c r="H98" i="30"/>
  <c r="J100" i="30"/>
  <c r="L101" i="30"/>
  <c r="M101" i="30"/>
  <c r="H106" i="30"/>
  <c r="J107" i="30"/>
  <c r="M121" i="30"/>
  <c r="L121" i="30"/>
  <c r="F127" i="30"/>
  <c r="J131" i="30"/>
  <c r="H146" i="30"/>
  <c r="J153" i="30"/>
  <c r="F187" i="30"/>
  <c r="M275" i="30"/>
  <c r="L275" i="30"/>
  <c r="J281" i="30"/>
  <c r="H307" i="30"/>
  <c r="J356" i="30"/>
  <c r="M372" i="30"/>
  <c r="L372" i="30"/>
  <c r="J378" i="30"/>
  <c r="H399" i="30"/>
  <c r="H449" i="30"/>
  <c r="J532" i="30"/>
  <c r="J661" i="30"/>
  <c r="F99" i="30"/>
  <c r="H101" i="30"/>
  <c r="J103" i="30"/>
  <c r="F107" i="30"/>
  <c r="H109" i="30"/>
  <c r="H274" i="30"/>
  <c r="J276" i="30"/>
  <c r="F280" i="30"/>
  <c r="H282" i="30"/>
  <c r="J284" i="30"/>
  <c r="H319" i="30"/>
  <c r="J321" i="30"/>
  <c r="F325" i="30"/>
  <c r="H327" i="30"/>
  <c r="J329" i="30"/>
  <c r="M345" i="30"/>
  <c r="L345" i="30"/>
  <c r="H371" i="30"/>
  <c r="J373" i="30"/>
  <c r="F377" i="30"/>
  <c r="H379" i="30"/>
  <c r="J381" i="30"/>
  <c r="J451" i="30"/>
  <c r="J453" i="30"/>
  <c r="H457" i="30"/>
  <c r="H459" i="30"/>
  <c r="H499" i="30"/>
  <c r="F507" i="30"/>
  <c r="M567" i="30"/>
  <c r="L567" i="30"/>
  <c r="J573" i="30"/>
  <c r="H579" i="30"/>
  <c r="F636" i="30"/>
  <c r="F12" i="31"/>
  <c r="F31" i="31"/>
  <c r="F75" i="31"/>
  <c r="J98" i="30"/>
  <c r="M100" i="30"/>
  <c r="L100" i="30"/>
  <c r="F102" i="30"/>
  <c r="H104" i="30"/>
  <c r="J106" i="30"/>
  <c r="M273" i="30"/>
  <c r="L273" i="30"/>
  <c r="F275" i="30"/>
  <c r="H277" i="30"/>
  <c r="J279" i="30"/>
  <c r="F283" i="30"/>
  <c r="H285" i="30"/>
  <c r="M318" i="30"/>
  <c r="L318" i="30"/>
  <c r="F320" i="30"/>
  <c r="H322" i="30"/>
  <c r="J324" i="30"/>
  <c r="F328" i="30"/>
  <c r="H330" i="30"/>
  <c r="M370" i="30"/>
  <c r="L370" i="30"/>
  <c r="F372" i="30"/>
  <c r="H374" i="30"/>
  <c r="J376" i="30"/>
  <c r="F380" i="30"/>
  <c r="H382" i="30"/>
  <c r="J459" i="30"/>
  <c r="H525" i="30"/>
  <c r="F531" i="30"/>
  <c r="H617" i="30"/>
  <c r="F623" i="30"/>
  <c r="J689" i="30"/>
  <c r="H695" i="30"/>
  <c r="J43" i="31"/>
  <c r="J87" i="31"/>
  <c r="F104" i="31"/>
  <c r="F123" i="30"/>
  <c r="H125" i="30"/>
  <c r="J127" i="30"/>
  <c r="F131" i="30"/>
  <c r="J141" i="30"/>
  <c r="M143" i="30"/>
  <c r="L143" i="30"/>
  <c r="F145" i="30"/>
  <c r="H147" i="30"/>
  <c r="J274" i="30"/>
  <c r="M276" i="30"/>
  <c r="L276" i="30"/>
  <c r="F278" i="30"/>
  <c r="H280" i="30"/>
  <c r="J282" i="30"/>
  <c r="F296" i="30"/>
  <c r="H298" i="30"/>
  <c r="J319" i="30"/>
  <c r="M321" i="30"/>
  <c r="L321" i="30"/>
  <c r="F323" i="30"/>
  <c r="H325" i="30"/>
  <c r="J327" i="30"/>
  <c r="F345" i="30"/>
  <c r="H347" i="30"/>
  <c r="J371" i="30"/>
  <c r="M373" i="30"/>
  <c r="L373" i="30"/>
  <c r="F375" i="30"/>
  <c r="H377" i="30"/>
  <c r="J379" i="30"/>
  <c r="M396" i="30"/>
  <c r="L396" i="30"/>
  <c r="F569" i="30"/>
  <c r="H672" i="30"/>
  <c r="M663" i="30"/>
  <c r="L663" i="30"/>
  <c r="J669" i="30"/>
  <c r="J232" i="31"/>
  <c r="J57" i="31"/>
  <c r="H63" i="31"/>
  <c r="F163" i="31"/>
  <c r="H208" i="30"/>
  <c r="J210" i="30"/>
  <c r="F214" i="30"/>
  <c r="H216" i="30"/>
  <c r="J218" i="30"/>
  <c r="F273" i="30"/>
  <c r="H275" i="30"/>
  <c r="J277" i="30"/>
  <c r="F281" i="30"/>
  <c r="H283" i="30"/>
  <c r="J285" i="30"/>
  <c r="J295" i="30"/>
  <c r="M297" i="30"/>
  <c r="L297" i="30"/>
  <c r="F299" i="30"/>
  <c r="H301" i="30"/>
  <c r="J303" i="30"/>
  <c r="F307" i="30"/>
  <c r="F318" i="30"/>
  <c r="H320" i="30"/>
  <c r="J322" i="30"/>
  <c r="F326" i="30"/>
  <c r="H328" i="30"/>
  <c r="J330" i="30"/>
  <c r="J344" i="30"/>
  <c r="M346" i="30"/>
  <c r="L346" i="30"/>
  <c r="F348" i="30"/>
  <c r="H350" i="30"/>
  <c r="J352" i="30"/>
  <c r="F356" i="30"/>
  <c r="F370" i="30"/>
  <c r="H372" i="30"/>
  <c r="J374" i="30"/>
  <c r="F378" i="30"/>
  <c r="H380" i="30"/>
  <c r="J382" i="30"/>
  <c r="M399" i="30"/>
  <c r="L399" i="30"/>
  <c r="F401" i="30"/>
  <c r="H408" i="30"/>
  <c r="H422" i="30"/>
  <c r="F428" i="30"/>
  <c r="F450" i="30"/>
  <c r="J503" i="30"/>
  <c r="H509" i="30"/>
  <c r="J546" i="30"/>
  <c r="H552" i="30"/>
  <c r="J578" i="30"/>
  <c r="H638" i="30"/>
  <c r="F644" i="30"/>
  <c r="F685" i="30"/>
  <c r="H14" i="31"/>
  <c r="F20" i="31"/>
  <c r="M254" i="31"/>
  <c r="L254" i="31"/>
  <c r="H33" i="31"/>
  <c r="F39" i="31"/>
  <c r="H77" i="31"/>
  <c r="F83" i="31"/>
  <c r="H119" i="31"/>
  <c r="F256" i="31"/>
  <c r="F151" i="30"/>
  <c r="H153" i="30"/>
  <c r="J185" i="30"/>
  <c r="L187" i="30"/>
  <c r="M187" i="30"/>
  <c r="F189" i="30"/>
  <c r="H191" i="30"/>
  <c r="J193" i="30"/>
  <c r="F197" i="30"/>
  <c r="M207" i="30"/>
  <c r="L207" i="30"/>
  <c r="F209" i="30"/>
  <c r="H211" i="30"/>
  <c r="J213" i="30"/>
  <c r="F217" i="30"/>
  <c r="H219" i="30"/>
  <c r="M274" i="30"/>
  <c r="L274" i="30"/>
  <c r="F276" i="30"/>
  <c r="H278" i="30"/>
  <c r="J280" i="30"/>
  <c r="F284" i="30"/>
  <c r="H296" i="30"/>
  <c r="J298" i="30"/>
  <c r="F302" i="30"/>
  <c r="H304" i="30"/>
  <c r="J306" i="30"/>
  <c r="M319" i="30"/>
  <c r="L319" i="30"/>
  <c r="F321" i="30"/>
  <c r="H323" i="30"/>
  <c r="J325" i="30"/>
  <c r="F329" i="30"/>
  <c r="H345" i="30"/>
  <c r="J347" i="30"/>
  <c r="F351" i="30"/>
  <c r="H353" i="30"/>
  <c r="J355" i="30"/>
  <c r="M371" i="30"/>
  <c r="L371" i="30"/>
  <c r="F373" i="30"/>
  <c r="H375" i="30"/>
  <c r="J377" i="30"/>
  <c r="F381" i="30"/>
  <c r="F397" i="30"/>
  <c r="J401" i="30"/>
  <c r="H452" i="30"/>
  <c r="F458" i="30"/>
  <c r="M521" i="30"/>
  <c r="L521" i="30"/>
  <c r="J527" i="30"/>
  <c r="H533" i="30"/>
  <c r="H590" i="30"/>
  <c r="F596" i="30"/>
  <c r="M613" i="30"/>
  <c r="L613" i="30"/>
  <c r="J619" i="30"/>
  <c r="H625" i="30"/>
  <c r="F665" i="30"/>
  <c r="F53" i="31"/>
  <c r="J108" i="31"/>
  <c r="J240" i="31"/>
  <c r="K50" i="32"/>
  <c r="J50" i="32"/>
  <c r="I50" i="32"/>
  <c r="H50" i="32"/>
  <c r="H37" i="30"/>
  <c r="J39" i="30"/>
  <c r="F43" i="30"/>
  <c r="F98" i="30"/>
  <c r="H100" i="30"/>
  <c r="J102" i="30"/>
  <c r="F106" i="30"/>
  <c r="H108" i="30"/>
  <c r="M448" i="30"/>
  <c r="L448" i="30"/>
  <c r="J454" i="30"/>
  <c r="H460" i="30"/>
  <c r="H501" i="30"/>
  <c r="H571" i="30"/>
  <c r="F577" i="30"/>
  <c r="J65" i="31"/>
  <c r="F207" i="30"/>
  <c r="H209" i="30"/>
  <c r="J211" i="30"/>
  <c r="F215" i="30"/>
  <c r="H217" i="30"/>
  <c r="J219" i="30"/>
  <c r="F274" i="30"/>
  <c r="H276" i="30"/>
  <c r="J278" i="30"/>
  <c r="F282" i="30"/>
  <c r="H284" i="30"/>
  <c r="J296" i="30"/>
  <c r="M298" i="30"/>
  <c r="L298" i="30"/>
  <c r="F300" i="30"/>
  <c r="H302" i="30"/>
  <c r="J304" i="30"/>
  <c r="F319" i="30"/>
  <c r="H321" i="30"/>
  <c r="J323" i="30"/>
  <c r="F327" i="30"/>
  <c r="H329" i="30"/>
  <c r="J345" i="30"/>
  <c r="M347" i="30"/>
  <c r="L347" i="30"/>
  <c r="F349" i="30"/>
  <c r="H351" i="30"/>
  <c r="J353" i="30"/>
  <c r="F371" i="30"/>
  <c r="H373" i="30"/>
  <c r="J375" i="30"/>
  <c r="F379" i="30"/>
  <c r="H381" i="30"/>
  <c r="H400" i="30"/>
  <c r="H405" i="30"/>
  <c r="H407" i="30"/>
  <c r="F449" i="30"/>
  <c r="J473" i="30"/>
  <c r="H479" i="30"/>
  <c r="J501" i="30"/>
  <c r="F523" i="30"/>
  <c r="F615" i="30"/>
  <c r="J640" i="30"/>
  <c r="H646" i="30"/>
  <c r="H687" i="30"/>
  <c r="F693" i="30"/>
  <c r="M10" i="31"/>
  <c r="L10" i="31"/>
  <c r="J16" i="31"/>
  <c r="J35" i="31"/>
  <c r="H41" i="31"/>
  <c r="J79" i="31"/>
  <c r="H85" i="31"/>
  <c r="F125" i="31"/>
  <c r="J635" i="30"/>
  <c r="M637" i="30"/>
  <c r="L637" i="30"/>
  <c r="F639" i="30"/>
  <c r="H641" i="30"/>
  <c r="J643" i="30"/>
  <c r="F647" i="30"/>
  <c r="J684" i="30"/>
  <c r="H9" i="31"/>
  <c r="J11" i="31"/>
  <c r="M13" i="31"/>
  <c r="L13" i="31"/>
  <c r="F15" i="31"/>
  <c r="H17" i="31"/>
  <c r="J19" i="31"/>
  <c r="M32" i="31"/>
  <c r="L32" i="31"/>
  <c r="F34" i="31"/>
  <c r="H36" i="31"/>
  <c r="F42" i="31"/>
  <c r="F56" i="31"/>
  <c r="H58" i="31"/>
  <c r="F64" i="31"/>
  <c r="F78" i="31"/>
  <c r="H80" i="31"/>
  <c r="F86" i="31"/>
  <c r="F97" i="31"/>
  <c r="H107" i="31"/>
  <c r="H127" i="31"/>
  <c r="F185" i="31"/>
  <c r="F213" i="31"/>
  <c r="F505" i="30"/>
  <c r="H507" i="30"/>
  <c r="J509" i="30"/>
  <c r="F521" i="30"/>
  <c r="H523" i="30"/>
  <c r="J525" i="30"/>
  <c r="F529" i="30"/>
  <c r="H531" i="30"/>
  <c r="J533" i="30"/>
  <c r="F567" i="30"/>
  <c r="H569" i="30"/>
  <c r="J571" i="30"/>
  <c r="F575" i="30"/>
  <c r="H577" i="30"/>
  <c r="J579" i="30"/>
  <c r="F613" i="30"/>
  <c r="H615" i="30"/>
  <c r="J617" i="30"/>
  <c r="F621" i="30"/>
  <c r="H623" i="30"/>
  <c r="J625" i="30"/>
  <c r="H636" i="30"/>
  <c r="J638" i="30"/>
  <c r="F642" i="30"/>
  <c r="H644" i="30"/>
  <c r="J646" i="30"/>
  <c r="H685" i="30"/>
  <c r="J687" i="30"/>
  <c r="F691" i="30"/>
  <c r="H693" i="30"/>
  <c r="J695" i="30"/>
  <c r="F10" i="31"/>
  <c r="H12" i="31"/>
  <c r="J14" i="31"/>
  <c r="F18" i="31"/>
  <c r="H20" i="31"/>
  <c r="H31" i="31"/>
  <c r="J33" i="31"/>
  <c r="M35" i="31"/>
  <c r="L35" i="31"/>
  <c r="F37" i="31"/>
  <c r="H39" i="31"/>
  <c r="J41" i="31"/>
  <c r="H53" i="31"/>
  <c r="M57" i="31"/>
  <c r="L57" i="31"/>
  <c r="F59" i="31"/>
  <c r="H61" i="31"/>
  <c r="H75" i="31"/>
  <c r="F81" i="31"/>
  <c r="H83" i="31"/>
  <c r="F98" i="31"/>
  <c r="H100" i="31"/>
  <c r="F103" i="31"/>
  <c r="H230" i="31"/>
  <c r="F236" i="31"/>
  <c r="T25" i="32"/>
  <c r="S25" i="32"/>
  <c r="R25" i="32"/>
  <c r="Q25" i="32"/>
  <c r="J56" i="32"/>
  <c r="I56" i="32"/>
  <c r="K56" i="32"/>
  <c r="H56" i="32"/>
  <c r="M498" i="30"/>
  <c r="L498" i="30"/>
  <c r="F500" i="30"/>
  <c r="H502" i="30"/>
  <c r="J504" i="30"/>
  <c r="F508" i="30"/>
  <c r="H510" i="30"/>
  <c r="M522" i="30"/>
  <c r="L522" i="30"/>
  <c r="F524" i="30"/>
  <c r="H526" i="30"/>
  <c r="J528" i="30"/>
  <c r="F532" i="30"/>
  <c r="M568" i="30"/>
  <c r="L568" i="30"/>
  <c r="F570" i="30"/>
  <c r="H572" i="30"/>
  <c r="J574" i="30"/>
  <c r="F578" i="30"/>
  <c r="M614" i="30"/>
  <c r="L614" i="30"/>
  <c r="F616" i="30"/>
  <c r="H618" i="30"/>
  <c r="J620" i="30"/>
  <c r="F624" i="30"/>
  <c r="M635" i="30"/>
  <c r="L635" i="30"/>
  <c r="F637" i="30"/>
  <c r="H639" i="30"/>
  <c r="J641" i="30"/>
  <c r="F645" i="30"/>
  <c r="H647" i="30"/>
  <c r="M684" i="30"/>
  <c r="L684" i="30"/>
  <c r="F686" i="30"/>
  <c r="H688" i="30"/>
  <c r="J690" i="30"/>
  <c r="F694" i="30"/>
  <c r="H696" i="30"/>
  <c r="J9" i="31"/>
  <c r="M11" i="31"/>
  <c r="L11" i="31"/>
  <c r="F13" i="31"/>
  <c r="H15" i="31"/>
  <c r="J17" i="31"/>
  <c r="F21" i="31"/>
  <c r="F32" i="31"/>
  <c r="H34" i="31"/>
  <c r="J36" i="31"/>
  <c r="F40" i="31"/>
  <c r="H42" i="31"/>
  <c r="F54" i="31"/>
  <c r="H56" i="31"/>
  <c r="J58" i="31"/>
  <c r="F62" i="31"/>
  <c r="H64" i="31"/>
  <c r="F76" i="31"/>
  <c r="H78" i="31"/>
  <c r="F84" i="31"/>
  <c r="H86" i="31"/>
  <c r="H97" i="31"/>
  <c r="H99" i="31"/>
  <c r="H103" i="31"/>
  <c r="F144" i="31"/>
  <c r="H165" i="31"/>
  <c r="F171" i="31"/>
  <c r="H258" i="31"/>
  <c r="J449" i="30"/>
  <c r="M451" i="30"/>
  <c r="L451" i="30"/>
  <c r="J499" i="30"/>
  <c r="M501" i="30"/>
  <c r="L501" i="30"/>
  <c r="J636" i="30"/>
  <c r="M638" i="30"/>
  <c r="L638" i="30"/>
  <c r="F640" i="30"/>
  <c r="H642" i="30"/>
  <c r="J644" i="30"/>
  <c r="J685" i="30"/>
  <c r="M687" i="30"/>
  <c r="L687" i="30"/>
  <c r="F689" i="30"/>
  <c r="H691" i="30"/>
  <c r="J693" i="30"/>
  <c r="H10" i="31"/>
  <c r="J12" i="31"/>
  <c r="F16" i="31"/>
  <c r="H18" i="31"/>
  <c r="J20" i="31"/>
  <c r="J31" i="31"/>
  <c r="M33" i="31"/>
  <c r="L33" i="31"/>
  <c r="F35" i="31"/>
  <c r="H37" i="31"/>
  <c r="J39" i="31"/>
  <c r="F43" i="31"/>
  <c r="F57" i="31"/>
  <c r="H59" i="31"/>
  <c r="F65" i="31"/>
  <c r="F79" i="31"/>
  <c r="H81" i="31"/>
  <c r="F87" i="31"/>
  <c r="H98" i="31"/>
  <c r="H106" i="31"/>
  <c r="H120" i="31"/>
  <c r="F124" i="31"/>
  <c r="F126" i="31"/>
  <c r="H187" i="31"/>
  <c r="F193" i="31"/>
  <c r="H215" i="31"/>
  <c r="F635" i="30"/>
  <c r="H637" i="30"/>
  <c r="J639" i="30"/>
  <c r="F643" i="30"/>
  <c r="H645" i="30"/>
  <c r="J647" i="30"/>
  <c r="M9" i="31"/>
  <c r="L9" i="31"/>
  <c r="F11" i="31"/>
  <c r="H13" i="31"/>
  <c r="J15" i="31"/>
  <c r="F19" i="31"/>
  <c r="H21" i="31"/>
  <c r="H32" i="31"/>
  <c r="F38" i="31"/>
  <c r="H40" i="31"/>
  <c r="H54" i="31"/>
  <c r="F60" i="31"/>
  <c r="H62" i="31"/>
  <c r="H76" i="31"/>
  <c r="F82" i="31"/>
  <c r="H84" i="31"/>
  <c r="F105" i="31"/>
  <c r="H126" i="31"/>
  <c r="H238" i="31"/>
  <c r="AF31" i="32"/>
  <c r="L636" i="30"/>
  <c r="M636" i="30"/>
  <c r="F638" i="30"/>
  <c r="H640" i="30"/>
  <c r="J642" i="30"/>
  <c r="F646" i="30"/>
  <c r="J10" i="31"/>
  <c r="L12" i="31"/>
  <c r="M12" i="31"/>
  <c r="F14" i="31"/>
  <c r="H16" i="31"/>
  <c r="J18" i="31"/>
  <c r="L31" i="31"/>
  <c r="M31" i="31"/>
  <c r="F33" i="31"/>
  <c r="H35" i="31"/>
  <c r="F41" i="31"/>
  <c r="H43" i="31"/>
  <c r="F55" i="31"/>
  <c r="H57" i="31"/>
  <c r="F63" i="31"/>
  <c r="H65" i="31"/>
  <c r="F77" i="31"/>
  <c r="H79" i="31"/>
  <c r="F85" i="31"/>
  <c r="H87" i="31"/>
  <c r="H105" i="31"/>
  <c r="H146" i="31"/>
  <c r="F152" i="31"/>
  <c r="H173" i="31"/>
  <c r="H635" i="30"/>
  <c r="J637" i="30"/>
  <c r="M639" i="30"/>
  <c r="L639" i="30"/>
  <c r="F641" i="30"/>
  <c r="H643" i="30"/>
  <c r="J645" i="30"/>
  <c r="F9" i="31"/>
  <c r="H11" i="31"/>
  <c r="J13" i="31"/>
  <c r="F17" i="31"/>
  <c r="H19" i="31"/>
  <c r="J21" i="31"/>
  <c r="F36" i="31"/>
  <c r="H38" i="31"/>
  <c r="F58" i="31"/>
  <c r="H60" i="31"/>
  <c r="F80" i="31"/>
  <c r="H82" i="31"/>
  <c r="F101" i="31"/>
  <c r="H195" i="31"/>
  <c r="AG35" i="32"/>
  <c r="AE35" i="32"/>
  <c r="AD35" i="32"/>
  <c r="AC35" i="32"/>
  <c r="AB35" i="32"/>
  <c r="AA35" i="32"/>
  <c r="F106" i="31"/>
  <c r="H108" i="31"/>
  <c r="F119" i="31"/>
  <c r="H121" i="31"/>
  <c r="F127" i="31"/>
  <c r="H129" i="31"/>
  <c r="H141" i="31"/>
  <c r="F147" i="31"/>
  <c r="H149" i="31"/>
  <c r="F166" i="31"/>
  <c r="H168" i="31"/>
  <c r="F174" i="31"/>
  <c r="F188" i="31"/>
  <c r="H190" i="31"/>
  <c r="F196" i="31"/>
  <c r="F208" i="31"/>
  <c r="H210" i="31"/>
  <c r="F216" i="31"/>
  <c r="H218" i="31"/>
  <c r="F231" i="31"/>
  <c r="H233" i="31"/>
  <c r="F239" i="31"/>
  <c r="H241" i="31"/>
  <c r="F251" i="31"/>
  <c r="H253" i="31"/>
  <c r="F259" i="31"/>
  <c r="H261" i="31"/>
  <c r="J8" i="32"/>
  <c r="K8" i="32"/>
  <c r="I8" i="32"/>
  <c r="H8" i="32"/>
  <c r="T17" i="32"/>
  <c r="S17" i="32"/>
  <c r="R17" i="32"/>
  <c r="Q17" i="32"/>
  <c r="AF23" i="32"/>
  <c r="AG27" i="32"/>
  <c r="AE27" i="32"/>
  <c r="AD27" i="32"/>
  <c r="AC27" i="32"/>
  <c r="AB27" i="32"/>
  <c r="AA27" i="32"/>
  <c r="K42" i="32"/>
  <c r="J42" i="32"/>
  <c r="I42" i="32"/>
  <c r="H42" i="32"/>
  <c r="F109" i="31"/>
  <c r="F122" i="31"/>
  <c r="H124" i="31"/>
  <c r="F130" i="31"/>
  <c r="F142" i="31"/>
  <c r="H144" i="31"/>
  <c r="F150" i="31"/>
  <c r="H152" i="31"/>
  <c r="H163" i="31"/>
  <c r="F169" i="31"/>
  <c r="H171" i="31"/>
  <c r="H185" i="31"/>
  <c r="F191" i="31"/>
  <c r="H193" i="31"/>
  <c r="F211" i="31"/>
  <c r="H213" i="31"/>
  <c r="F219" i="31"/>
  <c r="F234" i="31"/>
  <c r="H236" i="31"/>
  <c r="F254" i="31"/>
  <c r="H256" i="31"/>
  <c r="F262" i="31"/>
  <c r="AF15" i="32"/>
  <c r="AG19" i="32"/>
  <c r="AE19" i="32"/>
  <c r="AD19" i="32"/>
  <c r="AC19" i="32"/>
  <c r="AB19" i="32"/>
  <c r="AA19" i="32"/>
  <c r="K32" i="32"/>
  <c r="J32" i="32"/>
  <c r="I32" i="32"/>
  <c r="H32" i="32"/>
  <c r="F145" i="31"/>
  <c r="H147" i="31"/>
  <c r="F153" i="31"/>
  <c r="F164" i="31"/>
  <c r="H166" i="31"/>
  <c r="F172" i="31"/>
  <c r="H174" i="31"/>
  <c r="F186" i="31"/>
  <c r="H188" i="31"/>
  <c r="F194" i="31"/>
  <c r="H196" i="31"/>
  <c r="H208" i="31"/>
  <c r="F214" i="31"/>
  <c r="H216" i="31"/>
  <c r="F229" i="31"/>
  <c r="H231" i="31"/>
  <c r="F237" i="31"/>
  <c r="H239" i="31"/>
  <c r="H251" i="31"/>
  <c r="F257" i="31"/>
  <c r="H259" i="31"/>
  <c r="AF7" i="32"/>
  <c r="T9" i="32"/>
  <c r="S9" i="32"/>
  <c r="R9" i="32"/>
  <c r="Q9" i="32"/>
  <c r="Z36" i="32"/>
  <c r="AG11" i="32"/>
  <c r="AE11" i="32"/>
  <c r="AD11" i="32"/>
  <c r="AC11" i="32"/>
  <c r="AB11" i="32"/>
  <c r="AA11" i="32"/>
  <c r="K24" i="32"/>
  <c r="J24" i="32"/>
  <c r="I24" i="32"/>
  <c r="H24" i="32"/>
  <c r="Y69" i="32"/>
  <c r="J28" i="33"/>
  <c r="K28" i="33"/>
  <c r="I28" i="33"/>
  <c r="H28" i="33"/>
  <c r="F99" i="31"/>
  <c r="H101" i="31"/>
  <c r="F107" i="31"/>
  <c r="H109" i="31"/>
  <c r="F120" i="31"/>
  <c r="H122" i="31"/>
  <c r="F128" i="31"/>
  <c r="H130" i="31"/>
  <c r="H142" i="31"/>
  <c r="F148" i="31"/>
  <c r="H150" i="31"/>
  <c r="F167" i="31"/>
  <c r="H169" i="31"/>
  <c r="F175" i="31"/>
  <c r="F189" i="31"/>
  <c r="H191" i="31"/>
  <c r="F197" i="31"/>
  <c r="F209" i="31"/>
  <c r="H211" i="31"/>
  <c r="F217" i="31"/>
  <c r="H219" i="31"/>
  <c r="F232" i="31"/>
  <c r="H234" i="31"/>
  <c r="F240" i="31"/>
  <c r="F252" i="31"/>
  <c r="H254" i="31"/>
  <c r="F260" i="31"/>
  <c r="H262" i="31"/>
  <c r="K16" i="32"/>
  <c r="J16" i="32"/>
  <c r="I16" i="32"/>
  <c r="H16" i="32"/>
  <c r="F102" i="31"/>
  <c r="H104" i="31"/>
  <c r="F123" i="31"/>
  <c r="H125" i="31"/>
  <c r="F131" i="31"/>
  <c r="F143" i="31"/>
  <c r="H145" i="31"/>
  <c r="F151" i="31"/>
  <c r="H153" i="31"/>
  <c r="H164" i="31"/>
  <c r="F170" i="31"/>
  <c r="H172" i="31"/>
  <c r="H186" i="31"/>
  <c r="F192" i="31"/>
  <c r="H194" i="31"/>
  <c r="F207" i="31"/>
  <c r="F212" i="31"/>
  <c r="H214" i="31"/>
  <c r="H229" i="31"/>
  <c r="F235" i="31"/>
  <c r="H237" i="31"/>
  <c r="F255" i="31"/>
  <c r="H257" i="31"/>
  <c r="F263" i="31"/>
  <c r="T51" i="32"/>
  <c r="S51" i="32"/>
  <c r="R51" i="32"/>
  <c r="Q51" i="32"/>
  <c r="H128" i="31"/>
  <c r="F146" i="31"/>
  <c r="H148" i="31"/>
  <c r="F165" i="31"/>
  <c r="H167" i="31"/>
  <c r="F173" i="31"/>
  <c r="H175" i="31"/>
  <c r="F187" i="31"/>
  <c r="H189" i="31"/>
  <c r="F195" i="31"/>
  <c r="H197" i="31"/>
  <c r="H209" i="31"/>
  <c r="F215" i="31"/>
  <c r="H217" i="31"/>
  <c r="F230" i="31"/>
  <c r="H232" i="31"/>
  <c r="F238" i="31"/>
  <c r="H240" i="31"/>
  <c r="H252" i="31"/>
  <c r="F258" i="31"/>
  <c r="H260" i="31"/>
  <c r="I7" i="32"/>
  <c r="H7" i="32"/>
  <c r="K7" i="32"/>
  <c r="J7" i="32"/>
  <c r="Q7" i="32"/>
  <c r="R7" i="32"/>
  <c r="T7" i="32"/>
  <c r="S7" i="32"/>
  <c r="AG7" i="32"/>
  <c r="AA7" i="32"/>
  <c r="AE7" i="32"/>
  <c r="AD7" i="32"/>
  <c r="AC7" i="32"/>
  <c r="AB7" i="32"/>
  <c r="T8" i="32"/>
  <c r="R8" i="32"/>
  <c r="Q8" i="32"/>
  <c r="S8" i="32"/>
  <c r="T43" i="32"/>
  <c r="S43" i="32"/>
  <c r="R43" i="32"/>
  <c r="Q43" i="32"/>
  <c r="AF10" i="33"/>
  <c r="F100" i="31"/>
  <c r="H102" i="31"/>
  <c r="F108" i="31"/>
  <c r="F121" i="31"/>
  <c r="H123" i="31"/>
  <c r="F129" i="31"/>
  <c r="H131" i="31"/>
  <c r="F141" i="31"/>
  <c r="H143" i="31"/>
  <c r="F149" i="31"/>
  <c r="H151" i="31"/>
  <c r="F168" i="31"/>
  <c r="H170" i="31"/>
  <c r="F190" i="31"/>
  <c r="H192" i="31"/>
  <c r="H207" i="31"/>
  <c r="F210" i="31"/>
  <c r="H212" i="31"/>
  <c r="F218" i="31"/>
  <c r="F233" i="31"/>
  <c r="H235" i="31"/>
  <c r="F241" i="31"/>
  <c r="F253" i="31"/>
  <c r="H255" i="31"/>
  <c r="F261" i="31"/>
  <c r="H263" i="31"/>
  <c r="AE10" i="32"/>
  <c r="AD10" i="32"/>
  <c r="AC10" i="32"/>
  <c r="AB10" i="32"/>
  <c r="AA10" i="32"/>
  <c r="AG10" i="32"/>
  <c r="T33" i="32"/>
  <c r="S33" i="32"/>
  <c r="R33" i="32"/>
  <c r="Q33" i="32"/>
  <c r="AF45" i="32"/>
  <c r="AE45" i="32"/>
  <c r="AD45" i="32"/>
  <c r="AC45" i="32"/>
  <c r="AB45" i="32"/>
  <c r="AA45" i="32"/>
  <c r="AG45" i="32" s="1"/>
  <c r="C36" i="32"/>
  <c r="AF14" i="32"/>
  <c r="K15" i="32"/>
  <c r="J15" i="32"/>
  <c r="I15" i="32"/>
  <c r="H15" i="32"/>
  <c r="T16" i="32"/>
  <c r="S16" i="32"/>
  <c r="R16" i="32"/>
  <c r="Q16" i="32"/>
  <c r="AE18" i="32"/>
  <c r="AD18" i="32"/>
  <c r="AC18" i="32"/>
  <c r="AB18" i="32"/>
  <c r="AA18" i="32"/>
  <c r="AG18" i="32"/>
  <c r="AF22" i="32"/>
  <c r="K23" i="32"/>
  <c r="J23" i="32"/>
  <c r="I23" i="32"/>
  <c r="H23" i="32"/>
  <c r="T24" i="32"/>
  <c r="S24" i="32"/>
  <c r="R24" i="32"/>
  <c r="Q24" i="32"/>
  <c r="AE26" i="32"/>
  <c r="AD26" i="32"/>
  <c r="AC26" i="32"/>
  <c r="AB26" i="32"/>
  <c r="AA26" i="32"/>
  <c r="AG26" i="32"/>
  <c r="AF30" i="32"/>
  <c r="K31" i="32"/>
  <c r="J31" i="32"/>
  <c r="I31" i="32"/>
  <c r="H31" i="32"/>
  <c r="T32" i="32"/>
  <c r="S32" i="32"/>
  <c r="R32" i="32"/>
  <c r="Q32" i="32"/>
  <c r="AE34" i="32"/>
  <c r="AD34" i="32"/>
  <c r="AC34" i="32"/>
  <c r="AB34" i="32"/>
  <c r="AA34" i="32"/>
  <c r="AG34" i="32"/>
  <c r="K41" i="32"/>
  <c r="J41" i="32"/>
  <c r="I41" i="32"/>
  <c r="H41" i="32"/>
  <c r="T42" i="32"/>
  <c r="S42" i="32"/>
  <c r="R42" i="32"/>
  <c r="Q42" i="32"/>
  <c r="Z69" i="32"/>
  <c r="AF44" i="32"/>
  <c r="AE44" i="32"/>
  <c r="AD44" i="32"/>
  <c r="AC44" i="32"/>
  <c r="AB44" i="32"/>
  <c r="AA44" i="32"/>
  <c r="AG44" i="32" s="1"/>
  <c r="K49" i="32"/>
  <c r="J49" i="32"/>
  <c r="I49" i="32"/>
  <c r="H49" i="32"/>
  <c r="T50" i="32"/>
  <c r="S50" i="32"/>
  <c r="R50" i="32"/>
  <c r="Q50" i="32"/>
  <c r="I55" i="32"/>
  <c r="H55" i="32"/>
  <c r="K55" i="32"/>
  <c r="J55" i="32"/>
  <c r="T57" i="32"/>
  <c r="S57" i="32"/>
  <c r="R57" i="32"/>
  <c r="Q57" i="32"/>
  <c r="AF58" i="32"/>
  <c r="AE58" i="32"/>
  <c r="AC58" i="32"/>
  <c r="AB58" i="32"/>
  <c r="AA58" i="32"/>
  <c r="AG58" i="32" s="1"/>
  <c r="AD58" i="32"/>
  <c r="AF66" i="32"/>
  <c r="AE66" i="32"/>
  <c r="AC66" i="32"/>
  <c r="AB66" i="32"/>
  <c r="AA66" i="32"/>
  <c r="AG66" i="32" s="1"/>
  <c r="AD66" i="32"/>
  <c r="J13" i="34"/>
  <c r="AE9" i="32"/>
  <c r="AD9" i="32"/>
  <c r="AC9" i="32"/>
  <c r="AB9" i="32"/>
  <c r="AA9" i="32"/>
  <c r="AG9" i="32"/>
  <c r="D36" i="32"/>
  <c r="L36" i="32"/>
  <c r="AF13" i="32"/>
  <c r="K14" i="32"/>
  <c r="J14" i="32"/>
  <c r="I14" i="32"/>
  <c r="H14" i="32"/>
  <c r="T15" i="32"/>
  <c r="S15" i="32"/>
  <c r="R15" i="32"/>
  <c r="Q15" i="32"/>
  <c r="AE17" i="32"/>
  <c r="AD17" i="32"/>
  <c r="AC17" i="32"/>
  <c r="AB17" i="32"/>
  <c r="AA17" i="32"/>
  <c r="AG17" i="32"/>
  <c r="AF21" i="32"/>
  <c r="K22" i="32"/>
  <c r="J22" i="32"/>
  <c r="I22" i="32"/>
  <c r="H22" i="32"/>
  <c r="T23" i="32"/>
  <c r="S23" i="32"/>
  <c r="R23" i="32"/>
  <c r="Q23" i="32"/>
  <c r="AE25" i="32"/>
  <c r="AD25" i="32"/>
  <c r="AC25" i="32"/>
  <c r="AB25" i="32"/>
  <c r="AA25" i="32"/>
  <c r="AG25" i="32"/>
  <c r="AF29" i="32"/>
  <c r="K30" i="32"/>
  <c r="J30" i="32"/>
  <c r="I30" i="32"/>
  <c r="H30" i="32"/>
  <c r="T31" i="32"/>
  <c r="S31" i="32"/>
  <c r="R31" i="32"/>
  <c r="Q31" i="32"/>
  <c r="AE33" i="32"/>
  <c r="AD33" i="32"/>
  <c r="AC33" i="32"/>
  <c r="AB33" i="32"/>
  <c r="AA33" i="32"/>
  <c r="AG33" i="32"/>
  <c r="K40" i="32"/>
  <c r="J40" i="32"/>
  <c r="I40" i="32"/>
  <c r="H40" i="32"/>
  <c r="T41" i="32"/>
  <c r="S41" i="32"/>
  <c r="R41" i="32"/>
  <c r="Q41" i="32"/>
  <c r="AE43" i="32"/>
  <c r="AD43" i="32"/>
  <c r="AC43" i="32"/>
  <c r="AB43" i="32"/>
  <c r="AA43" i="32"/>
  <c r="AG43" i="32" s="1"/>
  <c r="AF43" i="32"/>
  <c r="C69" i="32"/>
  <c r="K48" i="32"/>
  <c r="J48" i="32"/>
  <c r="I48" i="32"/>
  <c r="H48" i="32"/>
  <c r="T49" i="32"/>
  <c r="S49" i="32"/>
  <c r="R49" i="32"/>
  <c r="Q49" i="32"/>
  <c r="AE51" i="32"/>
  <c r="AD51" i="32"/>
  <c r="AC51" i="32"/>
  <c r="AB51" i="32"/>
  <c r="AA51" i="32"/>
  <c r="AG51" i="32" s="1"/>
  <c r="AF51" i="32"/>
  <c r="AC55" i="32"/>
  <c r="AB55" i="32"/>
  <c r="AF55" i="32"/>
  <c r="AE55" i="32"/>
  <c r="AD55" i="32"/>
  <c r="AA55" i="32"/>
  <c r="AG55" i="32" s="1"/>
  <c r="H19" i="34"/>
  <c r="AD8" i="32"/>
  <c r="AC8" i="32"/>
  <c r="AB8" i="32"/>
  <c r="AG8" i="32"/>
  <c r="AE8" i="32"/>
  <c r="AA8" i="32"/>
  <c r="E36" i="32"/>
  <c r="M36" i="32"/>
  <c r="U36" i="32"/>
  <c r="AF12" i="32"/>
  <c r="K13" i="32"/>
  <c r="J13" i="32"/>
  <c r="I13" i="32"/>
  <c r="H13" i="32"/>
  <c r="T14" i="32"/>
  <c r="S14" i="32"/>
  <c r="R14" i="32"/>
  <c r="Q14" i="32"/>
  <c r="AD16" i="32"/>
  <c r="AC16" i="32"/>
  <c r="AB16" i="32"/>
  <c r="AA16" i="32"/>
  <c r="AG16" i="32"/>
  <c r="AE16" i="32"/>
  <c r="AF20" i="32"/>
  <c r="K21" i="32"/>
  <c r="J21" i="32"/>
  <c r="I21" i="32"/>
  <c r="H21" i="32"/>
  <c r="T22" i="32"/>
  <c r="S22" i="32"/>
  <c r="R22" i="32"/>
  <c r="Q22" i="32"/>
  <c r="AD24" i="32"/>
  <c r="AC24" i="32"/>
  <c r="AB24" i="32"/>
  <c r="AA24" i="32"/>
  <c r="AG24" i="32"/>
  <c r="AE24" i="32"/>
  <c r="AF28" i="32"/>
  <c r="K29" i="32"/>
  <c r="J29" i="32"/>
  <c r="I29" i="32"/>
  <c r="H29" i="32"/>
  <c r="T30" i="32"/>
  <c r="S30" i="32"/>
  <c r="R30" i="32"/>
  <c r="Q30" i="32"/>
  <c r="AD32" i="32"/>
  <c r="AC32" i="32"/>
  <c r="AB32" i="32"/>
  <c r="AA32" i="32"/>
  <c r="AG32" i="32"/>
  <c r="AE32" i="32"/>
  <c r="T40" i="32"/>
  <c r="S40" i="32"/>
  <c r="R40" i="32"/>
  <c r="Q40" i="32"/>
  <c r="AD42" i="32"/>
  <c r="AC42" i="32"/>
  <c r="AB42" i="32"/>
  <c r="AA42" i="32"/>
  <c r="AG42" i="32" s="1"/>
  <c r="AF42" i="32"/>
  <c r="AE42" i="32"/>
  <c r="D69" i="32"/>
  <c r="L69" i="32"/>
  <c r="K47" i="32"/>
  <c r="J47" i="32"/>
  <c r="I47" i="32"/>
  <c r="H47" i="32"/>
  <c r="T48" i="32"/>
  <c r="S48" i="32"/>
  <c r="R48" i="32"/>
  <c r="Q48" i="32"/>
  <c r="AD50" i="32"/>
  <c r="AC50" i="32"/>
  <c r="AB50" i="32"/>
  <c r="AA50" i="32"/>
  <c r="AG50" i="32" s="1"/>
  <c r="AF50" i="32"/>
  <c r="AE50" i="32"/>
  <c r="AB54" i="32"/>
  <c r="AA54" i="32"/>
  <c r="AG54" i="32" s="1"/>
  <c r="AF54" i="32"/>
  <c r="AE54" i="32"/>
  <c r="AD54" i="32"/>
  <c r="AC54" i="32"/>
  <c r="P36" i="33"/>
  <c r="T11" i="33"/>
  <c r="S11" i="33"/>
  <c r="R11" i="33"/>
  <c r="Q11" i="33"/>
  <c r="F69" i="33"/>
  <c r="I57" i="33"/>
  <c r="K57" i="33"/>
  <c r="J57" i="33"/>
  <c r="H57" i="33"/>
  <c r="F36" i="32"/>
  <c r="N36" i="32"/>
  <c r="AF11" i="32"/>
  <c r="V36" i="32"/>
  <c r="J12" i="32"/>
  <c r="I12" i="32"/>
  <c r="H12" i="32"/>
  <c r="K12" i="32"/>
  <c r="S13" i="32"/>
  <c r="R13" i="32"/>
  <c r="Q13" i="32"/>
  <c r="T13" i="32"/>
  <c r="AC15" i="32"/>
  <c r="AB15" i="32"/>
  <c r="AA15" i="32"/>
  <c r="AG15" i="32"/>
  <c r="AE15" i="32"/>
  <c r="AD15" i="32"/>
  <c r="AF19" i="32"/>
  <c r="J20" i="32"/>
  <c r="I20" i="32"/>
  <c r="H20" i="32"/>
  <c r="K20" i="32"/>
  <c r="S21" i="32"/>
  <c r="R21" i="32"/>
  <c r="Q21" i="32"/>
  <c r="T21" i="32"/>
  <c r="AC23" i="32"/>
  <c r="AB23" i="32"/>
  <c r="AA23" i="32"/>
  <c r="AG23" i="32"/>
  <c r="AE23" i="32"/>
  <c r="AD23" i="32"/>
  <c r="AF27" i="32"/>
  <c r="J28" i="32"/>
  <c r="I28" i="32"/>
  <c r="H28" i="32"/>
  <c r="K28" i="32"/>
  <c r="S29" i="32"/>
  <c r="R29" i="32"/>
  <c r="Q29" i="32"/>
  <c r="T29" i="32"/>
  <c r="AC31" i="32"/>
  <c r="AB31" i="32"/>
  <c r="AA31" i="32"/>
  <c r="AG31" i="32"/>
  <c r="AE31" i="32"/>
  <c r="AD31" i="32"/>
  <c r="AF35" i="32"/>
  <c r="AC41" i="32"/>
  <c r="AB41" i="32"/>
  <c r="AA41" i="32"/>
  <c r="AG41" i="32" s="1"/>
  <c r="AF41" i="32"/>
  <c r="AE41" i="32"/>
  <c r="AD41" i="32"/>
  <c r="E69" i="32"/>
  <c r="M69" i="32"/>
  <c r="U69" i="32"/>
  <c r="J46" i="32"/>
  <c r="I46" i="32"/>
  <c r="H46" i="32"/>
  <c r="K46" i="32"/>
  <c r="S47" i="32"/>
  <c r="R47" i="32"/>
  <c r="Q47" i="32"/>
  <c r="T47" i="32"/>
  <c r="AC49" i="32"/>
  <c r="AB49" i="32"/>
  <c r="AA49" i="32"/>
  <c r="AG49" i="32" s="1"/>
  <c r="AF49" i="32"/>
  <c r="AE49" i="32"/>
  <c r="AD49" i="32"/>
  <c r="Q52" i="32"/>
  <c r="T52" i="32"/>
  <c r="S52" i="32"/>
  <c r="R52" i="32"/>
  <c r="AF59" i="32"/>
  <c r="AD59" i="32"/>
  <c r="AC59" i="32"/>
  <c r="AB59" i="32"/>
  <c r="AE59" i="32"/>
  <c r="AA59" i="32"/>
  <c r="AG59" i="32" s="1"/>
  <c r="R60" i="32"/>
  <c r="Q60" i="32"/>
  <c r="T60" i="32"/>
  <c r="S60" i="32"/>
  <c r="J63" i="32"/>
  <c r="I63" i="32"/>
  <c r="H63" i="32"/>
  <c r="K63" i="32"/>
  <c r="J67" i="32"/>
  <c r="I67" i="32"/>
  <c r="H67" i="32"/>
  <c r="K67" i="32"/>
  <c r="AF28" i="33"/>
  <c r="X36" i="33"/>
  <c r="AG13" i="33"/>
  <c r="AE13" i="33"/>
  <c r="AD13" i="33"/>
  <c r="AC13" i="33"/>
  <c r="AB13" i="33"/>
  <c r="AA13" i="33"/>
  <c r="K35" i="33"/>
  <c r="I35" i="33"/>
  <c r="J35" i="33"/>
  <c r="H35" i="33"/>
  <c r="AE59" i="33"/>
  <c r="AD59" i="33"/>
  <c r="AA59" i="33"/>
  <c r="AG59" i="33"/>
  <c r="AC59" i="33"/>
  <c r="AB59" i="33"/>
  <c r="K45" i="33"/>
  <c r="J45" i="33"/>
  <c r="I45" i="33"/>
  <c r="H45" i="33"/>
  <c r="F31" i="34"/>
  <c r="AF10" i="32"/>
  <c r="I11" i="32"/>
  <c r="H11" i="32"/>
  <c r="G36" i="32"/>
  <c r="K11" i="32"/>
  <c r="J11" i="32"/>
  <c r="O36" i="32"/>
  <c r="W36" i="32"/>
  <c r="R12" i="32"/>
  <c r="Q12" i="32"/>
  <c r="T12" i="32"/>
  <c r="S12" i="32"/>
  <c r="AB14" i="32"/>
  <c r="AA14" i="32"/>
  <c r="AG14" i="32"/>
  <c r="AE14" i="32"/>
  <c r="AD14" i="32"/>
  <c r="AC14" i="32"/>
  <c r="AF18" i="32"/>
  <c r="I19" i="32"/>
  <c r="H19" i="32"/>
  <c r="K19" i="32"/>
  <c r="J19" i="32"/>
  <c r="R20" i="32"/>
  <c r="Q20" i="32"/>
  <c r="T20" i="32"/>
  <c r="S20" i="32"/>
  <c r="AB22" i="32"/>
  <c r="AA22" i="32"/>
  <c r="AG22" i="32"/>
  <c r="AE22" i="32"/>
  <c r="AD22" i="32"/>
  <c r="AC22" i="32"/>
  <c r="AF26" i="32"/>
  <c r="I27" i="32"/>
  <c r="H27" i="32"/>
  <c r="K27" i="32"/>
  <c r="J27" i="32"/>
  <c r="R28" i="32"/>
  <c r="Q28" i="32"/>
  <c r="T28" i="32"/>
  <c r="S28" i="32"/>
  <c r="AB30" i="32"/>
  <c r="AA30" i="32"/>
  <c r="AG30" i="32"/>
  <c r="AE30" i="32"/>
  <c r="AD30" i="32"/>
  <c r="AC30" i="32"/>
  <c r="AF34" i="32"/>
  <c r="I35" i="32"/>
  <c r="H35" i="32"/>
  <c r="K35" i="32"/>
  <c r="J35" i="32"/>
  <c r="AB40" i="32"/>
  <c r="AA40" i="32"/>
  <c r="AG40" i="32" s="1"/>
  <c r="AF40" i="32"/>
  <c r="AE40" i="32"/>
  <c r="AD40" i="32"/>
  <c r="AC40" i="32"/>
  <c r="F69" i="32"/>
  <c r="N69" i="32"/>
  <c r="V69" i="32"/>
  <c r="I45" i="32"/>
  <c r="H45" i="32"/>
  <c r="K45" i="32"/>
  <c r="J45" i="32"/>
  <c r="R46" i="32"/>
  <c r="Q46" i="32"/>
  <c r="T46" i="32"/>
  <c r="S46" i="32"/>
  <c r="AB48" i="32"/>
  <c r="AA48" i="32"/>
  <c r="AG48" i="32" s="1"/>
  <c r="AF48" i="32"/>
  <c r="AE48" i="32"/>
  <c r="AD48" i="32"/>
  <c r="AC48" i="32"/>
  <c r="I52" i="32"/>
  <c r="J52" i="32"/>
  <c r="H52" i="32"/>
  <c r="K52" i="32"/>
  <c r="R56" i="32"/>
  <c r="Q56" i="32"/>
  <c r="T56" i="32"/>
  <c r="S56" i="32"/>
  <c r="I59" i="32"/>
  <c r="H59" i="32"/>
  <c r="K59" i="32"/>
  <c r="J59" i="32"/>
  <c r="K18" i="33"/>
  <c r="J18" i="33"/>
  <c r="I18" i="33"/>
  <c r="H18" i="33"/>
  <c r="AF35" i="33"/>
  <c r="T46" i="33"/>
  <c r="S46" i="33"/>
  <c r="R46" i="33"/>
  <c r="Q46" i="33"/>
  <c r="AF9" i="32"/>
  <c r="H10" i="32"/>
  <c r="K10" i="32"/>
  <c r="J10" i="32"/>
  <c r="I10" i="32"/>
  <c r="Q11" i="32"/>
  <c r="P36" i="32"/>
  <c r="T11" i="32"/>
  <c r="S11" i="32"/>
  <c r="R11" i="32"/>
  <c r="X36" i="32"/>
  <c r="AA13" i="32"/>
  <c r="AG13" i="32"/>
  <c r="AE13" i="32"/>
  <c r="AD13" i="32"/>
  <c r="AC13" i="32"/>
  <c r="AB13" i="32"/>
  <c r="AF17" i="32"/>
  <c r="H18" i="32"/>
  <c r="K18" i="32"/>
  <c r="J18" i="32"/>
  <c r="I18" i="32"/>
  <c r="Q19" i="32"/>
  <c r="T19" i="32"/>
  <c r="S19" i="32"/>
  <c r="R19" i="32"/>
  <c r="AA21" i="32"/>
  <c r="AG21" i="32"/>
  <c r="AE21" i="32"/>
  <c r="AD21" i="32"/>
  <c r="AC21" i="32"/>
  <c r="AB21" i="32"/>
  <c r="AF25" i="32"/>
  <c r="H26" i="32"/>
  <c r="K26" i="32"/>
  <c r="J26" i="32"/>
  <c r="I26" i="32"/>
  <c r="Q27" i="32"/>
  <c r="T27" i="32"/>
  <c r="S27" i="32"/>
  <c r="R27" i="32"/>
  <c r="AA29" i="32"/>
  <c r="AG29" i="32"/>
  <c r="AE29" i="32"/>
  <c r="AD29" i="32"/>
  <c r="AC29" i="32"/>
  <c r="AB29" i="32"/>
  <c r="AF33" i="32"/>
  <c r="H34" i="32"/>
  <c r="K34" i="32"/>
  <c r="J34" i="32"/>
  <c r="I34" i="32"/>
  <c r="Q35" i="32"/>
  <c r="T35" i="32"/>
  <c r="S35" i="32"/>
  <c r="R35" i="32"/>
  <c r="G69" i="32"/>
  <c r="H44" i="32"/>
  <c r="K44" i="32"/>
  <c r="J44" i="32"/>
  <c r="I44" i="32"/>
  <c r="O69" i="32"/>
  <c r="W69" i="32"/>
  <c r="Q45" i="32"/>
  <c r="T45" i="32"/>
  <c r="S45" i="32"/>
  <c r="R45" i="32"/>
  <c r="AA47" i="32"/>
  <c r="AG47" i="32" s="1"/>
  <c r="AF47" i="32"/>
  <c r="AE47" i="32"/>
  <c r="AD47" i="32"/>
  <c r="AC47" i="32"/>
  <c r="AB47" i="32"/>
  <c r="S53" i="32"/>
  <c r="R53" i="32"/>
  <c r="Q53" i="32"/>
  <c r="T53" i="32"/>
  <c r="S68" i="32"/>
  <c r="R68" i="32"/>
  <c r="Q68" i="32"/>
  <c r="T68" i="32"/>
  <c r="T16" i="33"/>
  <c r="S16" i="33"/>
  <c r="R16" i="33"/>
  <c r="Q16" i="33"/>
  <c r="K10" i="33"/>
  <c r="J10" i="33"/>
  <c r="I10" i="33"/>
  <c r="H10" i="33"/>
  <c r="AF8" i="32"/>
  <c r="K9" i="32"/>
  <c r="J9" i="32"/>
  <c r="I9" i="32"/>
  <c r="H9" i="32"/>
  <c r="T10" i="32"/>
  <c r="S10" i="32"/>
  <c r="R10" i="32"/>
  <c r="Q10" i="32"/>
  <c r="Y36" i="32"/>
  <c r="AG12" i="32"/>
  <c r="AE12" i="32"/>
  <c r="AD12" i="32"/>
  <c r="AC12" i="32"/>
  <c r="AB12" i="32"/>
  <c r="AA12" i="32"/>
  <c r="AF16" i="32"/>
  <c r="K17" i="32"/>
  <c r="J17" i="32"/>
  <c r="I17" i="32"/>
  <c r="H17" i="32"/>
  <c r="T18" i="32"/>
  <c r="S18" i="32"/>
  <c r="R18" i="32"/>
  <c r="Q18" i="32"/>
  <c r="AG20" i="32"/>
  <c r="AE20" i="32"/>
  <c r="AD20" i="32"/>
  <c r="AC20" i="32"/>
  <c r="AB20" i="32"/>
  <c r="AA20" i="32"/>
  <c r="AF24" i="32"/>
  <c r="K25" i="32"/>
  <c r="J25" i="32"/>
  <c r="I25" i="32"/>
  <c r="H25" i="32"/>
  <c r="T26" i="32"/>
  <c r="S26" i="32"/>
  <c r="R26" i="32"/>
  <c r="Q26" i="32"/>
  <c r="AG28" i="32"/>
  <c r="AE28" i="32"/>
  <c r="AD28" i="32"/>
  <c r="AC28" i="32"/>
  <c r="AB28" i="32"/>
  <c r="AA28" i="32"/>
  <c r="AF32" i="32"/>
  <c r="K33" i="32"/>
  <c r="J33" i="32"/>
  <c r="I33" i="32"/>
  <c r="H33" i="32"/>
  <c r="T34" i="32"/>
  <c r="S34" i="32"/>
  <c r="R34" i="32"/>
  <c r="Q34" i="32"/>
  <c r="K43" i="32"/>
  <c r="J43" i="32"/>
  <c r="I43" i="32"/>
  <c r="H43" i="32"/>
  <c r="P69" i="32"/>
  <c r="T44" i="32"/>
  <c r="S44" i="32"/>
  <c r="R44" i="32"/>
  <c r="Q44" i="32"/>
  <c r="X69" i="32"/>
  <c r="AF46" i="32"/>
  <c r="AE46" i="32"/>
  <c r="AD46" i="32"/>
  <c r="AC46" i="32"/>
  <c r="AB46" i="32"/>
  <c r="AA46" i="32"/>
  <c r="AG46" i="32" s="1"/>
  <c r="K51" i="32"/>
  <c r="J51" i="32"/>
  <c r="I51" i="32"/>
  <c r="H51" i="32"/>
  <c r="AB62" i="32"/>
  <c r="AA62" i="32"/>
  <c r="AG62" i="32" s="1"/>
  <c r="AF62" i="32"/>
  <c r="AE62" i="32"/>
  <c r="AD62" i="32"/>
  <c r="AC62" i="32"/>
  <c r="S64" i="32"/>
  <c r="R64" i="32"/>
  <c r="Q64" i="32"/>
  <c r="T64" i="32"/>
  <c r="AC27" i="33"/>
  <c r="AB27" i="33"/>
  <c r="AA27" i="33"/>
  <c r="AG27" i="33"/>
  <c r="AD27" i="33"/>
  <c r="AE27" i="33"/>
  <c r="AF18" i="33"/>
  <c r="T28" i="33"/>
  <c r="R28" i="33"/>
  <c r="S28" i="33"/>
  <c r="Q28" i="33"/>
  <c r="K54" i="32"/>
  <c r="H54" i="32"/>
  <c r="J54" i="32"/>
  <c r="I54" i="32"/>
  <c r="T55" i="32"/>
  <c r="Q55" i="32"/>
  <c r="S55" i="32"/>
  <c r="R55" i="32"/>
  <c r="AE57" i="32"/>
  <c r="AD57" i="32"/>
  <c r="AB57" i="32"/>
  <c r="AA57" i="32"/>
  <c r="AG57" i="32" s="1"/>
  <c r="AF57" i="32"/>
  <c r="AC57" i="32"/>
  <c r="K62" i="32"/>
  <c r="I62" i="32"/>
  <c r="H62" i="32"/>
  <c r="J62" i="32"/>
  <c r="T63" i="32"/>
  <c r="R63" i="32"/>
  <c r="Q63" i="32"/>
  <c r="S63" i="32"/>
  <c r="AF65" i="32"/>
  <c r="AE65" i="32"/>
  <c r="AD65" i="32"/>
  <c r="AB65" i="32"/>
  <c r="AA65" i="32"/>
  <c r="AG65" i="32" s="1"/>
  <c r="AC65" i="32"/>
  <c r="Y36" i="33"/>
  <c r="AF64" i="33"/>
  <c r="K44" i="33"/>
  <c r="J44" i="33"/>
  <c r="G69" i="33"/>
  <c r="I44" i="33"/>
  <c r="H44" i="33"/>
  <c r="J38" i="34"/>
  <c r="K53" i="32"/>
  <c r="J53" i="32"/>
  <c r="I53" i="32"/>
  <c r="H53" i="32"/>
  <c r="T54" i="32"/>
  <c r="S54" i="32"/>
  <c r="R54" i="32"/>
  <c r="Q54" i="32"/>
  <c r="AD56" i="32"/>
  <c r="AC56" i="32"/>
  <c r="AA56" i="32"/>
  <c r="AG56" i="32" s="1"/>
  <c r="AF56" i="32"/>
  <c r="AE56" i="32"/>
  <c r="AB56" i="32"/>
  <c r="K61" i="32"/>
  <c r="J61" i="32"/>
  <c r="H61" i="32"/>
  <c r="I61" i="32"/>
  <c r="T62" i="32"/>
  <c r="S62" i="32"/>
  <c r="Q62" i="32"/>
  <c r="R62" i="32"/>
  <c r="AE64" i="32"/>
  <c r="AD64" i="32"/>
  <c r="AC64" i="32"/>
  <c r="AA64" i="32"/>
  <c r="AG64" i="32" s="1"/>
  <c r="AF64" i="32"/>
  <c r="AB64" i="32"/>
  <c r="K64" i="33"/>
  <c r="H64" i="33"/>
  <c r="J64" i="33"/>
  <c r="I64" i="33"/>
  <c r="N69" i="33"/>
  <c r="AF57" i="33"/>
  <c r="F9" i="34"/>
  <c r="H60" i="34"/>
  <c r="J60" i="32"/>
  <c r="I60" i="32"/>
  <c r="K60" i="32"/>
  <c r="H60" i="32"/>
  <c r="S61" i="32"/>
  <c r="R61" i="32"/>
  <c r="T61" i="32"/>
  <c r="Q61" i="32"/>
  <c r="AD63" i="32"/>
  <c r="AC63" i="32"/>
  <c r="AB63" i="32"/>
  <c r="AF63" i="32"/>
  <c r="AE63" i="32"/>
  <c r="AA63" i="32"/>
  <c r="AG63" i="32" s="1"/>
  <c r="K68" i="32"/>
  <c r="J68" i="32"/>
  <c r="I68" i="32"/>
  <c r="H68" i="32"/>
  <c r="T8" i="33"/>
  <c r="S8" i="33"/>
  <c r="R8" i="33"/>
  <c r="Q8" i="33"/>
  <c r="O69" i="33"/>
  <c r="J10" i="34"/>
  <c r="H16" i="34"/>
  <c r="L32" i="34"/>
  <c r="M32" i="34"/>
  <c r="J257" i="34"/>
  <c r="S7" i="33"/>
  <c r="R7" i="33"/>
  <c r="Q7" i="33"/>
  <c r="T7" i="33"/>
  <c r="AC9" i="33"/>
  <c r="AB9" i="33"/>
  <c r="AA9" i="33"/>
  <c r="AG9" i="33"/>
  <c r="AE9" i="33"/>
  <c r="AD9" i="33"/>
  <c r="D36" i="33"/>
  <c r="L36" i="33"/>
  <c r="S15" i="33"/>
  <c r="R15" i="33"/>
  <c r="Q15" i="33"/>
  <c r="T15" i="33"/>
  <c r="V69" i="33"/>
  <c r="AF45" i="33"/>
  <c r="R66" i="33"/>
  <c r="T66" i="33"/>
  <c r="S66" i="33"/>
  <c r="Q66" i="33"/>
  <c r="J104" i="34"/>
  <c r="AA53" i="32"/>
  <c r="AG53" i="32" s="1"/>
  <c r="AE53" i="32"/>
  <c r="AD53" i="32"/>
  <c r="AF53" i="32"/>
  <c r="AC53" i="32"/>
  <c r="AB53" i="32"/>
  <c r="H58" i="32"/>
  <c r="K58" i="32"/>
  <c r="J58" i="32"/>
  <c r="I58" i="32"/>
  <c r="Q59" i="32"/>
  <c r="T59" i="32"/>
  <c r="S59" i="32"/>
  <c r="R59" i="32"/>
  <c r="AA61" i="32"/>
  <c r="AG61" i="32" s="1"/>
  <c r="AF61" i="32"/>
  <c r="AE61" i="32"/>
  <c r="AD61" i="32"/>
  <c r="AC61" i="32"/>
  <c r="AB61" i="32"/>
  <c r="I66" i="32"/>
  <c r="H66" i="32"/>
  <c r="K66" i="32"/>
  <c r="J66" i="32"/>
  <c r="R67" i="32"/>
  <c r="Q67" i="32"/>
  <c r="T67" i="32"/>
  <c r="S67" i="32"/>
  <c r="W69" i="33"/>
  <c r="AF44" i="33"/>
  <c r="K56" i="33"/>
  <c r="H56" i="33"/>
  <c r="J56" i="33"/>
  <c r="I56" i="33"/>
  <c r="H42" i="34"/>
  <c r="AD52" i="32"/>
  <c r="AF52" i="32"/>
  <c r="AE52" i="32"/>
  <c r="AC52" i="32"/>
  <c r="AB52" i="32"/>
  <c r="AA52" i="32"/>
  <c r="AG52" i="32" s="1"/>
  <c r="K57" i="32"/>
  <c r="J57" i="32"/>
  <c r="I57" i="32"/>
  <c r="H57" i="32"/>
  <c r="T58" i="32"/>
  <c r="S58" i="32"/>
  <c r="R58" i="32"/>
  <c r="Q58" i="32"/>
  <c r="AE60" i="32"/>
  <c r="AD60" i="32"/>
  <c r="AC60" i="32"/>
  <c r="AF60" i="32"/>
  <c r="AB60" i="32"/>
  <c r="AA60" i="32"/>
  <c r="AG60" i="32" s="1"/>
  <c r="H65" i="32"/>
  <c r="K65" i="32"/>
  <c r="J65" i="32"/>
  <c r="I65" i="32"/>
  <c r="Q66" i="32"/>
  <c r="T66" i="32"/>
  <c r="S66" i="32"/>
  <c r="R66" i="32"/>
  <c r="AA68" i="32"/>
  <c r="AG68" i="32" s="1"/>
  <c r="AF68" i="32"/>
  <c r="AE68" i="32"/>
  <c r="AD68" i="32"/>
  <c r="AC68" i="32"/>
  <c r="AB68" i="32"/>
  <c r="J191" i="34"/>
  <c r="K64" i="32"/>
  <c r="J64" i="32"/>
  <c r="I64" i="32"/>
  <c r="H64" i="32"/>
  <c r="T65" i="32"/>
  <c r="S65" i="32"/>
  <c r="R65" i="32"/>
  <c r="Q65" i="32"/>
  <c r="AF67" i="32"/>
  <c r="AD67" i="32"/>
  <c r="AC67" i="32"/>
  <c r="AB67" i="32"/>
  <c r="AE67" i="32"/>
  <c r="AA67" i="32"/>
  <c r="AG67" i="32" s="1"/>
  <c r="T12" i="33"/>
  <c r="S12" i="33"/>
  <c r="R12" i="33"/>
  <c r="Q12" i="33"/>
  <c r="T19" i="33"/>
  <c r="S19" i="33"/>
  <c r="R19" i="33"/>
  <c r="Q19" i="33"/>
  <c r="AF56" i="33"/>
  <c r="J36" i="34"/>
  <c r="H80" i="34"/>
  <c r="K43" i="33"/>
  <c r="J43" i="33"/>
  <c r="I43" i="33"/>
  <c r="H43" i="33"/>
  <c r="AF43" i="33"/>
  <c r="J9" i="34"/>
  <c r="H15" i="34"/>
  <c r="F21" i="34"/>
  <c r="H81" i="34"/>
  <c r="H33" i="34"/>
  <c r="H54" i="34"/>
  <c r="K42" i="33"/>
  <c r="J42" i="33"/>
  <c r="I42" i="33"/>
  <c r="H42" i="33"/>
  <c r="AF42" i="33"/>
  <c r="J53" i="33"/>
  <c r="I53" i="33"/>
  <c r="H53" i="33"/>
  <c r="K53" i="33"/>
  <c r="AF53" i="33"/>
  <c r="J12" i="34"/>
  <c r="H18" i="34"/>
  <c r="J125" i="34"/>
  <c r="J35" i="34"/>
  <c r="H41" i="34"/>
  <c r="J54" i="34"/>
  <c r="M77" i="34"/>
  <c r="L77" i="34"/>
  <c r="J82" i="34"/>
  <c r="H108" i="34"/>
  <c r="H197" i="34"/>
  <c r="J234" i="34"/>
  <c r="I41" i="33"/>
  <c r="H41" i="33"/>
  <c r="J41" i="33"/>
  <c r="K41" i="33"/>
  <c r="AF41" i="33"/>
  <c r="M12" i="34"/>
  <c r="L12" i="34"/>
  <c r="F14" i="34"/>
  <c r="J18" i="34"/>
  <c r="J43" i="34"/>
  <c r="H240" i="34"/>
  <c r="H11" i="34"/>
  <c r="F17" i="34"/>
  <c r="J21" i="34"/>
  <c r="H55" i="34"/>
  <c r="H65" i="34"/>
  <c r="M11" i="34"/>
  <c r="L11" i="34"/>
  <c r="F13" i="34"/>
  <c r="J17" i="34"/>
  <c r="E69" i="33"/>
  <c r="M69" i="33"/>
  <c r="U69" i="33"/>
  <c r="K46" i="33"/>
  <c r="J46" i="33"/>
  <c r="I46" i="33"/>
  <c r="H46" i="33"/>
  <c r="AF46" i="33"/>
  <c r="H10" i="34"/>
  <c r="F16" i="34"/>
  <c r="J20" i="34"/>
  <c r="H34" i="34"/>
  <c r="H36" i="34"/>
  <c r="J59" i="34"/>
  <c r="J130" i="34"/>
  <c r="H143" i="34"/>
  <c r="M185" i="34"/>
  <c r="L185" i="34"/>
  <c r="M254" i="34"/>
  <c r="L254" i="34"/>
  <c r="M9" i="34"/>
  <c r="L9" i="34"/>
  <c r="F11" i="34"/>
  <c r="H13" i="34"/>
  <c r="J15" i="34"/>
  <c r="F19" i="34"/>
  <c r="H21" i="34"/>
  <c r="J31" i="34"/>
  <c r="M33" i="34"/>
  <c r="L33" i="34"/>
  <c r="H37" i="34"/>
  <c r="J39" i="34"/>
  <c r="J80" i="34"/>
  <c r="J87" i="34"/>
  <c r="L97" i="34"/>
  <c r="M97" i="34"/>
  <c r="M10" i="34"/>
  <c r="L10" i="34"/>
  <c r="F12" i="34"/>
  <c r="H14" i="34"/>
  <c r="J16" i="34"/>
  <c r="F20" i="34"/>
  <c r="F16" i="35"/>
  <c r="H9" i="34"/>
  <c r="J11" i="34"/>
  <c r="L13" i="34"/>
  <c r="M13" i="34"/>
  <c r="F15" i="34"/>
  <c r="H17" i="34"/>
  <c r="J19" i="34"/>
  <c r="F17" i="35"/>
  <c r="F10" i="34"/>
  <c r="H12" i="34"/>
  <c r="J14" i="34"/>
  <c r="F18" i="34"/>
  <c r="H20" i="34"/>
  <c r="J32" i="34"/>
  <c r="J53" i="34"/>
  <c r="M56" i="34"/>
  <c r="L56" i="34"/>
  <c r="J57" i="34"/>
  <c r="H58" i="34"/>
  <c r="J62" i="34"/>
  <c r="H63" i="34"/>
  <c r="J75" i="34"/>
  <c r="J76" i="34"/>
  <c r="H85" i="34"/>
  <c r="M163" i="34"/>
  <c r="L163" i="34"/>
  <c r="J169" i="34"/>
  <c r="H175" i="34"/>
  <c r="H189" i="34"/>
  <c r="F187" i="35"/>
  <c r="J9" i="35"/>
  <c r="I21" i="35"/>
  <c r="M62" i="35"/>
  <c r="L62" i="35"/>
  <c r="H142" i="35"/>
  <c r="H18" i="35"/>
  <c r="M31" i="35"/>
  <c r="L31" i="35"/>
  <c r="H39" i="35"/>
  <c r="L105" i="35"/>
  <c r="M105" i="35"/>
  <c r="J144" i="35"/>
  <c r="H10" i="35"/>
  <c r="J18" i="35"/>
  <c r="M40" i="35"/>
  <c r="L40" i="35"/>
  <c r="H33" i="35"/>
  <c r="J42" i="35"/>
  <c r="H106" i="35"/>
  <c r="F11" i="35"/>
  <c r="F15" i="35"/>
  <c r="M9" i="35"/>
  <c r="L9" i="35"/>
  <c r="J10" i="35"/>
  <c r="M33" i="35"/>
  <c r="L33" i="35"/>
  <c r="M79" i="35"/>
  <c r="L79" i="35"/>
  <c r="M37" i="35"/>
  <c r="L37" i="35"/>
  <c r="M148" i="35"/>
  <c r="L148" i="35"/>
  <c r="L11" i="35"/>
  <c r="M11" i="35"/>
  <c r="L12" i="35"/>
  <c r="M12" i="35"/>
  <c r="M41" i="35"/>
  <c r="L41" i="35"/>
  <c r="L104" i="35"/>
  <c r="M104" i="35"/>
  <c r="L150" i="35"/>
  <c r="M150" i="35"/>
  <c r="M55" i="35"/>
  <c r="L55" i="35"/>
  <c r="M59" i="35"/>
  <c r="L59" i="35"/>
  <c r="M77" i="35"/>
  <c r="L77" i="35"/>
  <c r="M144" i="35"/>
  <c r="L144" i="35"/>
  <c r="M98" i="35"/>
  <c r="L98" i="35"/>
  <c r="M126" i="35"/>
  <c r="L126" i="35"/>
  <c r="M192" i="35"/>
  <c r="L192" i="35"/>
  <c r="L147" i="35"/>
  <c r="M147" i="35"/>
  <c r="M35" i="35"/>
  <c r="L35" i="35"/>
  <c r="M53" i="35"/>
  <c r="L53" i="35"/>
  <c r="K65" i="35"/>
  <c r="L143" i="35"/>
  <c r="M143" i="35"/>
  <c r="M152" i="35"/>
  <c r="L152" i="35"/>
  <c r="M171" i="35"/>
  <c r="L171" i="35"/>
  <c r="M262" i="35"/>
  <c r="L262" i="35"/>
  <c r="M122" i="35"/>
  <c r="L122" i="35"/>
  <c r="M130" i="35"/>
  <c r="L130" i="35"/>
  <c r="M128" i="35"/>
  <c r="L128" i="35"/>
  <c r="M165" i="35"/>
  <c r="L165" i="35"/>
  <c r="AF13" i="36"/>
  <c r="AE13" i="36"/>
  <c r="M231" i="35"/>
  <c r="L231" i="35"/>
  <c r="P8" i="36"/>
  <c r="M141" i="35"/>
  <c r="L141" i="35"/>
  <c r="M145" i="35"/>
  <c r="L145" i="35"/>
  <c r="M149" i="35"/>
  <c r="L149" i="35"/>
  <c r="L174" i="35"/>
  <c r="M174" i="35"/>
  <c r="M261" i="35"/>
  <c r="L261" i="35"/>
  <c r="M255" i="35"/>
  <c r="L255" i="35"/>
  <c r="M169" i="35"/>
  <c r="L169" i="35"/>
  <c r="L173" i="35"/>
  <c r="M173" i="35"/>
  <c r="L238" i="35"/>
  <c r="M238" i="35"/>
  <c r="M239" i="35"/>
  <c r="L239" i="35"/>
  <c r="M258" i="35"/>
  <c r="L258" i="35"/>
  <c r="L151" i="35"/>
  <c r="M151" i="35"/>
  <c r="M186" i="35"/>
  <c r="L186" i="35"/>
  <c r="M235" i="35"/>
  <c r="L235" i="35"/>
  <c r="P17" i="36"/>
  <c r="AQ14" i="36"/>
  <c r="AP14" i="36"/>
  <c r="AO14" i="36"/>
  <c r="AN14" i="36"/>
  <c r="AR14" i="36"/>
  <c r="AF9" i="36"/>
  <c r="AE9" i="36"/>
  <c r="BA16" i="36"/>
  <c r="AZ16" i="36"/>
  <c r="Q29" i="36"/>
  <c r="R29" i="36"/>
  <c r="H16" i="36"/>
  <c r="I16" i="36"/>
  <c r="AF15" i="36"/>
  <c r="AE15" i="36"/>
  <c r="AQ16" i="36"/>
  <c r="AP16" i="36"/>
  <c r="AO16" i="36"/>
  <c r="AN16" i="36"/>
  <c r="AR16" i="36"/>
  <c r="I29" i="36"/>
  <c r="H29" i="36"/>
  <c r="M229" i="35"/>
  <c r="L229" i="35"/>
  <c r="AF8" i="36"/>
  <c r="AE8" i="36"/>
  <c r="AF11" i="36"/>
  <c r="AE11" i="36"/>
  <c r="AQ12" i="36"/>
  <c r="AP12" i="36"/>
  <c r="AO12" i="36"/>
  <c r="AN12" i="36"/>
  <c r="AR12" i="36"/>
  <c r="AA29" i="36"/>
  <c r="Z29" i="36"/>
  <c r="AD29" i="36"/>
  <c r="AC29" i="36"/>
  <c r="AB29" i="36"/>
  <c r="AF17" i="36"/>
  <c r="AE17" i="36"/>
  <c r="D11" i="37"/>
  <c r="D15" i="37"/>
  <c r="D9" i="37"/>
  <c r="D13" i="37"/>
  <c r="D17" i="37"/>
  <c r="D10" i="37"/>
  <c r="D14" i="37"/>
  <c r="D18" i="37"/>
  <c r="D19" i="37"/>
  <c r="D8" i="37"/>
  <c r="D12" i="37"/>
  <c r="D16" i="37"/>
  <c r="I5" i="2"/>
  <c r="Q5" i="2"/>
  <c r="S6" i="2"/>
  <c r="F12" i="2"/>
  <c r="S14" i="2"/>
  <c r="F20" i="2"/>
  <c r="S22" i="2"/>
  <c r="F28" i="2"/>
  <c r="J5" i="3"/>
  <c r="I5" i="4"/>
  <c r="F482" i="7"/>
  <c r="J478" i="7"/>
  <c r="H476" i="7"/>
  <c r="F474" i="7"/>
  <c r="J483" i="7"/>
  <c r="H481" i="7"/>
  <c r="F479" i="7"/>
  <c r="J475" i="7"/>
  <c r="H473" i="7"/>
  <c r="F471" i="7"/>
  <c r="J480" i="7"/>
  <c r="H478" i="7"/>
  <c r="F476" i="7"/>
  <c r="J472" i="7"/>
  <c r="H483" i="7"/>
  <c r="F481" i="7"/>
  <c r="J477" i="7"/>
  <c r="H475" i="7"/>
  <c r="F473" i="7"/>
  <c r="J482" i="7"/>
  <c r="H480" i="7"/>
  <c r="F478" i="7"/>
  <c r="J474" i="7"/>
  <c r="H472" i="7"/>
  <c r="F483" i="7"/>
  <c r="J479" i="7"/>
  <c r="H477" i="7"/>
  <c r="F475" i="7"/>
  <c r="J471" i="7"/>
  <c r="H482" i="7"/>
  <c r="F480" i="7"/>
  <c r="J476" i="7"/>
  <c r="H474" i="7"/>
  <c r="F472" i="7"/>
  <c r="H479" i="7"/>
  <c r="J473" i="7"/>
  <c r="F477" i="7"/>
  <c r="H471" i="7"/>
  <c r="S7" i="2"/>
  <c r="F82" i="7"/>
  <c r="F84" i="7"/>
  <c r="F76" i="7"/>
  <c r="F86" i="7"/>
  <c r="F74" i="7"/>
  <c r="F85" i="7"/>
  <c r="F83" i="7"/>
  <c r="F81" i="7"/>
  <c r="F80" i="7"/>
  <c r="F79" i="7"/>
  <c r="F78" i="7"/>
  <c r="F77" i="7"/>
  <c r="F75" i="7"/>
  <c r="M96" i="7"/>
  <c r="L96" i="7"/>
  <c r="S5" i="3"/>
  <c r="F6" i="2"/>
  <c r="S8" i="2"/>
  <c r="F14" i="2"/>
  <c r="S16" i="2"/>
  <c r="F22" i="2"/>
  <c r="S24" i="2"/>
  <c r="L5" i="3"/>
  <c r="T5" i="3"/>
  <c r="H174" i="7"/>
  <c r="F172" i="7"/>
  <c r="J168" i="7"/>
  <c r="H166" i="7"/>
  <c r="F164" i="7"/>
  <c r="J173" i="7"/>
  <c r="H171" i="7"/>
  <c r="F169" i="7"/>
  <c r="F174" i="7"/>
  <c r="J170" i="7"/>
  <c r="H168" i="7"/>
  <c r="F166" i="7"/>
  <c r="J174" i="7"/>
  <c r="H172" i="7"/>
  <c r="F170" i="7"/>
  <c r="J166" i="7"/>
  <c r="H164" i="7"/>
  <c r="J171" i="7"/>
  <c r="H167" i="7"/>
  <c r="J175" i="7"/>
  <c r="F171" i="7"/>
  <c r="F167" i="7"/>
  <c r="J172" i="7"/>
  <c r="F168" i="7"/>
  <c r="J163" i="7"/>
  <c r="H175" i="7"/>
  <c r="J169" i="7"/>
  <c r="J164" i="7"/>
  <c r="H163" i="7"/>
  <c r="F175" i="7"/>
  <c r="H169" i="7"/>
  <c r="J165" i="7"/>
  <c r="F163" i="7"/>
  <c r="H173" i="7"/>
  <c r="H165" i="7"/>
  <c r="H170" i="7"/>
  <c r="J167" i="7"/>
  <c r="F173" i="7"/>
  <c r="F7" i="2"/>
  <c r="S9" i="2"/>
  <c r="F15" i="2"/>
  <c r="S17" i="2"/>
  <c r="F23" i="2"/>
  <c r="S25" i="2"/>
  <c r="M5" i="3"/>
  <c r="U5" i="3"/>
  <c r="M30" i="7"/>
  <c r="L30" i="7"/>
  <c r="M140" i="7"/>
  <c r="L140" i="7"/>
  <c r="F8" i="2"/>
  <c r="S10" i="2"/>
  <c r="F16" i="2"/>
  <c r="S18" i="2"/>
  <c r="F24" i="2"/>
  <c r="S26" i="2"/>
  <c r="V5" i="3"/>
  <c r="M6" i="5"/>
  <c r="F165" i="7"/>
  <c r="M250" i="7"/>
  <c r="L250" i="7"/>
  <c r="S15" i="2"/>
  <c r="S23" i="2"/>
  <c r="N5" i="2"/>
  <c r="F9" i="2"/>
  <c r="S11" i="2"/>
  <c r="F17" i="2"/>
  <c r="S19" i="2"/>
  <c r="F25" i="2"/>
  <c r="S27" i="2"/>
  <c r="W5" i="3"/>
  <c r="O50" i="5"/>
  <c r="M50" i="5"/>
  <c r="L50" i="5"/>
  <c r="K50" i="5"/>
  <c r="J50" i="5"/>
  <c r="M52" i="7"/>
  <c r="L52" i="7"/>
  <c r="K5" i="3"/>
  <c r="F5" i="2"/>
  <c r="G5" i="2"/>
  <c r="O5" i="2"/>
  <c r="F10" i="2"/>
  <c r="S12" i="2"/>
  <c r="F18" i="2"/>
  <c r="S20" i="2"/>
  <c r="H5" i="3"/>
  <c r="I5" i="3" s="1"/>
  <c r="X5" i="3"/>
  <c r="V5" i="4"/>
  <c r="O6" i="5"/>
  <c r="L28" i="5"/>
  <c r="L43" i="6"/>
  <c r="F53" i="7"/>
  <c r="H55" i="7"/>
  <c r="J57" i="7"/>
  <c r="J60" i="7"/>
  <c r="H64" i="7"/>
  <c r="H65" i="7"/>
  <c r="J261" i="7"/>
  <c r="J283" i="7"/>
  <c r="M497" i="7"/>
  <c r="L497" i="7"/>
  <c r="F601" i="7"/>
  <c r="J597" i="7"/>
  <c r="H595" i="7"/>
  <c r="F593" i="7"/>
  <c r="J602" i="7"/>
  <c r="H600" i="7"/>
  <c r="F598" i="7"/>
  <c r="J594" i="7"/>
  <c r="H592" i="7"/>
  <c r="F590" i="7"/>
  <c r="J599" i="7"/>
  <c r="H597" i="7"/>
  <c r="F595" i="7"/>
  <c r="J591" i="7"/>
  <c r="H602" i="7"/>
  <c r="F600" i="7"/>
  <c r="J596" i="7"/>
  <c r="H594" i="7"/>
  <c r="F592" i="7"/>
  <c r="J601" i="7"/>
  <c r="H599" i="7"/>
  <c r="F597" i="7"/>
  <c r="J593" i="7"/>
  <c r="H591" i="7"/>
  <c r="F602" i="7"/>
  <c r="J598" i="7"/>
  <c r="H596" i="7"/>
  <c r="F594" i="7"/>
  <c r="J590" i="7"/>
  <c r="H601" i="7"/>
  <c r="F599" i="7"/>
  <c r="J595" i="7"/>
  <c r="H593" i="7"/>
  <c r="F591" i="7"/>
  <c r="J600" i="7"/>
  <c r="F84" i="9"/>
  <c r="F76" i="9"/>
  <c r="F81" i="9"/>
  <c r="F86" i="9"/>
  <c r="F78" i="9"/>
  <c r="F74" i="9"/>
  <c r="F83" i="9"/>
  <c r="F75" i="9"/>
  <c r="F80" i="9"/>
  <c r="F85" i="9"/>
  <c r="F77" i="9"/>
  <c r="F82" i="9"/>
  <c r="W5" i="4"/>
  <c r="F52" i="7"/>
  <c r="F56" i="7"/>
  <c r="H58" i="7"/>
  <c r="J61" i="7"/>
  <c r="J63" i="7"/>
  <c r="J65" i="7"/>
  <c r="J86" i="7"/>
  <c r="J78" i="7"/>
  <c r="J80" i="7"/>
  <c r="J74" i="7"/>
  <c r="F254" i="7"/>
  <c r="F256" i="7"/>
  <c r="M612" i="7"/>
  <c r="L612" i="7"/>
  <c r="F671" i="7"/>
  <c r="J667" i="7"/>
  <c r="H665" i="7"/>
  <c r="F663" i="7"/>
  <c r="J672" i="7"/>
  <c r="H670" i="7"/>
  <c r="F668" i="7"/>
  <c r="J664" i="7"/>
  <c r="H662" i="7"/>
  <c r="F660" i="7"/>
  <c r="J669" i="7"/>
  <c r="H667" i="7"/>
  <c r="F665" i="7"/>
  <c r="J661" i="7"/>
  <c r="H672" i="7"/>
  <c r="F670" i="7"/>
  <c r="J666" i="7"/>
  <c r="H664" i="7"/>
  <c r="F662" i="7"/>
  <c r="J671" i="7"/>
  <c r="H669" i="7"/>
  <c r="F667" i="7"/>
  <c r="J663" i="7"/>
  <c r="H661" i="7"/>
  <c r="F672" i="7"/>
  <c r="J668" i="7"/>
  <c r="H666" i="7"/>
  <c r="F664" i="7"/>
  <c r="J660" i="7"/>
  <c r="H671" i="7"/>
  <c r="F669" i="7"/>
  <c r="J665" i="7"/>
  <c r="H663" i="7"/>
  <c r="F661" i="7"/>
  <c r="J285" i="14"/>
  <c r="H283" i="14"/>
  <c r="F281" i="14"/>
  <c r="J277" i="14"/>
  <c r="H275" i="14"/>
  <c r="F273" i="14"/>
  <c r="J282" i="14"/>
  <c r="H280" i="14"/>
  <c r="F278" i="14"/>
  <c r="J274" i="14"/>
  <c r="H285" i="14"/>
  <c r="F283" i="14"/>
  <c r="J279" i="14"/>
  <c r="H277" i="14"/>
  <c r="F275" i="14"/>
  <c r="J284" i="14"/>
  <c r="H282" i="14"/>
  <c r="F280" i="14"/>
  <c r="J276" i="14"/>
  <c r="H274" i="14"/>
  <c r="H284" i="14"/>
  <c r="F282" i="14"/>
  <c r="J278" i="14"/>
  <c r="H276" i="14"/>
  <c r="F274" i="14"/>
  <c r="F276" i="14"/>
  <c r="J283" i="14"/>
  <c r="J281" i="14"/>
  <c r="F285" i="14"/>
  <c r="H281" i="14"/>
  <c r="H279" i="14"/>
  <c r="J275" i="14"/>
  <c r="J273" i="14"/>
  <c r="F279" i="14"/>
  <c r="F277" i="14"/>
  <c r="H273" i="14"/>
  <c r="J280" i="14"/>
  <c r="H278" i="14"/>
  <c r="F284" i="14"/>
  <c r="M74" i="7"/>
  <c r="H263" i="7"/>
  <c r="F261" i="7"/>
  <c r="J257" i="7"/>
  <c r="H255" i="7"/>
  <c r="F253" i="7"/>
  <c r="J262" i="7"/>
  <c r="H260" i="7"/>
  <c r="F258" i="7"/>
  <c r="J254" i="7"/>
  <c r="H252" i="7"/>
  <c r="F263" i="7"/>
  <c r="J259" i="7"/>
  <c r="H257" i="7"/>
  <c r="F255" i="7"/>
  <c r="H262" i="7"/>
  <c r="F260" i="7"/>
  <c r="J256" i="7"/>
  <c r="H254" i="7"/>
  <c r="F252" i="7"/>
  <c r="J263" i="7"/>
  <c r="H261" i="7"/>
  <c r="F259" i="7"/>
  <c r="J255" i="7"/>
  <c r="H253" i="7"/>
  <c r="F251" i="7"/>
  <c r="J252" i="7"/>
  <c r="H256" i="7"/>
  <c r="H258" i="7"/>
  <c r="F262" i="7"/>
  <c r="F284" i="7"/>
  <c r="J280" i="7"/>
  <c r="H278" i="7"/>
  <c r="F276" i="7"/>
  <c r="J285" i="7"/>
  <c r="H283" i="7"/>
  <c r="F281" i="7"/>
  <c r="J277" i="7"/>
  <c r="H275" i="7"/>
  <c r="F273" i="7"/>
  <c r="J282" i="7"/>
  <c r="H280" i="7"/>
  <c r="F278" i="7"/>
  <c r="J274" i="7"/>
  <c r="H285" i="7"/>
  <c r="F283" i="7"/>
  <c r="J279" i="7"/>
  <c r="H277" i="7"/>
  <c r="F275" i="7"/>
  <c r="J284" i="7"/>
  <c r="H282" i="7"/>
  <c r="F280" i="7"/>
  <c r="J276" i="7"/>
  <c r="H274" i="7"/>
  <c r="H284" i="7"/>
  <c r="F282" i="7"/>
  <c r="J278" i="7"/>
  <c r="H276" i="7"/>
  <c r="F274" i="7"/>
  <c r="J275" i="7"/>
  <c r="H281" i="7"/>
  <c r="K6" i="6"/>
  <c r="J52" i="7"/>
  <c r="H56" i="7"/>
  <c r="J58" i="7"/>
  <c r="J258" i="7"/>
  <c r="J260" i="7"/>
  <c r="J281" i="7"/>
  <c r="M683" i="7"/>
  <c r="L683" i="7"/>
  <c r="F173" i="9"/>
  <c r="F175" i="9"/>
  <c r="F172" i="9"/>
  <c r="F164" i="9"/>
  <c r="F169" i="9"/>
  <c r="F174" i="9"/>
  <c r="F166" i="9"/>
  <c r="F162" i="9"/>
  <c r="F171" i="9"/>
  <c r="F163" i="9"/>
  <c r="F168" i="9"/>
  <c r="F165" i="9"/>
  <c r="F170" i="9"/>
  <c r="L80" i="6"/>
  <c r="J53" i="7"/>
  <c r="F57" i="7"/>
  <c r="J75" i="7"/>
  <c r="J76" i="7"/>
  <c r="F87" i="7"/>
  <c r="L118" i="7"/>
  <c r="H273" i="7"/>
  <c r="F279" i="7"/>
  <c r="K5" i="4"/>
  <c r="S5" i="4"/>
  <c r="M80" i="6"/>
  <c r="H54" i="7"/>
  <c r="F61" i="7"/>
  <c r="J77" i="7"/>
  <c r="J79" i="7"/>
  <c r="J81" i="7"/>
  <c r="H87" i="7"/>
  <c r="J273" i="7"/>
  <c r="H279" i="7"/>
  <c r="F285" i="7"/>
  <c r="M294" i="7"/>
  <c r="L294" i="7"/>
  <c r="J592" i="7"/>
  <c r="H598" i="7"/>
  <c r="J62" i="7"/>
  <c r="J64" i="7"/>
  <c r="J59" i="7"/>
  <c r="L74" i="7"/>
  <c r="H119" i="7"/>
  <c r="J121" i="7"/>
  <c r="F125" i="7"/>
  <c r="H127" i="7"/>
  <c r="J129" i="7"/>
  <c r="H141" i="7"/>
  <c r="J143" i="7"/>
  <c r="F147" i="7"/>
  <c r="H149" i="7"/>
  <c r="J151" i="7"/>
  <c r="H185" i="7"/>
  <c r="J187" i="7"/>
  <c r="F191" i="7"/>
  <c r="H193" i="7"/>
  <c r="J195" i="7"/>
  <c r="H208" i="7"/>
  <c r="J210" i="7"/>
  <c r="F214" i="7"/>
  <c r="H216" i="7"/>
  <c r="J218" i="7"/>
  <c r="J230" i="7"/>
  <c r="F234" i="7"/>
  <c r="H236" i="7"/>
  <c r="J238" i="7"/>
  <c r="F295" i="7"/>
  <c r="H297" i="7"/>
  <c r="J299" i="7"/>
  <c r="F303" i="7"/>
  <c r="H305" i="7"/>
  <c r="J307" i="7"/>
  <c r="H319" i="7"/>
  <c r="J321" i="7"/>
  <c r="F325" i="7"/>
  <c r="H327" i="7"/>
  <c r="J329" i="7"/>
  <c r="H344" i="7"/>
  <c r="J346" i="7"/>
  <c r="F350" i="7"/>
  <c r="H352" i="7"/>
  <c r="J354" i="7"/>
  <c r="J371" i="7"/>
  <c r="F375" i="7"/>
  <c r="H377" i="7"/>
  <c r="J379" i="7"/>
  <c r="F425" i="7"/>
  <c r="H427" i="7"/>
  <c r="J429" i="7"/>
  <c r="F433" i="7"/>
  <c r="F498" i="7"/>
  <c r="H500" i="7"/>
  <c r="J502" i="7"/>
  <c r="F506" i="7"/>
  <c r="H508" i="7"/>
  <c r="J510" i="7"/>
  <c r="F547" i="7"/>
  <c r="H549" i="7"/>
  <c r="J551" i="7"/>
  <c r="F555" i="7"/>
  <c r="F613" i="7"/>
  <c r="H615" i="7"/>
  <c r="J617" i="7"/>
  <c r="F621" i="7"/>
  <c r="H623" i="7"/>
  <c r="J625" i="7"/>
  <c r="F684" i="7"/>
  <c r="H686" i="7"/>
  <c r="J688" i="7"/>
  <c r="F692" i="7"/>
  <c r="H694" i="7"/>
  <c r="J696" i="7"/>
  <c r="F10" i="9"/>
  <c r="H12" i="9"/>
  <c r="F18" i="9"/>
  <c r="H20" i="9"/>
  <c r="F34" i="9"/>
  <c r="F42" i="9"/>
  <c r="M74" i="9"/>
  <c r="H76" i="9"/>
  <c r="H84" i="9"/>
  <c r="F98" i="9"/>
  <c r="H100" i="9"/>
  <c r="F106" i="9"/>
  <c r="H108" i="9"/>
  <c r="J126" i="9"/>
  <c r="F130" i="9"/>
  <c r="J142" i="9"/>
  <c r="J150" i="9"/>
  <c r="H173" i="9"/>
  <c r="H175" i="9"/>
  <c r="H164" i="9"/>
  <c r="J166" i="9"/>
  <c r="H172" i="9"/>
  <c r="M184" i="9"/>
  <c r="L184" i="9"/>
  <c r="J208" i="9"/>
  <c r="J210" i="9"/>
  <c r="J259" i="9"/>
  <c r="J261" i="9"/>
  <c r="J263" i="9"/>
  <c r="F62" i="13"/>
  <c r="F54" i="13"/>
  <c r="F59" i="13"/>
  <c r="F64" i="13"/>
  <c r="F56" i="13"/>
  <c r="F52" i="13"/>
  <c r="F61" i="13"/>
  <c r="F53" i="13"/>
  <c r="F58" i="13"/>
  <c r="F87" i="13"/>
  <c r="F63" i="13"/>
  <c r="F55" i="13"/>
  <c r="F60" i="13"/>
  <c r="F65" i="13"/>
  <c r="H422" i="7"/>
  <c r="J424" i="7"/>
  <c r="F428" i="7"/>
  <c r="H430" i="7"/>
  <c r="J432" i="7"/>
  <c r="H544" i="7"/>
  <c r="J546" i="7"/>
  <c r="F550" i="7"/>
  <c r="H552" i="7"/>
  <c r="J554" i="7"/>
  <c r="F624" i="7"/>
  <c r="F13" i="9"/>
  <c r="F21" i="9"/>
  <c r="F101" i="9"/>
  <c r="H103" i="9"/>
  <c r="F109" i="9"/>
  <c r="J153" i="9"/>
  <c r="J169" i="9"/>
  <c r="J172" i="9"/>
  <c r="J173" i="9"/>
  <c r="J214" i="9"/>
  <c r="J216" i="9"/>
  <c r="J218" i="9"/>
  <c r="H235" i="9"/>
  <c r="H237" i="9"/>
  <c r="H229" i="9"/>
  <c r="H228" i="9"/>
  <c r="H234" i="9"/>
  <c r="H239" i="9"/>
  <c r="H231" i="9"/>
  <c r="H241" i="9"/>
  <c r="H233" i="9"/>
  <c r="M30" i="13"/>
  <c r="L30" i="13"/>
  <c r="H295" i="7"/>
  <c r="J297" i="7"/>
  <c r="F301" i="7"/>
  <c r="H303" i="7"/>
  <c r="J305" i="7"/>
  <c r="F423" i="7"/>
  <c r="H425" i="7"/>
  <c r="J427" i="7"/>
  <c r="F431" i="7"/>
  <c r="H433" i="7"/>
  <c r="H498" i="7"/>
  <c r="J500" i="7"/>
  <c r="F504" i="7"/>
  <c r="H506" i="7"/>
  <c r="J508" i="7"/>
  <c r="F545" i="7"/>
  <c r="H547" i="7"/>
  <c r="J549" i="7"/>
  <c r="F553" i="7"/>
  <c r="H555" i="7"/>
  <c r="H613" i="7"/>
  <c r="J615" i="7"/>
  <c r="F619" i="7"/>
  <c r="H621" i="7"/>
  <c r="J623" i="7"/>
  <c r="H684" i="7"/>
  <c r="J686" i="7"/>
  <c r="F690" i="7"/>
  <c r="H692" i="7"/>
  <c r="J694" i="7"/>
  <c r="H10" i="9"/>
  <c r="F16" i="9"/>
  <c r="H18" i="9"/>
  <c r="C244" i="9"/>
  <c r="H98" i="9"/>
  <c r="F104" i="9"/>
  <c r="H106" i="9"/>
  <c r="J148" i="9"/>
  <c r="J164" i="9"/>
  <c r="J186" i="9"/>
  <c r="H217" i="7"/>
  <c r="J219" i="7"/>
  <c r="H229" i="7"/>
  <c r="J231" i="7"/>
  <c r="F235" i="7"/>
  <c r="H237" i="7"/>
  <c r="J239" i="7"/>
  <c r="F296" i="7"/>
  <c r="H298" i="7"/>
  <c r="J300" i="7"/>
  <c r="F304" i="7"/>
  <c r="H306" i="7"/>
  <c r="H320" i="7"/>
  <c r="J322" i="7"/>
  <c r="F326" i="7"/>
  <c r="H328" i="7"/>
  <c r="J330" i="7"/>
  <c r="J355" i="7"/>
  <c r="H370" i="7"/>
  <c r="J372" i="7"/>
  <c r="F376" i="7"/>
  <c r="H378" i="7"/>
  <c r="J380" i="7"/>
  <c r="J422" i="7"/>
  <c r="F426" i="7"/>
  <c r="H428" i="7"/>
  <c r="J430" i="7"/>
  <c r="F434" i="7"/>
  <c r="F499" i="7"/>
  <c r="H501" i="7"/>
  <c r="J503" i="7"/>
  <c r="F507" i="7"/>
  <c r="H509" i="7"/>
  <c r="J544" i="7"/>
  <c r="F548" i="7"/>
  <c r="H550" i="7"/>
  <c r="J552" i="7"/>
  <c r="F556" i="7"/>
  <c r="F614" i="7"/>
  <c r="H616" i="7"/>
  <c r="J618" i="7"/>
  <c r="F622" i="7"/>
  <c r="H624" i="7"/>
  <c r="F685" i="7"/>
  <c r="H687" i="7"/>
  <c r="J689" i="7"/>
  <c r="F693" i="7"/>
  <c r="H695" i="7"/>
  <c r="F11" i="9"/>
  <c r="H13" i="9"/>
  <c r="J15" i="9"/>
  <c r="F19" i="9"/>
  <c r="H21" i="9"/>
  <c r="F35" i="9"/>
  <c r="F43" i="9"/>
  <c r="H77" i="9"/>
  <c r="H85" i="9"/>
  <c r="J87" i="9"/>
  <c r="F99" i="9"/>
  <c r="H101" i="9"/>
  <c r="J103" i="9"/>
  <c r="F107" i="9"/>
  <c r="H109" i="9"/>
  <c r="J119" i="9"/>
  <c r="F123" i="9"/>
  <c r="J127" i="9"/>
  <c r="F131" i="9"/>
  <c r="J143" i="9"/>
  <c r="J151" i="9"/>
  <c r="H165" i="9"/>
  <c r="J167" i="9"/>
  <c r="J190" i="9"/>
  <c r="J192" i="9"/>
  <c r="J194" i="9"/>
  <c r="L228" i="9"/>
  <c r="F407" i="13"/>
  <c r="J403" i="13"/>
  <c r="H401" i="13"/>
  <c r="F399" i="13"/>
  <c r="J408" i="13"/>
  <c r="H406" i="13"/>
  <c r="F404" i="13"/>
  <c r="J400" i="13"/>
  <c r="H398" i="13"/>
  <c r="F396" i="13"/>
  <c r="J405" i="13"/>
  <c r="H403" i="13"/>
  <c r="F401" i="13"/>
  <c r="J397" i="13"/>
  <c r="H408" i="13"/>
  <c r="F406" i="13"/>
  <c r="J402" i="13"/>
  <c r="H400" i="13"/>
  <c r="F398" i="13"/>
  <c r="F408" i="13"/>
  <c r="J404" i="13"/>
  <c r="H402" i="13"/>
  <c r="F400" i="13"/>
  <c r="J396" i="13"/>
  <c r="F405" i="13"/>
  <c r="F403" i="13"/>
  <c r="H399" i="13"/>
  <c r="H397" i="13"/>
  <c r="F397" i="13"/>
  <c r="J406" i="13"/>
  <c r="H404" i="13"/>
  <c r="J398" i="13"/>
  <c r="F402" i="13"/>
  <c r="H396" i="13"/>
  <c r="J407" i="13"/>
  <c r="J431" i="14"/>
  <c r="H429" i="14"/>
  <c r="F427" i="14"/>
  <c r="J423" i="14"/>
  <c r="H434" i="14"/>
  <c r="F432" i="14"/>
  <c r="J428" i="14"/>
  <c r="H426" i="14"/>
  <c r="F424" i="14"/>
  <c r="J433" i="14"/>
  <c r="H431" i="14"/>
  <c r="F429" i="14"/>
  <c r="J425" i="14"/>
  <c r="H423" i="14"/>
  <c r="F434" i="14"/>
  <c r="J430" i="14"/>
  <c r="H428" i="14"/>
  <c r="F426" i="14"/>
  <c r="J422" i="14"/>
  <c r="H433" i="14"/>
  <c r="F431" i="14"/>
  <c r="J427" i="14"/>
  <c r="H425" i="14"/>
  <c r="F423" i="14"/>
  <c r="F433" i="14"/>
  <c r="J429" i="14"/>
  <c r="H427" i="14"/>
  <c r="F425" i="14"/>
  <c r="H430" i="14"/>
  <c r="J424" i="14"/>
  <c r="F430" i="14"/>
  <c r="H424" i="14"/>
  <c r="J432" i="14"/>
  <c r="H432" i="14"/>
  <c r="J426" i="14"/>
  <c r="J434" i="14"/>
  <c r="F428" i="14"/>
  <c r="H422" i="14"/>
  <c r="F422" i="14"/>
  <c r="H78" i="7"/>
  <c r="H86" i="7"/>
  <c r="F121" i="7"/>
  <c r="H123" i="7"/>
  <c r="J125" i="7"/>
  <c r="F129" i="7"/>
  <c r="F143" i="7"/>
  <c r="H145" i="7"/>
  <c r="J147" i="7"/>
  <c r="F151" i="7"/>
  <c r="H153" i="7"/>
  <c r="F187" i="7"/>
  <c r="H189" i="7"/>
  <c r="J191" i="7"/>
  <c r="F195" i="7"/>
  <c r="H197" i="7"/>
  <c r="F210" i="7"/>
  <c r="H212" i="7"/>
  <c r="J214" i="7"/>
  <c r="F218" i="7"/>
  <c r="F230" i="7"/>
  <c r="H232" i="7"/>
  <c r="J234" i="7"/>
  <c r="F238" i="7"/>
  <c r="H240" i="7"/>
  <c r="J295" i="7"/>
  <c r="F299" i="7"/>
  <c r="H301" i="7"/>
  <c r="J303" i="7"/>
  <c r="F307" i="7"/>
  <c r="F321" i="7"/>
  <c r="H323" i="7"/>
  <c r="J325" i="7"/>
  <c r="F329" i="7"/>
  <c r="F346" i="7"/>
  <c r="H348" i="7"/>
  <c r="J350" i="7"/>
  <c r="F354" i="7"/>
  <c r="H356" i="7"/>
  <c r="F371" i="7"/>
  <c r="H373" i="7"/>
  <c r="J375" i="7"/>
  <c r="F379" i="7"/>
  <c r="H381" i="7"/>
  <c r="F396" i="7"/>
  <c r="H398" i="7"/>
  <c r="J400" i="7"/>
  <c r="F404" i="7"/>
  <c r="H406" i="7"/>
  <c r="J408" i="7"/>
  <c r="H423" i="7"/>
  <c r="J425" i="7"/>
  <c r="F429" i="7"/>
  <c r="H431" i="7"/>
  <c r="J433" i="7"/>
  <c r="H448" i="7"/>
  <c r="J450" i="7"/>
  <c r="F454" i="7"/>
  <c r="H456" i="7"/>
  <c r="J458" i="7"/>
  <c r="F502" i="7"/>
  <c r="H504" i="7"/>
  <c r="J506" i="7"/>
  <c r="F510" i="7"/>
  <c r="F521" i="7"/>
  <c r="H523" i="7"/>
  <c r="J525" i="7"/>
  <c r="F529" i="7"/>
  <c r="H531" i="7"/>
  <c r="J533" i="7"/>
  <c r="H545" i="7"/>
  <c r="J547" i="7"/>
  <c r="F551" i="7"/>
  <c r="H553" i="7"/>
  <c r="J555" i="7"/>
  <c r="H567" i="7"/>
  <c r="J569" i="7"/>
  <c r="F573" i="7"/>
  <c r="H575" i="7"/>
  <c r="J577" i="7"/>
  <c r="J613" i="7"/>
  <c r="F617" i="7"/>
  <c r="H619" i="7"/>
  <c r="J621" i="7"/>
  <c r="F625" i="7"/>
  <c r="J684" i="7"/>
  <c r="F688" i="7"/>
  <c r="H690" i="7"/>
  <c r="J692" i="7"/>
  <c r="F696" i="7"/>
  <c r="J10" i="9"/>
  <c r="F14" i="9"/>
  <c r="H16" i="9"/>
  <c r="J18" i="9"/>
  <c r="M30" i="9"/>
  <c r="H32" i="9"/>
  <c r="J34" i="9"/>
  <c r="F38" i="9"/>
  <c r="H40" i="9"/>
  <c r="J42" i="9"/>
  <c r="F54" i="9"/>
  <c r="H56" i="9"/>
  <c r="J58" i="9"/>
  <c r="F62" i="9"/>
  <c r="H64" i="9"/>
  <c r="H80" i="9"/>
  <c r="J82" i="9"/>
  <c r="J98" i="9"/>
  <c r="F102" i="9"/>
  <c r="H104" i="9"/>
  <c r="J106" i="9"/>
  <c r="M118" i="9"/>
  <c r="H120" i="9"/>
  <c r="J122" i="9"/>
  <c r="F126" i="9"/>
  <c r="H128" i="9"/>
  <c r="J130" i="9"/>
  <c r="F142" i="9"/>
  <c r="H144" i="9"/>
  <c r="J146" i="9"/>
  <c r="F150" i="9"/>
  <c r="H152" i="9"/>
  <c r="H168" i="9"/>
  <c r="H219" i="9"/>
  <c r="H211" i="9"/>
  <c r="H213" i="9"/>
  <c r="H218" i="9"/>
  <c r="H210" i="9"/>
  <c r="H215" i="9"/>
  <c r="H207" i="9"/>
  <c r="H206" i="9"/>
  <c r="H217" i="9"/>
  <c r="H209" i="9"/>
  <c r="H230" i="9"/>
  <c r="H232" i="9"/>
  <c r="H207" i="7"/>
  <c r="J209" i="7"/>
  <c r="F213" i="7"/>
  <c r="H215" i="7"/>
  <c r="J217" i="7"/>
  <c r="F233" i="7"/>
  <c r="H235" i="7"/>
  <c r="J237" i="7"/>
  <c r="F241" i="7"/>
  <c r="H296" i="7"/>
  <c r="J298" i="7"/>
  <c r="F302" i="7"/>
  <c r="H304" i="7"/>
  <c r="J306" i="7"/>
  <c r="H318" i="7"/>
  <c r="J320" i="7"/>
  <c r="F324" i="7"/>
  <c r="H326" i="7"/>
  <c r="J328" i="7"/>
  <c r="J353" i="7"/>
  <c r="J370" i="7"/>
  <c r="F374" i="7"/>
  <c r="H376" i="7"/>
  <c r="J378" i="7"/>
  <c r="F382" i="7"/>
  <c r="F424" i="7"/>
  <c r="H426" i="7"/>
  <c r="J428" i="7"/>
  <c r="F432" i="7"/>
  <c r="H434" i="7"/>
  <c r="H499" i="7"/>
  <c r="J501" i="7"/>
  <c r="F505" i="7"/>
  <c r="H507" i="7"/>
  <c r="J509" i="7"/>
  <c r="F524" i="7"/>
  <c r="H526" i="7"/>
  <c r="J528" i="7"/>
  <c r="F532" i="7"/>
  <c r="F546" i="7"/>
  <c r="H548" i="7"/>
  <c r="J550" i="7"/>
  <c r="F554" i="7"/>
  <c r="H556" i="7"/>
  <c r="F568" i="7"/>
  <c r="H570" i="7"/>
  <c r="J572" i="7"/>
  <c r="F576" i="7"/>
  <c r="H578" i="7"/>
  <c r="H614" i="7"/>
  <c r="J616" i="7"/>
  <c r="F620" i="7"/>
  <c r="H622" i="7"/>
  <c r="J624" i="7"/>
  <c r="H685" i="7"/>
  <c r="J687" i="7"/>
  <c r="F691" i="7"/>
  <c r="H693" i="7"/>
  <c r="J695" i="7"/>
  <c r="F9" i="9"/>
  <c r="H11" i="9"/>
  <c r="J13" i="9"/>
  <c r="F17" i="9"/>
  <c r="H19" i="9"/>
  <c r="J21" i="9"/>
  <c r="J258" i="9"/>
  <c r="J237" i="9"/>
  <c r="J229" i="9"/>
  <c r="J213" i="9"/>
  <c r="J197" i="9"/>
  <c r="J189" i="9"/>
  <c r="J260" i="9"/>
  <c r="J252" i="9"/>
  <c r="J239" i="9"/>
  <c r="J231" i="9"/>
  <c r="J215" i="9"/>
  <c r="J207" i="9"/>
  <c r="J191" i="9"/>
  <c r="J175" i="9"/>
  <c r="J257" i="9"/>
  <c r="J236" i="9"/>
  <c r="J212" i="9"/>
  <c r="J196" i="9"/>
  <c r="J188" i="9"/>
  <c r="J262" i="9"/>
  <c r="J254" i="9"/>
  <c r="J241" i="9"/>
  <c r="J233" i="9"/>
  <c r="J217" i="9"/>
  <c r="J209" i="9"/>
  <c r="J193" i="9"/>
  <c r="J185" i="9"/>
  <c r="J256" i="9"/>
  <c r="J235" i="9"/>
  <c r="J219" i="9"/>
  <c r="J211" i="9"/>
  <c r="J195" i="9"/>
  <c r="J187" i="9"/>
  <c r="F33" i="9"/>
  <c r="H35" i="9"/>
  <c r="J37" i="9"/>
  <c r="F41" i="9"/>
  <c r="H43" i="9"/>
  <c r="L52" i="9"/>
  <c r="J53" i="9"/>
  <c r="F57" i="9"/>
  <c r="H59" i="9"/>
  <c r="J61" i="9"/>
  <c r="F65" i="9"/>
  <c r="H74" i="9"/>
  <c r="H75" i="9"/>
  <c r="J77" i="9"/>
  <c r="H83" i="9"/>
  <c r="J85" i="9"/>
  <c r="F97" i="9"/>
  <c r="H99" i="9"/>
  <c r="J101" i="9"/>
  <c r="F105" i="9"/>
  <c r="H107" i="9"/>
  <c r="J109" i="9"/>
  <c r="F121" i="9"/>
  <c r="H123" i="9"/>
  <c r="J125" i="9"/>
  <c r="F129" i="9"/>
  <c r="H131" i="9"/>
  <c r="L140" i="9"/>
  <c r="J141" i="9"/>
  <c r="F145" i="9"/>
  <c r="H147" i="9"/>
  <c r="J149" i="9"/>
  <c r="F153" i="9"/>
  <c r="H162" i="9"/>
  <c r="H163" i="9"/>
  <c r="J165" i="9"/>
  <c r="H171" i="9"/>
  <c r="H174" i="9"/>
  <c r="J230" i="9"/>
  <c r="J232" i="9"/>
  <c r="J234" i="9"/>
  <c r="H236" i="9"/>
  <c r="H238" i="9"/>
  <c r="H240" i="9"/>
  <c r="F57" i="13"/>
  <c r="J399" i="13"/>
  <c r="H76" i="7"/>
  <c r="F119" i="7"/>
  <c r="H121" i="7"/>
  <c r="J123" i="7"/>
  <c r="F127" i="7"/>
  <c r="H129" i="7"/>
  <c r="F141" i="7"/>
  <c r="H143" i="7"/>
  <c r="J145" i="7"/>
  <c r="F149" i="7"/>
  <c r="H151" i="7"/>
  <c r="F185" i="7"/>
  <c r="H187" i="7"/>
  <c r="J189" i="7"/>
  <c r="F193" i="7"/>
  <c r="H195" i="7"/>
  <c r="F208" i="7"/>
  <c r="H210" i="7"/>
  <c r="J212" i="7"/>
  <c r="F216" i="7"/>
  <c r="H218" i="7"/>
  <c r="H230" i="7"/>
  <c r="J232" i="7"/>
  <c r="F236" i="7"/>
  <c r="H238" i="7"/>
  <c r="F297" i="7"/>
  <c r="H299" i="7"/>
  <c r="J301" i="7"/>
  <c r="F305" i="7"/>
  <c r="F319" i="7"/>
  <c r="H321" i="7"/>
  <c r="J323" i="7"/>
  <c r="F327" i="7"/>
  <c r="H329" i="7"/>
  <c r="F344" i="7"/>
  <c r="H346" i="7"/>
  <c r="J348" i="7"/>
  <c r="F352" i="7"/>
  <c r="H354" i="7"/>
  <c r="H371" i="7"/>
  <c r="J373" i="7"/>
  <c r="F377" i="7"/>
  <c r="H379" i="7"/>
  <c r="H396" i="7"/>
  <c r="J398" i="7"/>
  <c r="F402" i="7"/>
  <c r="H404" i="7"/>
  <c r="J406" i="7"/>
  <c r="J423" i="7"/>
  <c r="F427" i="7"/>
  <c r="H429" i="7"/>
  <c r="J431" i="7"/>
  <c r="J448" i="7"/>
  <c r="F452" i="7"/>
  <c r="H454" i="7"/>
  <c r="J456" i="7"/>
  <c r="F460" i="7"/>
  <c r="F500" i="7"/>
  <c r="H502" i="7"/>
  <c r="J504" i="7"/>
  <c r="F508" i="7"/>
  <c r="H521" i="7"/>
  <c r="J523" i="7"/>
  <c r="F527" i="7"/>
  <c r="H529" i="7"/>
  <c r="J531" i="7"/>
  <c r="J545" i="7"/>
  <c r="F549" i="7"/>
  <c r="H551" i="7"/>
  <c r="J553" i="7"/>
  <c r="J567" i="7"/>
  <c r="F571" i="7"/>
  <c r="H573" i="7"/>
  <c r="J575" i="7"/>
  <c r="F579" i="7"/>
  <c r="F615" i="7"/>
  <c r="H617" i="7"/>
  <c r="J619" i="7"/>
  <c r="F623" i="7"/>
  <c r="F686" i="7"/>
  <c r="H688" i="7"/>
  <c r="J690" i="7"/>
  <c r="F694" i="7"/>
  <c r="F8" i="9"/>
  <c r="F12" i="9"/>
  <c r="J32" i="9"/>
  <c r="J40" i="9"/>
  <c r="M52" i="9"/>
  <c r="H54" i="9"/>
  <c r="J56" i="9"/>
  <c r="J64" i="9"/>
  <c r="H78" i="9"/>
  <c r="J80" i="9"/>
  <c r="F96" i="9"/>
  <c r="F100" i="9"/>
  <c r="J104" i="9"/>
  <c r="J120" i="9"/>
  <c r="J128" i="9"/>
  <c r="M140" i="9"/>
  <c r="H142" i="9"/>
  <c r="J144" i="9"/>
  <c r="J152" i="9"/>
  <c r="H166" i="9"/>
  <c r="J168" i="9"/>
  <c r="J174" i="9"/>
  <c r="L206" i="9"/>
  <c r="M228" i="9"/>
  <c r="J238" i="9"/>
  <c r="J240" i="9"/>
  <c r="F262" i="9"/>
  <c r="F254" i="9"/>
  <c r="F250" i="9"/>
  <c r="F256" i="9"/>
  <c r="F261" i="9"/>
  <c r="F253" i="9"/>
  <c r="F258" i="9"/>
  <c r="F260" i="9"/>
  <c r="F252" i="9"/>
  <c r="F255" i="9"/>
  <c r="F257" i="9"/>
  <c r="F259" i="9"/>
  <c r="J401" i="13"/>
  <c r="H184" i="9"/>
  <c r="H185" i="9"/>
  <c r="F191" i="9"/>
  <c r="H193" i="9"/>
  <c r="F207" i="9"/>
  <c r="F215" i="9"/>
  <c r="F231" i="9"/>
  <c r="F239" i="9"/>
  <c r="H254" i="9"/>
  <c r="H262" i="9"/>
  <c r="T5" i="11"/>
  <c r="J8" i="11"/>
  <c r="J12" i="11"/>
  <c r="J16" i="11"/>
  <c r="J20" i="11"/>
  <c r="J24" i="11"/>
  <c r="J28" i="11"/>
  <c r="J36" i="11"/>
  <c r="J40" i="11"/>
  <c r="J48" i="11"/>
  <c r="J56" i="11"/>
  <c r="I5" i="12"/>
  <c r="A18" i="12"/>
  <c r="A20" i="12"/>
  <c r="H54" i="13"/>
  <c r="J56" i="13"/>
  <c r="H62" i="13"/>
  <c r="J64" i="13"/>
  <c r="F76" i="13"/>
  <c r="F84" i="13"/>
  <c r="H153" i="13"/>
  <c r="F166" i="13"/>
  <c r="H168" i="13"/>
  <c r="J170" i="13"/>
  <c r="F174" i="13"/>
  <c r="H197" i="13"/>
  <c r="M250" i="13"/>
  <c r="L250" i="13"/>
  <c r="H261" i="13"/>
  <c r="M497" i="13"/>
  <c r="L497" i="13"/>
  <c r="F532" i="13"/>
  <c r="J528" i="13"/>
  <c r="H526" i="13"/>
  <c r="F524" i="13"/>
  <c r="J533" i="13"/>
  <c r="H531" i="13"/>
  <c r="F529" i="13"/>
  <c r="J525" i="13"/>
  <c r="H523" i="13"/>
  <c r="F521" i="13"/>
  <c r="J530" i="13"/>
  <c r="H528" i="13"/>
  <c r="F526" i="13"/>
  <c r="J522" i="13"/>
  <c r="H533" i="13"/>
  <c r="F531" i="13"/>
  <c r="J527" i="13"/>
  <c r="H525" i="13"/>
  <c r="F523" i="13"/>
  <c r="J532" i="13"/>
  <c r="H530" i="13"/>
  <c r="F528" i="13"/>
  <c r="J524" i="13"/>
  <c r="H522" i="13"/>
  <c r="F533" i="13"/>
  <c r="J529" i="13"/>
  <c r="H527" i="13"/>
  <c r="F525" i="13"/>
  <c r="J521" i="13"/>
  <c r="J523" i="13"/>
  <c r="H529" i="13"/>
  <c r="J262" i="14"/>
  <c r="H260" i="14"/>
  <c r="F258" i="14"/>
  <c r="J254" i="14"/>
  <c r="H252" i="14"/>
  <c r="F263" i="14"/>
  <c r="J259" i="14"/>
  <c r="H257" i="14"/>
  <c r="F255" i="14"/>
  <c r="H262" i="14"/>
  <c r="F260" i="14"/>
  <c r="J256" i="14"/>
  <c r="H254" i="14"/>
  <c r="F252" i="14"/>
  <c r="J261" i="14"/>
  <c r="H259" i="14"/>
  <c r="F257" i="14"/>
  <c r="J253" i="14"/>
  <c r="H251" i="14"/>
  <c r="J263" i="14"/>
  <c r="H261" i="14"/>
  <c r="F259" i="14"/>
  <c r="J255" i="14"/>
  <c r="H253" i="14"/>
  <c r="F251" i="14"/>
  <c r="F256" i="14"/>
  <c r="F254" i="14"/>
  <c r="H263" i="14"/>
  <c r="J257" i="14"/>
  <c r="F261" i="14"/>
  <c r="H255" i="14"/>
  <c r="F253" i="14"/>
  <c r="J260" i="14"/>
  <c r="J258" i="14"/>
  <c r="J59" i="13"/>
  <c r="F79" i="13"/>
  <c r="J128" i="13"/>
  <c r="H148" i="13"/>
  <c r="J150" i="13"/>
  <c r="H163" i="13"/>
  <c r="J165" i="13"/>
  <c r="F169" i="13"/>
  <c r="H171" i="13"/>
  <c r="J173" i="13"/>
  <c r="F190" i="13"/>
  <c r="H192" i="13"/>
  <c r="J194" i="13"/>
  <c r="J217" i="13"/>
  <c r="H215" i="13"/>
  <c r="F213" i="13"/>
  <c r="J209" i="13"/>
  <c r="H207" i="13"/>
  <c r="J219" i="13"/>
  <c r="H217" i="13"/>
  <c r="F215" i="13"/>
  <c r="J211" i="13"/>
  <c r="H209" i="13"/>
  <c r="F207" i="13"/>
  <c r="J216" i="13"/>
  <c r="H214" i="13"/>
  <c r="F212" i="13"/>
  <c r="J208" i="13"/>
  <c r="J218" i="13"/>
  <c r="H216" i="13"/>
  <c r="F214" i="13"/>
  <c r="J210" i="13"/>
  <c r="H208" i="13"/>
  <c r="F209" i="13"/>
  <c r="J213" i="13"/>
  <c r="H219" i="13"/>
  <c r="J261" i="13"/>
  <c r="J263" i="13"/>
  <c r="M294" i="13"/>
  <c r="L294" i="13"/>
  <c r="J526" i="13"/>
  <c r="H532" i="13"/>
  <c r="H598" i="13"/>
  <c r="F189" i="9"/>
  <c r="H191" i="9"/>
  <c r="F197" i="9"/>
  <c r="F213" i="9"/>
  <c r="F229" i="9"/>
  <c r="F237" i="9"/>
  <c r="H252" i="9"/>
  <c r="H260" i="9"/>
  <c r="J9" i="11"/>
  <c r="J13" i="11"/>
  <c r="J17" i="11"/>
  <c r="J21" i="11"/>
  <c r="J25" i="11"/>
  <c r="J29" i="11"/>
  <c r="J42" i="11"/>
  <c r="J50" i="11"/>
  <c r="J58" i="11"/>
  <c r="K5" i="12"/>
  <c r="S5" i="12"/>
  <c r="W18" i="12"/>
  <c r="H76" i="12"/>
  <c r="L8" i="13"/>
  <c r="J54" i="13"/>
  <c r="H60" i="13"/>
  <c r="J62" i="13"/>
  <c r="M74" i="13"/>
  <c r="H76" i="13"/>
  <c r="J78" i="13"/>
  <c r="F82" i="13"/>
  <c r="H84" i="13"/>
  <c r="J86" i="13"/>
  <c r="F119" i="13"/>
  <c r="H121" i="13"/>
  <c r="J123" i="13"/>
  <c r="F127" i="13"/>
  <c r="H129" i="13"/>
  <c r="F141" i="13"/>
  <c r="H143" i="13"/>
  <c r="J145" i="13"/>
  <c r="F149" i="13"/>
  <c r="H151" i="13"/>
  <c r="J153" i="13"/>
  <c r="F164" i="13"/>
  <c r="H166" i="13"/>
  <c r="J168" i="13"/>
  <c r="F172" i="13"/>
  <c r="H174" i="13"/>
  <c r="J189" i="13"/>
  <c r="F193" i="13"/>
  <c r="H195" i="13"/>
  <c r="J197" i="13"/>
  <c r="F218" i="13"/>
  <c r="H521" i="13"/>
  <c r="F527" i="13"/>
  <c r="H59" i="14"/>
  <c r="H64" i="14"/>
  <c r="H56" i="14"/>
  <c r="H61" i="14"/>
  <c r="H53" i="14"/>
  <c r="H52" i="14"/>
  <c r="H58" i="14"/>
  <c r="H87" i="14"/>
  <c r="H63" i="14"/>
  <c r="H55" i="14"/>
  <c r="H60" i="14"/>
  <c r="H65" i="14"/>
  <c r="H57" i="14"/>
  <c r="H54" i="14"/>
  <c r="H186" i="9"/>
  <c r="F192" i="9"/>
  <c r="H194" i="9"/>
  <c r="F208" i="9"/>
  <c r="F216" i="9"/>
  <c r="F228" i="9"/>
  <c r="F232" i="9"/>
  <c r="F240" i="9"/>
  <c r="H255" i="9"/>
  <c r="H263" i="9"/>
  <c r="J43" i="11"/>
  <c r="J51" i="11"/>
  <c r="J59" i="11"/>
  <c r="L5" i="12"/>
  <c r="T5" i="12"/>
  <c r="A21" i="12"/>
  <c r="A26" i="12"/>
  <c r="A28" i="12"/>
  <c r="I76" i="12"/>
  <c r="H55" i="13"/>
  <c r="J57" i="13"/>
  <c r="H63" i="13"/>
  <c r="J65" i="13"/>
  <c r="F77" i="13"/>
  <c r="J81" i="13"/>
  <c r="F85" i="13"/>
  <c r="H87" i="13"/>
  <c r="F122" i="13"/>
  <c r="H124" i="13"/>
  <c r="J126" i="13"/>
  <c r="F130" i="13"/>
  <c r="F144" i="13"/>
  <c r="H146" i="13"/>
  <c r="J148" i="13"/>
  <c r="F152" i="13"/>
  <c r="J163" i="13"/>
  <c r="F167" i="13"/>
  <c r="H169" i="13"/>
  <c r="J171" i="13"/>
  <c r="F175" i="13"/>
  <c r="F188" i="13"/>
  <c r="H190" i="13"/>
  <c r="J192" i="13"/>
  <c r="F196" i="13"/>
  <c r="F208" i="13"/>
  <c r="J212" i="13"/>
  <c r="H218" i="13"/>
  <c r="H263" i="13"/>
  <c r="F261" i="13"/>
  <c r="J257" i="13"/>
  <c r="H255" i="13"/>
  <c r="F253" i="13"/>
  <c r="J262" i="13"/>
  <c r="H260" i="13"/>
  <c r="F258" i="13"/>
  <c r="J254" i="13"/>
  <c r="H252" i="13"/>
  <c r="F263" i="13"/>
  <c r="J259" i="13"/>
  <c r="H257" i="13"/>
  <c r="F255" i="13"/>
  <c r="H262" i="13"/>
  <c r="F260" i="13"/>
  <c r="J256" i="13"/>
  <c r="H254" i="13"/>
  <c r="F252" i="13"/>
  <c r="F262" i="13"/>
  <c r="J258" i="13"/>
  <c r="H256" i="13"/>
  <c r="F254" i="13"/>
  <c r="J252" i="13"/>
  <c r="H258" i="13"/>
  <c r="F284" i="13"/>
  <c r="J280" i="13"/>
  <c r="H278" i="13"/>
  <c r="F276" i="13"/>
  <c r="J285" i="13"/>
  <c r="H283" i="13"/>
  <c r="F281" i="13"/>
  <c r="J277" i="13"/>
  <c r="H275" i="13"/>
  <c r="F273" i="13"/>
  <c r="J282" i="13"/>
  <c r="H280" i="13"/>
  <c r="F278" i="13"/>
  <c r="J274" i="13"/>
  <c r="H285" i="13"/>
  <c r="F283" i="13"/>
  <c r="J279" i="13"/>
  <c r="H277" i="13"/>
  <c r="F275" i="13"/>
  <c r="F285" i="13"/>
  <c r="J281" i="13"/>
  <c r="H279" i="13"/>
  <c r="F277" i="13"/>
  <c r="H274" i="13"/>
  <c r="H276" i="13"/>
  <c r="F280" i="13"/>
  <c r="F282" i="13"/>
  <c r="M421" i="13"/>
  <c r="L421" i="13"/>
  <c r="F430" i="13"/>
  <c r="H524" i="13"/>
  <c r="F530" i="13"/>
  <c r="M543" i="13"/>
  <c r="L543" i="13"/>
  <c r="H256" i="14"/>
  <c r="F187" i="9"/>
  <c r="H189" i="9"/>
  <c r="F195" i="9"/>
  <c r="H197" i="9"/>
  <c r="F211" i="9"/>
  <c r="F219" i="9"/>
  <c r="F235" i="9"/>
  <c r="H258" i="9"/>
  <c r="H5" i="11"/>
  <c r="J6" i="11"/>
  <c r="J10" i="11"/>
  <c r="J14" i="11"/>
  <c r="J18" i="11"/>
  <c r="J22" i="11"/>
  <c r="J26" i="11"/>
  <c r="J44" i="11"/>
  <c r="J52" i="11"/>
  <c r="J60" i="11"/>
  <c r="M5" i="12"/>
  <c r="U5" i="12"/>
  <c r="A19" i="12"/>
  <c r="A24" i="12"/>
  <c r="J76" i="12"/>
  <c r="H58" i="13"/>
  <c r="J60" i="13"/>
  <c r="J76" i="13"/>
  <c r="F80" i="13"/>
  <c r="H82" i="13"/>
  <c r="J84" i="13"/>
  <c r="H119" i="13"/>
  <c r="J121" i="13"/>
  <c r="F125" i="13"/>
  <c r="H127" i="13"/>
  <c r="J129" i="13"/>
  <c r="H141" i="13"/>
  <c r="J143" i="13"/>
  <c r="F147" i="13"/>
  <c r="H149" i="13"/>
  <c r="J151" i="13"/>
  <c r="H164" i="13"/>
  <c r="J166" i="13"/>
  <c r="F170" i="13"/>
  <c r="H172" i="13"/>
  <c r="J174" i="13"/>
  <c r="H185" i="13"/>
  <c r="J187" i="13"/>
  <c r="F191" i="13"/>
  <c r="H193" i="13"/>
  <c r="J195" i="13"/>
  <c r="F211" i="13"/>
  <c r="J215" i="13"/>
  <c r="F601" i="13"/>
  <c r="J597" i="13"/>
  <c r="H595" i="13"/>
  <c r="F593" i="13"/>
  <c r="J602" i="13"/>
  <c r="H600" i="13"/>
  <c r="F598" i="13"/>
  <c r="J594" i="13"/>
  <c r="H592" i="13"/>
  <c r="F590" i="13"/>
  <c r="J599" i="13"/>
  <c r="H597" i="13"/>
  <c r="F595" i="13"/>
  <c r="J591" i="13"/>
  <c r="H602" i="13"/>
  <c r="F600" i="13"/>
  <c r="J596" i="13"/>
  <c r="H594" i="13"/>
  <c r="F592" i="13"/>
  <c r="J601" i="13"/>
  <c r="H599" i="13"/>
  <c r="F597" i="13"/>
  <c r="J593" i="13"/>
  <c r="H591" i="13"/>
  <c r="F602" i="13"/>
  <c r="J598" i="13"/>
  <c r="H596" i="13"/>
  <c r="F594" i="13"/>
  <c r="J590" i="13"/>
  <c r="H601" i="13"/>
  <c r="F599" i="13"/>
  <c r="J595" i="13"/>
  <c r="H593" i="13"/>
  <c r="F591" i="13"/>
  <c r="J600" i="13"/>
  <c r="F671" i="13"/>
  <c r="J667" i="13"/>
  <c r="H665" i="13"/>
  <c r="F663" i="13"/>
  <c r="J672" i="13"/>
  <c r="H670" i="13"/>
  <c r="F668" i="13"/>
  <c r="J664" i="13"/>
  <c r="H662" i="13"/>
  <c r="F660" i="13"/>
  <c r="J669" i="13"/>
  <c r="H667" i="13"/>
  <c r="F665" i="13"/>
  <c r="J661" i="13"/>
  <c r="H672" i="13"/>
  <c r="F670" i="13"/>
  <c r="J666" i="13"/>
  <c r="H664" i="13"/>
  <c r="F662" i="13"/>
  <c r="J671" i="13"/>
  <c r="H669" i="13"/>
  <c r="F667" i="13"/>
  <c r="J663" i="13"/>
  <c r="H661" i="13"/>
  <c r="F672" i="13"/>
  <c r="J668" i="13"/>
  <c r="H666" i="13"/>
  <c r="F664" i="13"/>
  <c r="J660" i="13"/>
  <c r="H671" i="13"/>
  <c r="F669" i="13"/>
  <c r="J665" i="13"/>
  <c r="H663" i="13"/>
  <c r="F661" i="13"/>
  <c r="J670" i="13"/>
  <c r="H258" i="14"/>
  <c r="V5" i="12"/>
  <c r="K76" i="12"/>
  <c r="J63" i="13"/>
  <c r="F83" i="13"/>
  <c r="J87" i="13"/>
  <c r="F173" i="13"/>
  <c r="H175" i="13"/>
  <c r="J284" i="13"/>
  <c r="J483" i="13"/>
  <c r="H481" i="13"/>
  <c r="F479" i="13"/>
  <c r="J475" i="13"/>
  <c r="H473" i="13"/>
  <c r="F471" i="13"/>
  <c r="J480" i="13"/>
  <c r="H478" i="13"/>
  <c r="F476" i="13"/>
  <c r="J472" i="13"/>
  <c r="H483" i="13"/>
  <c r="F481" i="13"/>
  <c r="J477" i="13"/>
  <c r="H475" i="13"/>
  <c r="F473" i="13"/>
  <c r="J482" i="13"/>
  <c r="H480" i="13"/>
  <c r="F478" i="13"/>
  <c r="J474" i="13"/>
  <c r="H472" i="13"/>
  <c r="F483" i="13"/>
  <c r="J479" i="13"/>
  <c r="H477" i="13"/>
  <c r="F475" i="13"/>
  <c r="J471" i="13"/>
  <c r="H482" i="13"/>
  <c r="F480" i="13"/>
  <c r="J476" i="13"/>
  <c r="H474" i="13"/>
  <c r="F472" i="13"/>
  <c r="H476" i="13"/>
  <c r="F482" i="13"/>
  <c r="F522" i="13"/>
  <c r="M612" i="13"/>
  <c r="L612" i="13"/>
  <c r="M683" i="13"/>
  <c r="L683" i="13"/>
  <c r="F185" i="9"/>
  <c r="H187" i="9"/>
  <c r="F209" i="9"/>
  <c r="F233" i="9"/>
  <c r="J5" i="11"/>
  <c r="R5" i="11"/>
  <c r="J7" i="11"/>
  <c r="J11" i="11"/>
  <c r="J15" i="11"/>
  <c r="J19" i="11"/>
  <c r="J23" i="11"/>
  <c r="H36" i="11"/>
  <c r="J46" i="11"/>
  <c r="W19" i="12"/>
  <c r="A22" i="12"/>
  <c r="J52" i="13"/>
  <c r="H56" i="13"/>
  <c r="F74" i="13"/>
  <c r="F78" i="13"/>
  <c r="F123" i="13"/>
  <c r="H125" i="13"/>
  <c r="J127" i="13"/>
  <c r="F131" i="13"/>
  <c r="F145" i="13"/>
  <c r="H147" i="13"/>
  <c r="J149" i="13"/>
  <c r="F153" i="13"/>
  <c r="J164" i="13"/>
  <c r="F168" i="13"/>
  <c r="H170" i="13"/>
  <c r="J172" i="13"/>
  <c r="F189" i="13"/>
  <c r="H191" i="13"/>
  <c r="J193" i="13"/>
  <c r="F197" i="13"/>
  <c r="F210" i="13"/>
  <c r="J214" i="13"/>
  <c r="F251" i="13"/>
  <c r="H273" i="13"/>
  <c r="F279" i="13"/>
  <c r="H434" i="13"/>
  <c r="F432" i="13"/>
  <c r="J428" i="13"/>
  <c r="H426" i="13"/>
  <c r="F424" i="13"/>
  <c r="J433" i="13"/>
  <c r="H431" i="13"/>
  <c r="F429" i="13"/>
  <c r="J425" i="13"/>
  <c r="H423" i="13"/>
  <c r="F434" i="13"/>
  <c r="J430" i="13"/>
  <c r="H428" i="13"/>
  <c r="F426" i="13"/>
  <c r="J422" i="13"/>
  <c r="H433" i="13"/>
  <c r="F431" i="13"/>
  <c r="J427" i="13"/>
  <c r="H425" i="13"/>
  <c r="F423" i="13"/>
  <c r="J432" i="13"/>
  <c r="H430" i="13"/>
  <c r="F428" i="13"/>
  <c r="F433" i="13"/>
  <c r="J429" i="13"/>
  <c r="H427" i="13"/>
  <c r="F425" i="13"/>
  <c r="J431" i="13"/>
  <c r="J473" i="13"/>
  <c r="H479" i="13"/>
  <c r="J531" i="13"/>
  <c r="H590" i="13"/>
  <c r="F596" i="13"/>
  <c r="H660" i="13"/>
  <c r="F666" i="13"/>
  <c r="F262" i="14"/>
  <c r="J230" i="13"/>
  <c r="F234" i="13"/>
  <c r="H236" i="13"/>
  <c r="J238" i="13"/>
  <c r="F295" i="13"/>
  <c r="H297" i="13"/>
  <c r="J299" i="13"/>
  <c r="F303" i="13"/>
  <c r="H305" i="13"/>
  <c r="J307" i="13"/>
  <c r="H319" i="13"/>
  <c r="J321" i="13"/>
  <c r="F325" i="13"/>
  <c r="H327" i="13"/>
  <c r="J329" i="13"/>
  <c r="H344" i="13"/>
  <c r="J346" i="13"/>
  <c r="F350" i="13"/>
  <c r="H352" i="13"/>
  <c r="J354" i="13"/>
  <c r="J371" i="13"/>
  <c r="F375" i="13"/>
  <c r="H377" i="13"/>
  <c r="J379" i="13"/>
  <c r="F450" i="13"/>
  <c r="H452" i="13"/>
  <c r="J454" i="13"/>
  <c r="F458" i="13"/>
  <c r="H460" i="13"/>
  <c r="F498" i="13"/>
  <c r="H500" i="13"/>
  <c r="J502" i="13"/>
  <c r="F506" i="13"/>
  <c r="H508" i="13"/>
  <c r="J510" i="13"/>
  <c r="F547" i="13"/>
  <c r="H549" i="13"/>
  <c r="J551" i="13"/>
  <c r="F555" i="13"/>
  <c r="F569" i="13"/>
  <c r="H571" i="13"/>
  <c r="J573" i="13"/>
  <c r="F577" i="13"/>
  <c r="H579" i="13"/>
  <c r="F613" i="13"/>
  <c r="H615" i="13"/>
  <c r="J617" i="13"/>
  <c r="F621" i="13"/>
  <c r="H623" i="13"/>
  <c r="J625" i="13"/>
  <c r="F684" i="13"/>
  <c r="H686" i="13"/>
  <c r="J688" i="13"/>
  <c r="F692" i="13"/>
  <c r="H694" i="13"/>
  <c r="J696" i="13"/>
  <c r="F55" i="14"/>
  <c r="J59" i="14"/>
  <c r="F63" i="14"/>
  <c r="L74" i="14"/>
  <c r="J75" i="14"/>
  <c r="F79" i="14"/>
  <c r="H81" i="14"/>
  <c r="J83" i="14"/>
  <c r="F87" i="14"/>
  <c r="J120" i="14"/>
  <c r="F124" i="14"/>
  <c r="H126" i="14"/>
  <c r="J128" i="14"/>
  <c r="J142" i="14"/>
  <c r="F146" i="14"/>
  <c r="H148" i="14"/>
  <c r="J150" i="14"/>
  <c r="H163" i="14"/>
  <c r="J165" i="14"/>
  <c r="F169" i="14"/>
  <c r="H171" i="14"/>
  <c r="J173" i="14"/>
  <c r="J186" i="14"/>
  <c r="F190" i="14"/>
  <c r="H192" i="14"/>
  <c r="J194" i="14"/>
  <c r="H207" i="14"/>
  <c r="J209" i="14"/>
  <c r="F213" i="14"/>
  <c r="H215" i="14"/>
  <c r="J217" i="14"/>
  <c r="F233" i="14"/>
  <c r="H235" i="14"/>
  <c r="J237" i="14"/>
  <c r="H241" i="14"/>
  <c r="J471" i="14"/>
  <c r="H477" i="14"/>
  <c r="F483" i="14"/>
  <c r="M497" i="14"/>
  <c r="L497" i="14"/>
  <c r="J592" i="14"/>
  <c r="M497" i="15"/>
  <c r="L497" i="15"/>
  <c r="H544" i="13"/>
  <c r="J546" i="13"/>
  <c r="F550" i="13"/>
  <c r="H552" i="13"/>
  <c r="J554" i="13"/>
  <c r="F58" i="14"/>
  <c r="H76" i="14"/>
  <c r="H84" i="14"/>
  <c r="J189" i="14"/>
  <c r="F193" i="14"/>
  <c r="H195" i="14"/>
  <c r="J197" i="14"/>
  <c r="H230" i="14"/>
  <c r="J232" i="14"/>
  <c r="F236" i="14"/>
  <c r="H238" i="14"/>
  <c r="J240" i="14"/>
  <c r="H329" i="15"/>
  <c r="F327" i="15"/>
  <c r="J323" i="15"/>
  <c r="H321" i="15"/>
  <c r="F319" i="15"/>
  <c r="F329" i="15"/>
  <c r="J325" i="15"/>
  <c r="H323" i="15"/>
  <c r="F321" i="15"/>
  <c r="L319" i="15"/>
  <c r="M319" i="15" s="1"/>
  <c r="J330" i="15"/>
  <c r="H328" i="15"/>
  <c r="F326" i="15"/>
  <c r="J322" i="15"/>
  <c r="H320" i="15"/>
  <c r="F318" i="15"/>
  <c r="J327" i="15"/>
  <c r="H325" i="15"/>
  <c r="F323" i="15"/>
  <c r="L321" i="15"/>
  <c r="M321" i="15" s="1"/>
  <c r="J319" i="15"/>
  <c r="J329" i="15"/>
  <c r="H327" i="15"/>
  <c r="F325" i="15"/>
  <c r="J321" i="15"/>
  <c r="H319" i="15"/>
  <c r="H330" i="15"/>
  <c r="J328" i="15"/>
  <c r="J326" i="15"/>
  <c r="J324" i="15"/>
  <c r="L322" i="15"/>
  <c r="M322" i="15" s="1"/>
  <c r="L320" i="15"/>
  <c r="M320" i="15" s="1"/>
  <c r="F330" i="15"/>
  <c r="F328" i="15"/>
  <c r="H326" i="15"/>
  <c r="H324" i="15"/>
  <c r="H322" i="15"/>
  <c r="J320" i="15"/>
  <c r="J318" i="15"/>
  <c r="F324" i="15"/>
  <c r="F322" i="15"/>
  <c r="F320" i="15"/>
  <c r="H318" i="15"/>
  <c r="F232" i="13"/>
  <c r="H234" i="13"/>
  <c r="J236" i="13"/>
  <c r="F240" i="13"/>
  <c r="H295" i="13"/>
  <c r="J297" i="13"/>
  <c r="F301" i="13"/>
  <c r="H303" i="13"/>
  <c r="J305" i="13"/>
  <c r="J319" i="13"/>
  <c r="F323" i="13"/>
  <c r="H325" i="13"/>
  <c r="J327" i="13"/>
  <c r="L343" i="13"/>
  <c r="J344" i="13"/>
  <c r="F348" i="13"/>
  <c r="H350" i="13"/>
  <c r="J352" i="13"/>
  <c r="F356" i="13"/>
  <c r="F373" i="13"/>
  <c r="H375" i="13"/>
  <c r="J377" i="13"/>
  <c r="F381" i="13"/>
  <c r="F448" i="13"/>
  <c r="H450" i="13"/>
  <c r="J452" i="13"/>
  <c r="F456" i="13"/>
  <c r="H458" i="13"/>
  <c r="J460" i="13"/>
  <c r="H498" i="13"/>
  <c r="J500" i="13"/>
  <c r="F504" i="13"/>
  <c r="H506" i="13"/>
  <c r="J508" i="13"/>
  <c r="F545" i="13"/>
  <c r="H547" i="13"/>
  <c r="J549" i="13"/>
  <c r="F553" i="13"/>
  <c r="H555" i="13"/>
  <c r="F567" i="13"/>
  <c r="H569" i="13"/>
  <c r="J571" i="13"/>
  <c r="F575" i="13"/>
  <c r="H577" i="13"/>
  <c r="J579" i="13"/>
  <c r="H613" i="13"/>
  <c r="J615" i="13"/>
  <c r="F619" i="13"/>
  <c r="H621" i="13"/>
  <c r="J623" i="13"/>
  <c r="H684" i="13"/>
  <c r="J686" i="13"/>
  <c r="F690" i="13"/>
  <c r="H692" i="13"/>
  <c r="J694" i="13"/>
  <c r="F53" i="14"/>
  <c r="J57" i="14"/>
  <c r="F61" i="14"/>
  <c r="F77" i="14"/>
  <c r="H79" i="14"/>
  <c r="J81" i="14"/>
  <c r="F85" i="14"/>
  <c r="F122" i="14"/>
  <c r="H124" i="14"/>
  <c r="J126" i="14"/>
  <c r="F130" i="14"/>
  <c r="F144" i="14"/>
  <c r="H146" i="14"/>
  <c r="J148" i="14"/>
  <c r="F152" i="14"/>
  <c r="J163" i="14"/>
  <c r="F167" i="14"/>
  <c r="H169" i="14"/>
  <c r="J171" i="14"/>
  <c r="F175" i="14"/>
  <c r="F188" i="14"/>
  <c r="H190" i="14"/>
  <c r="J192" i="14"/>
  <c r="F196" i="14"/>
  <c r="H213" i="14"/>
  <c r="J215" i="14"/>
  <c r="F219" i="14"/>
  <c r="C244" i="14"/>
  <c r="F231" i="14"/>
  <c r="H233" i="14"/>
  <c r="J235" i="14"/>
  <c r="F239" i="14"/>
  <c r="J241" i="14"/>
  <c r="F475" i="14"/>
  <c r="F671" i="14"/>
  <c r="J667" i="14"/>
  <c r="H665" i="14"/>
  <c r="F663" i="14"/>
  <c r="J672" i="14"/>
  <c r="H670" i="14"/>
  <c r="F668" i="14"/>
  <c r="J664" i="14"/>
  <c r="H662" i="14"/>
  <c r="F660" i="14"/>
  <c r="J669" i="14"/>
  <c r="H667" i="14"/>
  <c r="F665" i="14"/>
  <c r="J661" i="14"/>
  <c r="H672" i="14"/>
  <c r="F670" i="14"/>
  <c r="J666" i="14"/>
  <c r="H664" i="14"/>
  <c r="F662" i="14"/>
  <c r="J671" i="14"/>
  <c r="H669" i="14"/>
  <c r="F667" i="14"/>
  <c r="J663" i="14"/>
  <c r="H661" i="14"/>
  <c r="F672" i="14"/>
  <c r="J668" i="14"/>
  <c r="H666" i="14"/>
  <c r="F664" i="14"/>
  <c r="J660" i="14"/>
  <c r="H671" i="14"/>
  <c r="F669" i="14"/>
  <c r="J665" i="14"/>
  <c r="H663" i="14"/>
  <c r="F661" i="14"/>
  <c r="J670" i="14"/>
  <c r="H229" i="13"/>
  <c r="J231" i="13"/>
  <c r="F235" i="13"/>
  <c r="H237" i="13"/>
  <c r="J239" i="13"/>
  <c r="F296" i="13"/>
  <c r="H298" i="13"/>
  <c r="J300" i="13"/>
  <c r="F304" i="13"/>
  <c r="H306" i="13"/>
  <c r="F318" i="13"/>
  <c r="H320" i="13"/>
  <c r="J322" i="13"/>
  <c r="F326" i="13"/>
  <c r="H328" i="13"/>
  <c r="J330" i="13"/>
  <c r="H345" i="13"/>
  <c r="J347" i="13"/>
  <c r="F351" i="13"/>
  <c r="H353" i="13"/>
  <c r="J355" i="13"/>
  <c r="H370" i="13"/>
  <c r="J372" i="13"/>
  <c r="F376" i="13"/>
  <c r="H378" i="13"/>
  <c r="J380" i="13"/>
  <c r="F451" i="13"/>
  <c r="H453" i="13"/>
  <c r="J455" i="13"/>
  <c r="F459" i="13"/>
  <c r="F499" i="13"/>
  <c r="H501" i="13"/>
  <c r="J503" i="13"/>
  <c r="F507" i="13"/>
  <c r="H509" i="13"/>
  <c r="J544" i="13"/>
  <c r="F548" i="13"/>
  <c r="H550" i="13"/>
  <c r="J552" i="13"/>
  <c r="F556" i="13"/>
  <c r="F570" i="13"/>
  <c r="H572" i="13"/>
  <c r="J574" i="13"/>
  <c r="F578" i="13"/>
  <c r="F614" i="13"/>
  <c r="H616" i="13"/>
  <c r="J618" i="13"/>
  <c r="F622" i="13"/>
  <c r="H624" i="13"/>
  <c r="F685" i="13"/>
  <c r="H687" i="13"/>
  <c r="J689" i="13"/>
  <c r="F693" i="13"/>
  <c r="H695" i="13"/>
  <c r="F52" i="14"/>
  <c r="F56" i="14"/>
  <c r="F64" i="14"/>
  <c r="H82" i="14"/>
  <c r="H119" i="14"/>
  <c r="J121" i="14"/>
  <c r="F125" i="14"/>
  <c r="H127" i="14"/>
  <c r="J129" i="14"/>
  <c r="H141" i="14"/>
  <c r="J143" i="14"/>
  <c r="F147" i="14"/>
  <c r="H149" i="14"/>
  <c r="J151" i="14"/>
  <c r="J174" i="14"/>
  <c r="H185" i="14"/>
  <c r="J187" i="14"/>
  <c r="F191" i="14"/>
  <c r="H193" i="14"/>
  <c r="J195" i="14"/>
  <c r="H216" i="14"/>
  <c r="J218" i="14"/>
  <c r="J230" i="14"/>
  <c r="F234" i="14"/>
  <c r="H236" i="14"/>
  <c r="J238" i="14"/>
  <c r="J481" i="14"/>
  <c r="F601" i="14"/>
  <c r="J597" i="14"/>
  <c r="H595" i="14"/>
  <c r="F593" i="14"/>
  <c r="J602" i="14"/>
  <c r="H600" i="14"/>
  <c r="F598" i="14"/>
  <c r="J594" i="14"/>
  <c r="H592" i="14"/>
  <c r="F590" i="14"/>
  <c r="J599" i="14"/>
  <c r="H597" i="14"/>
  <c r="F595" i="14"/>
  <c r="J591" i="14"/>
  <c r="H602" i="14"/>
  <c r="F600" i="14"/>
  <c r="J596" i="14"/>
  <c r="H594" i="14"/>
  <c r="F592" i="14"/>
  <c r="J601" i="14"/>
  <c r="H599" i="14"/>
  <c r="F597" i="14"/>
  <c r="J593" i="14"/>
  <c r="H591" i="14"/>
  <c r="F602" i="14"/>
  <c r="J598" i="14"/>
  <c r="H596" i="14"/>
  <c r="F594" i="14"/>
  <c r="J590" i="14"/>
  <c r="H601" i="14"/>
  <c r="F599" i="14"/>
  <c r="J595" i="14"/>
  <c r="H593" i="14"/>
  <c r="F591" i="14"/>
  <c r="J600" i="14"/>
  <c r="M683" i="14"/>
  <c r="L683" i="14"/>
  <c r="M612" i="15"/>
  <c r="L612" i="15"/>
  <c r="H356" i="13"/>
  <c r="H448" i="13"/>
  <c r="J450" i="13"/>
  <c r="F454" i="13"/>
  <c r="H456" i="13"/>
  <c r="J458" i="13"/>
  <c r="H545" i="13"/>
  <c r="J547" i="13"/>
  <c r="F551" i="13"/>
  <c r="H553" i="13"/>
  <c r="J555" i="13"/>
  <c r="H567" i="13"/>
  <c r="J569" i="13"/>
  <c r="F573" i="13"/>
  <c r="H575" i="13"/>
  <c r="J577" i="13"/>
  <c r="F59" i="14"/>
  <c r="H77" i="14"/>
  <c r="H85" i="14"/>
  <c r="J124" i="14"/>
  <c r="F128" i="14"/>
  <c r="H130" i="14"/>
  <c r="J146" i="14"/>
  <c r="F150" i="14"/>
  <c r="H152" i="14"/>
  <c r="J190" i="14"/>
  <c r="F194" i="14"/>
  <c r="H196" i="14"/>
  <c r="F229" i="14"/>
  <c r="H231" i="14"/>
  <c r="J233" i="14"/>
  <c r="F237" i="14"/>
  <c r="H239" i="14"/>
  <c r="M250" i="14"/>
  <c r="L250" i="14"/>
  <c r="M612" i="14"/>
  <c r="L612" i="14"/>
  <c r="F233" i="13"/>
  <c r="H235" i="13"/>
  <c r="J237" i="13"/>
  <c r="F241" i="13"/>
  <c r="H296" i="13"/>
  <c r="J298" i="13"/>
  <c r="F302" i="13"/>
  <c r="H304" i="13"/>
  <c r="H318" i="13"/>
  <c r="J320" i="13"/>
  <c r="F324" i="13"/>
  <c r="H326" i="13"/>
  <c r="J328" i="13"/>
  <c r="J345" i="13"/>
  <c r="F349" i="13"/>
  <c r="H351" i="13"/>
  <c r="J353" i="13"/>
  <c r="J370" i="13"/>
  <c r="F374" i="13"/>
  <c r="H376" i="13"/>
  <c r="J378" i="13"/>
  <c r="F382" i="13"/>
  <c r="F449" i="13"/>
  <c r="H451" i="13"/>
  <c r="J453" i="13"/>
  <c r="F457" i="13"/>
  <c r="H459" i="13"/>
  <c r="H499" i="13"/>
  <c r="J501" i="13"/>
  <c r="F505" i="13"/>
  <c r="H507" i="13"/>
  <c r="F546" i="13"/>
  <c r="H548" i="13"/>
  <c r="J550" i="13"/>
  <c r="F554" i="13"/>
  <c r="F568" i="13"/>
  <c r="H570" i="13"/>
  <c r="J572" i="13"/>
  <c r="F576" i="13"/>
  <c r="H578" i="13"/>
  <c r="H614" i="13"/>
  <c r="J616" i="13"/>
  <c r="F620" i="13"/>
  <c r="H622" i="13"/>
  <c r="J687" i="13"/>
  <c r="F691" i="13"/>
  <c r="H693" i="13"/>
  <c r="F54" i="14"/>
  <c r="F62" i="14"/>
  <c r="F123" i="14"/>
  <c r="H125" i="14"/>
  <c r="J127" i="14"/>
  <c r="F131" i="14"/>
  <c r="F145" i="14"/>
  <c r="H147" i="14"/>
  <c r="J149" i="14"/>
  <c r="F153" i="14"/>
  <c r="F168" i="14"/>
  <c r="H170" i="14"/>
  <c r="J172" i="14"/>
  <c r="F189" i="14"/>
  <c r="H191" i="14"/>
  <c r="J193" i="14"/>
  <c r="F197" i="14"/>
  <c r="H214" i="14"/>
  <c r="J216" i="14"/>
  <c r="F232" i="14"/>
  <c r="H234" i="14"/>
  <c r="J236" i="14"/>
  <c r="M294" i="14"/>
  <c r="L294" i="14"/>
  <c r="J473" i="14"/>
  <c r="F596" i="14"/>
  <c r="F57" i="14"/>
  <c r="F241" i="14"/>
  <c r="H229" i="14"/>
  <c r="J231" i="14"/>
  <c r="F235" i="14"/>
  <c r="H237" i="14"/>
  <c r="J239" i="14"/>
  <c r="F482" i="14"/>
  <c r="J478" i="14"/>
  <c r="H476" i="14"/>
  <c r="F474" i="14"/>
  <c r="J483" i="14"/>
  <c r="H481" i="14"/>
  <c r="F479" i="14"/>
  <c r="J475" i="14"/>
  <c r="H473" i="14"/>
  <c r="F471" i="14"/>
  <c r="J480" i="14"/>
  <c r="H478" i="14"/>
  <c r="F476" i="14"/>
  <c r="J472" i="14"/>
  <c r="H483" i="14"/>
  <c r="F481" i="14"/>
  <c r="J477" i="14"/>
  <c r="H475" i="14"/>
  <c r="F473" i="14"/>
  <c r="J482" i="14"/>
  <c r="H480" i="14"/>
  <c r="F478" i="14"/>
  <c r="J474" i="14"/>
  <c r="H472" i="14"/>
  <c r="H482" i="14"/>
  <c r="F480" i="14"/>
  <c r="J476" i="14"/>
  <c r="H474" i="14"/>
  <c r="F472" i="14"/>
  <c r="J479" i="14"/>
  <c r="H59" i="15"/>
  <c r="H64" i="15"/>
  <c r="H56" i="15"/>
  <c r="H61" i="15"/>
  <c r="H53" i="15"/>
  <c r="H52" i="15"/>
  <c r="H58" i="15"/>
  <c r="H87" i="15"/>
  <c r="H63" i="15"/>
  <c r="H55" i="15"/>
  <c r="H60" i="15"/>
  <c r="H65" i="15"/>
  <c r="H57" i="15"/>
  <c r="F295" i="14"/>
  <c r="H297" i="14"/>
  <c r="J299" i="14"/>
  <c r="F303" i="14"/>
  <c r="H305" i="14"/>
  <c r="J307" i="14"/>
  <c r="H319" i="14"/>
  <c r="J321" i="14"/>
  <c r="F325" i="14"/>
  <c r="H327" i="14"/>
  <c r="J329" i="14"/>
  <c r="H344" i="14"/>
  <c r="J346" i="14"/>
  <c r="F350" i="14"/>
  <c r="H352" i="14"/>
  <c r="J354" i="14"/>
  <c r="J371" i="14"/>
  <c r="F375" i="14"/>
  <c r="H377" i="14"/>
  <c r="J379" i="14"/>
  <c r="J396" i="14"/>
  <c r="F400" i="14"/>
  <c r="H402" i="14"/>
  <c r="J404" i="14"/>
  <c r="F408" i="14"/>
  <c r="F450" i="14"/>
  <c r="H452" i="14"/>
  <c r="J454" i="14"/>
  <c r="F458" i="14"/>
  <c r="H460" i="14"/>
  <c r="F498" i="14"/>
  <c r="H500" i="14"/>
  <c r="J502" i="14"/>
  <c r="F506" i="14"/>
  <c r="H508" i="14"/>
  <c r="J510" i="14"/>
  <c r="J521" i="14"/>
  <c r="F525" i="14"/>
  <c r="H527" i="14"/>
  <c r="J529" i="14"/>
  <c r="F533" i="14"/>
  <c r="F547" i="14"/>
  <c r="H549" i="14"/>
  <c r="J551" i="14"/>
  <c r="F555" i="14"/>
  <c r="F569" i="14"/>
  <c r="H571" i="14"/>
  <c r="J573" i="14"/>
  <c r="F577" i="14"/>
  <c r="H579" i="14"/>
  <c r="F613" i="14"/>
  <c r="H615" i="14"/>
  <c r="J617" i="14"/>
  <c r="F621" i="14"/>
  <c r="H623" i="14"/>
  <c r="J625" i="14"/>
  <c r="F684" i="14"/>
  <c r="H686" i="14"/>
  <c r="J688" i="14"/>
  <c r="F692" i="14"/>
  <c r="H694" i="14"/>
  <c r="J696" i="14"/>
  <c r="F55" i="15"/>
  <c r="J59" i="15"/>
  <c r="F63" i="15"/>
  <c r="F79" i="15"/>
  <c r="H81" i="15"/>
  <c r="J83" i="15"/>
  <c r="F87" i="15"/>
  <c r="J120" i="15"/>
  <c r="L122" i="15"/>
  <c r="M122" i="15" s="1"/>
  <c r="F124" i="15"/>
  <c r="H126" i="15"/>
  <c r="J128" i="15"/>
  <c r="J142" i="15"/>
  <c r="L144" i="15"/>
  <c r="M144" i="15" s="1"/>
  <c r="F146" i="15"/>
  <c r="H148" i="15"/>
  <c r="J150" i="15"/>
  <c r="H163" i="15"/>
  <c r="J165" i="15"/>
  <c r="L167" i="15"/>
  <c r="M167" i="15" s="1"/>
  <c r="F169" i="15"/>
  <c r="H171" i="15"/>
  <c r="J173" i="15"/>
  <c r="J186" i="15"/>
  <c r="L188" i="15"/>
  <c r="M188" i="15" s="1"/>
  <c r="F190" i="15"/>
  <c r="H192" i="15"/>
  <c r="J194" i="15"/>
  <c r="H207" i="15"/>
  <c r="J209" i="15"/>
  <c r="L211" i="15"/>
  <c r="M211" i="15" s="1"/>
  <c r="F213" i="15"/>
  <c r="H215" i="15"/>
  <c r="J217" i="15"/>
  <c r="L231" i="15"/>
  <c r="M231" i="15" s="1"/>
  <c r="F233" i="15"/>
  <c r="H235" i="15"/>
  <c r="J237" i="15"/>
  <c r="F241" i="15"/>
  <c r="H252" i="15"/>
  <c r="J254" i="15"/>
  <c r="F258" i="15"/>
  <c r="L548" i="15"/>
  <c r="M548" i="15" s="1"/>
  <c r="T39" i="19"/>
  <c r="S39" i="19"/>
  <c r="Q39" i="19"/>
  <c r="R39" i="19"/>
  <c r="H544" i="14"/>
  <c r="J546" i="14"/>
  <c r="F550" i="14"/>
  <c r="H552" i="14"/>
  <c r="J554" i="14"/>
  <c r="H76" i="15"/>
  <c r="H84" i="15"/>
  <c r="F671" i="15"/>
  <c r="J667" i="15"/>
  <c r="H665" i="15"/>
  <c r="F663" i="15"/>
  <c r="L661" i="15"/>
  <c r="M661" i="15" s="1"/>
  <c r="J672" i="15"/>
  <c r="H670" i="15"/>
  <c r="F668" i="15"/>
  <c r="J664" i="15"/>
  <c r="H662" i="15"/>
  <c r="F660" i="15"/>
  <c r="J669" i="15"/>
  <c r="H667" i="15"/>
  <c r="F665" i="15"/>
  <c r="L663" i="15"/>
  <c r="M663" i="15" s="1"/>
  <c r="J661" i="15"/>
  <c r="H672" i="15"/>
  <c r="F670" i="15"/>
  <c r="J666" i="15"/>
  <c r="H664" i="15"/>
  <c r="F662" i="15"/>
  <c r="J671" i="15"/>
  <c r="H669" i="15"/>
  <c r="F667" i="15"/>
  <c r="J663" i="15"/>
  <c r="H661" i="15"/>
  <c r="F672" i="15"/>
  <c r="J668" i="15"/>
  <c r="H666" i="15"/>
  <c r="F664" i="15"/>
  <c r="L662" i="15"/>
  <c r="M662" i="15" s="1"/>
  <c r="J660" i="15"/>
  <c r="H671" i="15"/>
  <c r="F669" i="15"/>
  <c r="J665" i="15"/>
  <c r="H663" i="15"/>
  <c r="F661" i="15"/>
  <c r="AC39" i="16"/>
  <c r="AB39" i="16"/>
  <c r="AA39" i="16"/>
  <c r="Z39" i="16"/>
  <c r="H295" i="14"/>
  <c r="J297" i="14"/>
  <c r="F301" i="14"/>
  <c r="H303" i="14"/>
  <c r="J305" i="14"/>
  <c r="J319" i="14"/>
  <c r="F323" i="14"/>
  <c r="H325" i="14"/>
  <c r="J327" i="14"/>
  <c r="L343" i="14"/>
  <c r="J344" i="14"/>
  <c r="F348" i="14"/>
  <c r="H350" i="14"/>
  <c r="J352" i="14"/>
  <c r="F356" i="14"/>
  <c r="F373" i="14"/>
  <c r="H375" i="14"/>
  <c r="J377" i="14"/>
  <c r="F381" i="14"/>
  <c r="F398" i="14"/>
  <c r="H400" i="14"/>
  <c r="J402" i="14"/>
  <c r="F406" i="14"/>
  <c r="H408" i="14"/>
  <c r="F448" i="14"/>
  <c r="H450" i="14"/>
  <c r="J452" i="14"/>
  <c r="F456" i="14"/>
  <c r="H458" i="14"/>
  <c r="J460" i="14"/>
  <c r="H498" i="14"/>
  <c r="J500" i="14"/>
  <c r="F504" i="14"/>
  <c r="H506" i="14"/>
  <c r="J508" i="14"/>
  <c r="F523" i="14"/>
  <c r="H525" i="14"/>
  <c r="J527" i="14"/>
  <c r="F531" i="14"/>
  <c r="H533" i="14"/>
  <c r="F545" i="14"/>
  <c r="H547" i="14"/>
  <c r="J549" i="14"/>
  <c r="F553" i="14"/>
  <c r="H555" i="14"/>
  <c r="F567" i="14"/>
  <c r="H569" i="14"/>
  <c r="J571" i="14"/>
  <c r="F575" i="14"/>
  <c r="H577" i="14"/>
  <c r="J579" i="14"/>
  <c r="H613" i="14"/>
  <c r="J615" i="14"/>
  <c r="F619" i="14"/>
  <c r="H621" i="14"/>
  <c r="J623" i="14"/>
  <c r="H684" i="14"/>
  <c r="J686" i="14"/>
  <c r="F690" i="14"/>
  <c r="H692" i="14"/>
  <c r="J694" i="14"/>
  <c r="F53" i="15"/>
  <c r="J57" i="15"/>
  <c r="F61" i="15"/>
  <c r="J65" i="15"/>
  <c r="F77" i="15"/>
  <c r="H79" i="15"/>
  <c r="J81" i="15"/>
  <c r="F85" i="15"/>
  <c r="L96" i="15"/>
  <c r="L120" i="15"/>
  <c r="M120" i="15" s="1"/>
  <c r="F122" i="15"/>
  <c r="H124" i="15"/>
  <c r="J126" i="15"/>
  <c r="F130" i="15"/>
  <c r="L142" i="15"/>
  <c r="M142" i="15" s="1"/>
  <c r="F144" i="15"/>
  <c r="H146" i="15"/>
  <c r="J148" i="15"/>
  <c r="F152" i="15"/>
  <c r="J163" i="15"/>
  <c r="L165" i="15"/>
  <c r="M165" i="15" s="1"/>
  <c r="F167" i="15"/>
  <c r="H169" i="15"/>
  <c r="J171" i="15"/>
  <c r="F175" i="15"/>
  <c r="L186" i="15"/>
  <c r="M186" i="15" s="1"/>
  <c r="F188" i="15"/>
  <c r="H190" i="15"/>
  <c r="J192" i="15"/>
  <c r="F196" i="15"/>
  <c r="L209" i="15"/>
  <c r="M209" i="15" s="1"/>
  <c r="F211" i="15"/>
  <c r="H213" i="15"/>
  <c r="J215" i="15"/>
  <c r="F219" i="15"/>
  <c r="C244" i="15"/>
  <c r="F231" i="15"/>
  <c r="H233" i="15"/>
  <c r="J235" i="15"/>
  <c r="F239" i="15"/>
  <c r="H241" i="15"/>
  <c r="J252" i="15"/>
  <c r="L254" i="15"/>
  <c r="M254" i="15" s="1"/>
  <c r="F256" i="15"/>
  <c r="H258" i="15"/>
  <c r="F262" i="15"/>
  <c r="F284" i="15"/>
  <c r="J280" i="15"/>
  <c r="H278" i="15"/>
  <c r="F276" i="15"/>
  <c r="L274" i="15"/>
  <c r="M274" i="15" s="1"/>
  <c r="J282" i="15"/>
  <c r="H280" i="15"/>
  <c r="F278" i="15"/>
  <c r="L276" i="15"/>
  <c r="M276" i="15" s="1"/>
  <c r="J274" i="15"/>
  <c r="H285" i="15"/>
  <c r="F283" i="15"/>
  <c r="J279" i="15"/>
  <c r="H277" i="15"/>
  <c r="F275" i="15"/>
  <c r="J284" i="15"/>
  <c r="H282" i="15"/>
  <c r="F280" i="15"/>
  <c r="J276" i="15"/>
  <c r="H274" i="15"/>
  <c r="H284" i="15"/>
  <c r="F282" i="15"/>
  <c r="J278" i="15"/>
  <c r="H276" i="15"/>
  <c r="F274" i="15"/>
  <c r="L664" i="15"/>
  <c r="M664" i="15" s="1"/>
  <c r="J670" i="15"/>
  <c r="F296" i="14"/>
  <c r="H298" i="14"/>
  <c r="J300" i="14"/>
  <c r="F304" i="14"/>
  <c r="H306" i="14"/>
  <c r="F318" i="14"/>
  <c r="H320" i="14"/>
  <c r="J322" i="14"/>
  <c r="F326" i="14"/>
  <c r="H328" i="14"/>
  <c r="J330" i="14"/>
  <c r="H345" i="14"/>
  <c r="J347" i="14"/>
  <c r="F351" i="14"/>
  <c r="H353" i="14"/>
  <c r="J355" i="14"/>
  <c r="H370" i="14"/>
  <c r="J372" i="14"/>
  <c r="F376" i="14"/>
  <c r="H378" i="14"/>
  <c r="J380" i="14"/>
  <c r="J397" i="14"/>
  <c r="F401" i="14"/>
  <c r="H403" i="14"/>
  <c r="J405" i="14"/>
  <c r="L421" i="14"/>
  <c r="F451" i="14"/>
  <c r="H453" i="14"/>
  <c r="J455" i="14"/>
  <c r="F459" i="14"/>
  <c r="F499" i="14"/>
  <c r="H501" i="14"/>
  <c r="J503" i="14"/>
  <c r="F507" i="14"/>
  <c r="H509" i="14"/>
  <c r="J522" i="14"/>
  <c r="F526" i="14"/>
  <c r="H528" i="14"/>
  <c r="J530" i="14"/>
  <c r="L543" i="14"/>
  <c r="J544" i="14"/>
  <c r="F548" i="14"/>
  <c r="H550" i="14"/>
  <c r="J552" i="14"/>
  <c r="F556" i="14"/>
  <c r="F570" i="14"/>
  <c r="H572" i="14"/>
  <c r="J574" i="14"/>
  <c r="F578" i="14"/>
  <c r="F614" i="14"/>
  <c r="H616" i="14"/>
  <c r="J618" i="14"/>
  <c r="F622" i="14"/>
  <c r="H624" i="14"/>
  <c r="F685" i="14"/>
  <c r="H687" i="14"/>
  <c r="J689" i="14"/>
  <c r="F693" i="14"/>
  <c r="H695" i="14"/>
  <c r="F52" i="15"/>
  <c r="F56" i="15"/>
  <c r="J60" i="15"/>
  <c r="F64" i="15"/>
  <c r="J76" i="15"/>
  <c r="L78" i="15"/>
  <c r="M78" i="15" s="1"/>
  <c r="F80" i="15"/>
  <c r="H82" i="15"/>
  <c r="J84" i="15"/>
  <c r="H119" i="15"/>
  <c r="J121" i="15"/>
  <c r="L123" i="15"/>
  <c r="M123" i="15" s="1"/>
  <c r="F125" i="15"/>
  <c r="H127" i="15"/>
  <c r="J129" i="15"/>
  <c r="H141" i="15"/>
  <c r="J143" i="15"/>
  <c r="L145" i="15"/>
  <c r="M145" i="15" s="1"/>
  <c r="F147" i="15"/>
  <c r="H149" i="15"/>
  <c r="J151" i="15"/>
  <c r="H164" i="15"/>
  <c r="J166" i="15"/>
  <c r="F170" i="15"/>
  <c r="H172" i="15"/>
  <c r="J174" i="15"/>
  <c r="H185" i="15"/>
  <c r="J187" i="15"/>
  <c r="L189" i="15"/>
  <c r="M189" i="15" s="1"/>
  <c r="F191" i="15"/>
  <c r="H193" i="15"/>
  <c r="J195" i="15"/>
  <c r="H208" i="15"/>
  <c r="J210" i="15"/>
  <c r="F214" i="15"/>
  <c r="H216" i="15"/>
  <c r="J218" i="15"/>
  <c r="J230" i="15"/>
  <c r="L232" i="15"/>
  <c r="M232" i="15" s="1"/>
  <c r="F234" i="15"/>
  <c r="H236" i="15"/>
  <c r="J238" i="15"/>
  <c r="F251" i="15"/>
  <c r="H253" i="15"/>
  <c r="J255" i="15"/>
  <c r="F259" i="15"/>
  <c r="J262" i="15"/>
  <c r="F273" i="15"/>
  <c r="M343" i="15"/>
  <c r="L343" i="15"/>
  <c r="J431" i="15"/>
  <c r="H429" i="15"/>
  <c r="F427" i="15"/>
  <c r="L425" i="15"/>
  <c r="M425" i="15" s="1"/>
  <c r="J423" i="15"/>
  <c r="J433" i="15"/>
  <c r="H431" i="15"/>
  <c r="F429" i="15"/>
  <c r="J425" i="15"/>
  <c r="H423" i="15"/>
  <c r="F434" i="15"/>
  <c r="J430" i="15"/>
  <c r="H428" i="15"/>
  <c r="F426" i="15"/>
  <c r="L424" i="15"/>
  <c r="M424" i="15" s="1"/>
  <c r="J422" i="15"/>
  <c r="H433" i="15"/>
  <c r="F431" i="15"/>
  <c r="J427" i="15"/>
  <c r="H425" i="15"/>
  <c r="F423" i="15"/>
  <c r="F433" i="15"/>
  <c r="J429" i="15"/>
  <c r="H427" i="15"/>
  <c r="F425" i="15"/>
  <c r="L423" i="15"/>
  <c r="M423" i="15" s="1"/>
  <c r="J553" i="15"/>
  <c r="H551" i="15"/>
  <c r="F549" i="15"/>
  <c r="L547" i="15"/>
  <c r="M547" i="15" s="1"/>
  <c r="J545" i="15"/>
  <c r="H556" i="15"/>
  <c r="F554" i="15"/>
  <c r="J550" i="15"/>
  <c r="H548" i="15"/>
  <c r="F546" i="15"/>
  <c r="J555" i="15"/>
  <c r="H553" i="15"/>
  <c r="F551" i="15"/>
  <c r="J547" i="15"/>
  <c r="H545" i="15"/>
  <c r="F556" i="15"/>
  <c r="J552" i="15"/>
  <c r="H550" i="15"/>
  <c r="F548" i="15"/>
  <c r="L546" i="15"/>
  <c r="M546" i="15" s="1"/>
  <c r="J544" i="15"/>
  <c r="H555" i="15"/>
  <c r="F553" i="15"/>
  <c r="J549" i="15"/>
  <c r="H547" i="15"/>
  <c r="F545" i="15"/>
  <c r="F555" i="15"/>
  <c r="J551" i="15"/>
  <c r="H549" i="15"/>
  <c r="F547" i="15"/>
  <c r="L545" i="15"/>
  <c r="M545" i="15" s="1"/>
  <c r="F544" i="15"/>
  <c r="F601" i="15"/>
  <c r="J597" i="15"/>
  <c r="H595" i="15"/>
  <c r="F593" i="15"/>
  <c r="L591" i="15"/>
  <c r="M591" i="15" s="1"/>
  <c r="J602" i="15"/>
  <c r="H600" i="15"/>
  <c r="F598" i="15"/>
  <c r="J594" i="15"/>
  <c r="H592" i="15"/>
  <c r="F590" i="15"/>
  <c r="J599" i="15"/>
  <c r="H597" i="15"/>
  <c r="F595" i="15"/>
  <c r="L593" i="15"/>
  <c r="M593" i="15" s="1"/>
  <c r="J591" i="15"/>
  <c r="H602" i="15"/>
  <c r="F600" i="15"/>
  <c r="J596" i="15"/>
  <c r="H594" i="15"/>
  <c r="F592" i="15"/>
  <c r="J601" i="15"/>
  <c r="H599" i="15"/>
  <c r="F597" i="15"/>
  <c r="J593" i="15"/>
  <c r="H591" i="15"/>
  <c r="H601" i="15"/>
  <c r="F599" i="15"/>
  <c r="J595" i="15"/>
  <c r="H593" i="15"/>
  <c r="F591" i="15"/>
  <c r="M683" i="15"/>
  <c r="L683" i="15"/>
  <c r="J295" i="14"/>
  <c r="F299" i="14"/>
  <c r="H301" i="14"/>
  <c r="J303" i="14"/>
  <c r="F307" i="14"/>
  <c r="F321" i="14"/>
  <c r="H323" i="14"/>
  <c r="J325" i="14"/>
  <c r="F329" i="14"/>
  <c r="F346" i="14"/>
  <c r="H348" i="14"/>
  <c r="J350" i="14"/>
  <c r="F354" i="14"/>
  <c r="H356" i="14"/>
  <c r="F371" i="14"/>
  <c r="H373" i="14"/>
  <c r="J375" i="14"/>
  <c r="F379" i="14"/>
  <c r="H381" i="14"/>
  <c r="F396" i="14"/>
  <c r="H398" i="14"/>
  <c r="J400" i="14"/>
  <c r="F404" i="14"/>
  <c r="H406" i="14"/>
  <c r="J408" i="14"/>
  <c r="H448" i="14"/>
  <c r="J450" i="14"/>
  <c r="F454" i="14"/>
  <c r="H456" i="14"/>
  <c r="J458" i="14"/>
  <c r="F502" i="14"/>
  <c r="H504" i="14"/>
  <c r="J506" i="14"/>
  <c r="F510" i="14"/>
  <c r="F521" i="14"/>
  <c r="H523" i="14"/>
  <c r="J525" i="14"/>
  <c r="F529" i="14"/>
  <c r="H531" i="14"/>
  <c r="J533" i="14"/>
  <c r="H545" i="14"/>
  <c r="J547" i="14"/>
  <c r="F551" i="14"/>
  <c r="H553" i="14"/>
  <c r="J555" i="14"/>
  <c r="H567" i="14"/>
  <c r="J569" i="14"/>
  <c r="F573" i="14"/>
  <c r="H575" i="14"/>
  <c r="J577" i="14"/>
  <c r="J613" i="14"/>
  <c r="F617" i="14"/>
  <c r="H619" i="14"/>
  <c r="J621" i="14"/>
  <c r="F625" i="14"/>
  <c r="J684" i="14"/>
  <c r="F688" i="14"/>
  <c r="H690" i="14"/>
  <c r="J692" i="14"/>
  <c r="F696" i="14"/>
  <c r="J55" i="15"/>
  <c r="F59" i="15"/>
  <c r="J63" i="15"/>
  <c r="F75" i="15"/>
  <c r="H77" i="15"/>
  <c r="J79" i="15"/>
  <c r="F83" i="15"/>
  <c r="H85" i="15"/>
  <c r="J87" i="15"/>
  <c r="F120" i="15"/>
  <c r="H122" i="15"/>
  <c r="J124" i="15"/>
  <c r="F128" i="15"/>
  <c r="H130" i="15"/>
  <c r="F142" i="15"/>
  <c r="H144" i="15"/>
  <c r="J146" i="15"/>
  <c r="F150" i="15"/>
  <c r="H152" i="15"/>
  <c r="F165" i="15"/>
  <c r="H167" i="15"/>
  <c r="J169" i="15"/>
  <c r="F173" i="15"/>
  <c r="H175" i="15"/>
  <c r="F186" i="15"/>
  <c r="H188" i="15"/>
  <c r="J190" i="15"/>
  <c r="F194" i="15"/>
  <c r="H196" i="15"/>
  <c r="F209" i="15"/>
  <c r="H211" i="15"/>
  <c r="J213" i="15"/>
  <c r="F217" i="15"/>
  <c r="H219" i="15"/>
  <c r="F229" i="15"/>
  <c r="H231" i="15"/>
  <c r="J233" i="15"/>
  <c r="F237" i="15"/>
  <c r="H239" i="15"/>
  <c r="J241" i="15"/>
  <c r="L252" i="15"/>
  <c r="M252" i="15" s="1"/>
  <c r="F254" i="15"/>
  <c r="H256" i="15"/>
  <c r="J258" i="15"/>
  <c r="H273" i="15"/>
  <c r="H275" i="15"/>
  <c r="F277" i="15"/>
  <c r="F279" i="15"/>
  <c r="F281" i="15"/>
  <c r="F422" i="15"/>
  <c r="F424" i="15"/>
  <c r="J473" i="15"/>
  <c r="F550" i="15"/>
  <c r="J592" i="15"/>
  <c r="H598" i="15"/>
  <c r="H660" i="15"/>
  <c r="F666" i="15"/>
  <c r="H296" i="14"/>
  <c r="J298" i="14"/>
  <c r="F302" i="14"/>
  <c r="H304" i="14"/>
  <c r="H318" i="14"/>
  <c r="J320" i="14"/>
  <c r="F324" i="14"/>
  <c r="H326" i="14"/>
  <c r="J328" i="14"/>
  <c r="F349" i="14"/>
  <c r="H351" i="14"/>
  <c r="J353" i="14"/>
  <c r="H376" i="14"/>
  <c r="J378" i="14"/>
  <c r="F382" i="14"/>
  <c r="F399" i="14"/>
  <c r="H401" i="14"/>
  <c r="J403" i="14"/>
  <c r="F407" i="14"/>
  <c r="F449" i="14"/>
  <c r="H451" i="14"/>
  <c r="J453" i="14"/>
  <c r="F457" i="14"/>
  <c r="H459" i="14"/>
  <c r="H499" i="14"/>
  <c r="J501" i="14"/>
  <c r="F505" i="14"/>
  <c r="H507" i="14"/>
  <c r="F524" i="14"/>
  <c r="H526" i="14"/>
  <c r="J528" i="14"/>
  <c r="F532" i="14"/>
  <c r="F546" i="14"/>
  <c r="H548" i="14"/>
  <c r="J550" i="14"/>
  <c r="F554" i="14"/>
  <c r="H556" i="14"/>
  <c r="F568" i="14"/>
  <c r="H570" i="14"/>
  <c r="J572" i="14"/>
  <c r="F576" i="14"/>
  <c r="H578" i="14"/>
  <c r="H614" i="14"/>
  <c r="J616" i="14"/>
  <c r="F620" i="14"/>
  <c r="H622" i="14"/>
  <c r="H685" i="14"/>
  <c r="J687" i="14"/>
  <c r="F691" i="14"/>
  <c r="H693" i="14"/>
  <c r="J52" i="15"/>
  <c r="F54" i="15"/>
  <c r="F62" i="15"/>
  <c r="F74" i="15"/>
  <c r="L76" i="15"/>
  <c r="M76" i="15" s="1"/>
  <c r="F78" i="15"/>
  <c r="H80" i="15"/>
  <c r="L121" i="15"/>
  <c r="M121" i="15" s="1"/>
  <c r="F123" i="15"/>
  <c r="H125" i="15"/>
  <c r="J127" i="15"/>
  <c r="F131" i="15"/>
  <c r="L143" i="15"/>
  <c r="M143" i="15" s="1"/>
  <c r="F145" i="15"/>
  <c r="H147" i="15"/>
  <c r="J149" i="15"/>
  <c r="F153" i="15"/>
  <c r="J164" i="15"/>
  <c r="L166" i="15"/>
  <c r="M166" i="15" s="1"/>
  <c r="F168" i="15"/>
  <c r="H170" i="15"/>
  <c r="J172" i="15"/>
  <c r="L187" i="15"/>
  <c r="M187" i="15" s="1"/>
  <c r="F189" i="15"/>
  <c r="H191" i="15"/>
  <c r="J193" i="15"/>
  <c r="F197" i="15"/>
  <c r="J208" i="15"/>
  <c r="L210" i="15"/>
  <c r="M210" i="15" s="1"/>
  <c r="F212" i="15"/>
  <c r="H214" i="15"/>
  <c r="J216" i="15"/>
  <c r="L230" i="15"/>
  <c r="M230" i="15" s="1"/>
  <c r="F232" i="15"/>
  <c r="H234" i="15"/>
  <c r="J236" i="15"/>
  <c r="F240" i="15"/>
  <c r="H263" i="15"/>
  <c r="F261" i="15"/>
  <c r="F263" i="15"/>
  <c r="H262" i="15"/>
  <c r="J261" i="15"/>
  <c r="J263" i="15"/>
  <c r="H261" i="15"/>
  <c r="H251" i="15"/>
  <c r="J253" i="15"/>
  <c r="L255" i="15"/>
  <c r="M255" i="15" s="1"/>
  <c r="F257" i="15"/>
  <c r="H259" i="15"/>
  <c r="F260" i="15"/>
  <c r="J273" i="15"/>
  <c r="J275" i="15"/>
  <c r="J277" i="15"/>
  <c r="H279" i="15"/>
  <c r="H281" i="15"/>
  <c r="H283" i="15"/>
  <c r="F285" i="15"/>
  <c r="F482" i="15"/>
  <c r="J478" i="15"/>
  <c r="H476" i="15"/>
  <c r="F474" i="15"/>
  <c r="L472" i="15"/>
  <c r="M472" i="15" s="1"/>
  <c r="J483" i="15"/>
  <c r="H481" i="15"/>
  <c r="F479" i="15"/>
  <c r="J475" i="15"/>
  <c r="H473" i="15"/>
  <c r="F471" i="15"/>
  <c r="J480" i="15"/>
  <c r="H478" i="15"/>
  <c r="F476" i="15"/>
  <c r="L474" i="15"/>
  <c r="M474" i="15" s="1"/>
  <c r="J472" i="15"/>
  <c r="H483" i="15"/>
  <c r="F481" i="15"/>
  <c r="J477" i="15"/>
  <c r="H475" i="15"/>
  <c r="F473" i="15"/>
  <c r="J482" i="15"/>
  <c r="H480" i="15"/>
  <c r="F478" i="15"/>
  <c r="J474" i="15"/>
  <c r="H472" i="15"/>
  <c r="H482" i="15"/>
  <c r="F480" i="15"/>
  <c r="J476" i="15"/>
  <c r="H474" i="15"/>
  <c r="F472" i="15"/>
  <c r="L473" i="15"/>
  <c r="M473" i="15" s="1"/>
  <c r="J479" i="15"/>
  <c r="H396" i="14"/>
  <c r="J398" i="14"/>
  <c r="F402" i="14"/>
  <c r="H404" i="14"/>
  <c r="J406" i="14"/>
  <c r="H521" i="14"/>
  <c r="J523" i="14"/>
  <c r="F527" i="14"/>
  <c r="H529" i="14"/>
  <c r="J531" i="14"/>
  <c r="J545" i="14"/>
  <c r="F549" i="14"/>
  <c r="H551" i="14"/>
  <c r="J553" i="14"/>
  <c r="L52" i="15"/>
  <c r="F57" i="15"/>
  <c r="H74" i="15"/>
  <c r="H75" i="15"/>
  <c r="H229" i="15"/>
  <c r="J231" i="15"/>
  <c r="L233" i="15"/>
  <c r="M233" i="15" s="1"/>
  <c r="F235" i="15"/>
  <c r="H237" i="15"/>
  <c r="J239" i="15"/>
  <c r="F295" i="15"/>
  <c r="H297" i="15"/>
  <c r="J299" i="15"/>
  <c r="F303" i="15"/>
  <c r="H305" i="15"/>
  <c r="J307" i="15"/>
  <c r="H344" i="15"/>
  <c r="J346" i="15"/>
  <c r="L348" i="15"/>
  <c r="M348" i="15" s="1"/>
  <c r="F350" i="15"/>
  <c r="H352" i="15"/>
  <c r="J354" i="15"/>
  <c r="J371" i="15"/>
  <c r="L373" i="15"/>
  <c r="M373" i="15" s="1"/>
  <c r="F375" i="15"/>
  <c r="H377" i="15"/>
  <c r="J379" i="15"/>
  <c r="J396" i="15"/>
  <c r="L398" i="15"/>
  <c r="M398" i="15" s="1"/>
  <c r="F400" i="15"/>
  <c r="H402" i="15"/>
  <c r="J404" i="15"/>
  <c r="F408" i="15"/>
  <c r="F450" i="15"/>
  <c r="H452" i="15"/>
  <c r="J454" i="15"/>
  <c r="F458" i="15"/>
  <c r="H460" i="15"/>
  <c r="F498" i="15"/>
  <c r="H500" i="15"/>
  <c r="J502" i="15"/>
  <c r="F506" i="15"/>
  <c r="H508" i="15"/>
  <c r="J510" i="15"/>
  <c r="J521" i="15"/>
  <c r="L523" i="15"/>
  <c r="M523" i="15" s="1"/>
  <c r="F525" i="15"/>
  <c r="H527" i="15"/>
  <c r="J529" i="15"/>
  <c r="F533" i="15"/>
  <c r="F569" i="15"/>
  <c r="H571" i="15"/>
  <c r="J573" i="15"/>
  <c r="F577" i="15"/>
  <c r="H579" i="15"/>
  <c r="F613" i="15"/>
  <c r="H615" i="15"/>
  <c r="J617" i="15"/>
  <c r="F621" i="15"/>
  <c r="H623" i="15"/>
  <c r="J625" i="15"/>
  <c r="H686" i="15"/>
  <c r="J688" i="15"/>
  <c r="F692" i="15"/>
  <c r="H694" i="15"/>
  <c r="J696" i="15"/>
  <c r="R39" i="16"/>
  <c r="T39" i="18"/>
  <c r="S39" i="18"/>
  <c r="R39" i="18"/>
  <c r="Q39" i="18"/>
  <c r="H295" i="15"/>
  <c r="J297" i="15"/>
  <c r="L299" i="15"/>
  <c r="M299" i="15" s="1"/>
  <c r="F301" i="15"/>
  <c r="H303" i="15"/>
  <c r="J305" i="15"/>
  <c r="J344" i="15"/>
  <c r="L346" i="15"/>
  <c r="M346" i="15" s="1"/>
  <c r="F348" i="15"/>
  <c r="H350" i="15"/>
  <c r="J352" i="15"/>
  <c r="F356" i="15"/>
  <c r="L371" i="15"/>
  <c r="M371" i="15" s="1"/>
  <c r="F373" i="15"/>
  <c r="H375" i="15"/>
  <c r="J377" i="15"/>
  <c r="F381" i="15"/>
  <c r="F398" i="15"/>
  <c r="H400" i="15"/>
  <c r="J402" i="15"/>
  <c r="F406" i="15"/>
  <c r="H408" i="15"/>
  <c r="F448" i="15"/>
  <c r="H450" i="15"/>
  <c r="J452" i="15"/>
  <c r="F456" i="15"/>
  <c r="H458" i="15"/>
  <c r="J460" i="15"/>
  <c r="H498" i="15"/>
  <c r="J500" i="15"/>
  <c r="L502" i="15"/>
  <c r="M502" i="15" s="1"/>
  <c r="F504" i="15"/>
  <c r="H506" i="15"/>
  <c r="J508" i="15"/>
  <c r="F523" i="15"/>
  <c r="H525" i="15"/>
  <c r="J527" i="15"/>
  <c r="F531" i="15"/>
  <c r="H533" i="15"/>
  <c r="H569" i="15"/>
  <c r="J571" i="15"/>
  <c r="F575" i="15"/>
  <c r="H577" i="15"/>
  <c r="J579" i="15"/>
  <c r="H613" i="15"/>
  <c r="J615" i="15"/>
  <c r="L617" i="15"/>
  <c r="M617" i="15" s="1"/>
  <c r="F619" i="15"/>
  <c r="H621" i="15"/>
  <c r="J623" i="15"/>
  <c r="H684" i="15"/>
  <c r="J686" i="15"/>
  <c r="L688" i="15"/>
  <c r="M688" i="15" s="1"/>
  <c r="F690" i="15"/>
  <c r="H692" i="15"/>
  <c r="J694" i="15"/>
  <c r="I6" i="16"/>
  <c r="Q6" i="16"/>
  <c r="C36" i="19"/>
  <c r="F296" i="15"/>
  <c r="H298" i="15"/>
  <c r="J300" i="15"/>
  <c r="F304" i="15"/>
  <c r="H306" i="15"/>
  <c r="H345" i="15"/>
  <c r="J347" i="15"/>
  <c r="F351" i="15"/>
  <c r="H353" i="15"/>
  <c r="J355" i="15"/>
  <c r="H370" i="15"/>
  <c r="J372" i="15"/>
  <c r="L374" i="15"/>
  <c r="M374" i="15" s="1"/>
  <c r="F376" i="15"/>
  <c r="H378" i="15"/>
  <c r="J380" i="15"/>
  <c r="J397" i="15"/>
  <c r="L399" i="15"/>
  <c r="M399" i="15" s="1"/>
  <c r="F401" i="15"/>
  <c r="H403" i="15"/>
  <c r="J405" i="15"/>
  <c r="L421" i="15"/>
  <c r="L449" i="15"/>
  <c r="M449" i="15" s="1"/>
  <c r="F451" i="15"/>
  <c r="H453" i="15"/>
  <c r="J455" i="15"/>
  <c r="F459" i="15"/>
  <c r="F499" i="15"/>
  <c r="H501" i="15"/>
  <c r="J503" i="15"/>
  <c r="F507" i="15"/>
  <c r="H509" i="15"/>
  <c r="J522" i="15"/>
  <c r="L524" i="15"/>
  <c r="M524" i="15" s="1"/>
  <c r="F526" i="15"/>
  <c r="H528" i="15"/>
  <c r="J530" i="15"/>
  <c r="L543" i="15"/>
  <c r="L568" i="15"/>
  <c r="M568" i="15" s="1"/>
  <c r="F570" i="15"/>
  <c r="H572" i="15"/>
  <c r="J574" i="15"/>
  <c r="F578" i="15"/>
  <c r="F614" i="15"/>
  <c r="H616" i="15"/>
  <c r="J618" i="15"/>
  <c r="F622" i="15"/>
  <c r="H624" i="15"/>
  <c r="F685" i="15"/>
  <c r="H687" i="15"/>
  <c r="J689" i="15"/>
  <c r="F693" i="15"/>
  <c r="H695" i="15"/>
  <c r="J6" i="16"/>
  <c r="R6" i="16"/>
  <c r="Z6" i="16"/>
  <c r="AC6" i="17"/>
  <c r="J295" i="15"/>
  <c r="L297" i="15"/>
  <c r="M297" i="15" s="1"/>
  <c r="F299" i="15"/>
  <c r="H301" i="15"/>
  <c r="J303" i="15"/>
  <c r="F307" i="15"/>
  <c r="F346" i="15"/>
  <c r="H348" i="15"/>
  <c r="J350" i="15"/>
  <c r="F354" i="15"/>
  <c r="H356" i="15"/>
  <c r="F371" i="15"/>
  <c r="H373" i="15"/>
  <c r="J375" i="15"/>
  <c r="F379" i="15"/>
  <c r="H381" i="15"/>
  <c r="F396" i="15"/>
  <c r="H398" i="15"/>
  <c r="J400" i="15"/>
  <c r="F404" i="15"/>
  <c r="H406" i="15"/>
  <c r="J408" i="15"/>
  <c r="H448" i="15"/>
  <c r="J450" i="15"/>
  <c r="L452" i="15"/>
  <c r="M452" i="15" s="1"/>
  <c r="F454" i="15"/>
  <c r="H456" i="15"/>
  <c r="J458" i="15"/>
  <c r="L500" i="15"/>
  <c r="M500" i="15" s="1"/>
  <c r="F502" i="15"/>
  <c r="H504" i="15"/>
  <c r="J506" i="15"/>
  <c r="F510" i="15"/>
  <c r="F521" i="15"/>
  <c r="H523" i="15"/>
  <c r="J525" i="15"/>
  <c r="F529" i="15"/>
  <c r="H531" i="15"/>
  <c r="J533" i="15"/>
  <c r="H567" i="15"/>
  <c r="J569" i="15"/>
  <c r="L571" i="15"/>
  <c r="M571" i="15" s="1"/>
  <c r="F573" i="15"/>
  <c r="H575" i="15"/>
  <c r="J577" i="15"/>
  <c r="J613" i="15"/>
  <c r="L615" i="15"/>
  <c r="M615" i="15" s="1"/>
  <c r="F617" i="15"/>
  <c r="H619" i="15"/>
  <c r="J621" i="15"/>
  <c r="F625" i="15"/>
  <c r="J684" i="15"/>
  <c r="L686" i="15"/>
  <c r="M686" i="15" s="1"/>
  <c r="F688" i="15"/>
  <c r="H690" i="15"/>
  <c r="J692" i="15"/>
  <c r="F696" i="15"/>
  <c r="S6" i="16"/>
  <c r="AA6" i="16"/>
  <c r="AD6" i="17"/>
  <c r="X69" i="19"/>
  <c r="T6" i="18"/>
  <c r="S6" i="18"/>
  <c r="Q6" i="18"/>
  <c r="Y36" i="19"/>
  <c r="F297" i="15"/>
  <c r="H299" i="15"/>
  <c r="J301" i="15"/>
  <c r="F305" i="15"/>
  <c r="F344" i="15"/>
  <c r="H346" i="15"/>
  <c r="J348" i="15"/>
  <c r="F352" i="15"/>
  <c r="H354" i="15"/>
  <c r="H371" i="15"/>
  <c r="J373" i="15"/>
  <c r="F377" i="15"/>
  <c r="H379" i="15"/>
  <c r="H396" i="15"/>
  <c r="J398" i="15"/>
  <c r="L400" i="15"/>
  <c r="M400" i="15" s="1"/>
  <c r="F402" i="15"/>
  <c r="H404" i="15"/>
  <c r="J406" i="15"/>
  <c r="J448" i="15"/>
  <c r="L450" i="15"/>
  <c r="M450" i="15" s="1"/>
  <c r="F452" i="15"/>
  <c r="H454" i="15"/>
  <c r="J456" i="15"/>
  <c r="F460" i="15"/>
  <c r="F500" i="15"/>
  <c r="H502" i="15"/>
  <c r="J504" i="15"/>
  <c r="F508" i="15"/>
  <c r="H521" i="15"/>
  <c r="J523" i="15"/>
  <c r="L525" i="15"/>
  <c r="M525" i="15" s="1"/>
  <c r="F527" i="15"/>
  <c r="H529" i="15"/>
  <c r="J531" i="15"/>
  <c r="J567" i="15"/>
  <c r="L569" i="15"/>
  <c r="M569" i="15" s="1"/>
  <c r="F571" i="15"/>
  <c r="H573" i="15"/>
  <c r="J575" i="15"/>
  <c r="F579" i="15"/>
  <c r="F615" i="15"/>
  <c r="H617" i="15"/>
  <c r="J619" i="15"/>
  <c r="F623" i="15"/>
  <c r="F686" i="15"/>
  <c r="H688" i="15"/>
  <c r="J690" i="15"/>
  <c r="F694" i="15"/>
  <c r="R6" i="18"/>
  <c r="AE39" i="19"/>
  <c r="AD39" i="19"/>
  <c r="AC39" i="19"/>
  <c r="AB39" i="19"/>
  <c r="AA39" i="19"/>
  <c r="AG39" i="19"/>
  <c r="BM7" i="23"/>
  <c r="BL7" i="23"/>
  <c r="BK7" i="23"/>
  <c r="BJ7" i="23"/>
  <c r="AC39" i="17"/>
  <c r="I6" i="18"/>
  <c r="AE39" i="18"/>
  <c r="J6" i="19"/>
  <c r="O36" i="19"/>
  <c r="AF19" i="19"/>
  <c r="AF27" i="19"/>
  <c r="AF35" i="19"/>
  <c r="F69" i="19"/>
  <c r="N69" i="19"/>
  <c r="V69" i="19"/>
  <c r="T39" i="21"/>
  <c r="S39" i="21"/>
  <c r="R39" i="21"/>
  <c r="Q39" i="21"/>
  <c r="AE39" i="17"/>
  <c r="AA6" i="18"/>
  <c r="I39" i="18"/>
  <c r="T6" i="19"/>
  <c r="AB6" i="19"/>
  <c r="AF9" i="19"/>
  <c r="AF17" i="19"/>
  <c r="AF25" i="19"/>
  <c r="AF33" i="19"/>
  <c r="K39" i="19"/>
  <c r="H39" i="17"/>
  <c r="AB6" i="18"/>
  <c r="J39" i="18"/>
  <c r="Z39" i="18"/>
  <c r="AF39" i="18" s="1"/>
  <c r="AC6" i="19"/>
  <c r="AF8" i="19"/>
  <c r="AF16" i="19"/>
  <c r="AF24" i="19"/>
  <c r="AF32" i="19"/>
  <c r="AC6" i="18"/>
  <c r="AA39" i="18"/>
  <c r="AD6" i="19"/>
  <c r="AF7" i="19"/>
  <c r="AF15" i="19"/>
  <c r="AF23" i="19"/>
  <c r="AF31" i="19"/>
  <c r="AB39" i="18"/>
  <c r="AF14" i="19"/>
  <c r="AF22" i="19"/>
  <c r="AF30" i="19"/>
  <c r="C69" i="19"/>
  <c r="H6" i="19"/>
  <c r="AF6" i="19"/>
  <c r="E36" i="19"/>
  <c r="M36" i="19"/>
  <c r="U36" i="19"/>
  <c r="AF13" i="19"/>
  <c r="AF21" i="19"/>
  <c r="D69" i="19"/>
  <c r="L69" i="19"/>
  <c r="AE6" i="20"/>
  <c r="AD39" i="20"/>
  <c r="J6" i="21"/>
  <c r="S6" i="22"/>
  <c r="T6" i="22"/>
  <c r="BD7" i="23"/>
  <c r="BC7" i="23"/>
  <c r="BB7" i="23"/>
  <c r="I6" i="20"/>
  <c r="Q6" i="20"/>
  <c r="AG6" i="20"/>
  <c r="H39" i="20"/>
  <c r="AF39" i="20"/>
  <c r="AB6" i="21"/>
  <c r="AA39" i="21"/>
  <c r="AG39" i="21" s="1"/>
  <c r="T39" i="24"/>
  <c r="S39" i="24"/>
  <c r="R39" i="24"/>
  <c r="R6" i="20"/>
  <c r="I39" i="20"/>
  <c r="Q39" i="20"/>
  <c r="AC6" i="21"/>
  <c r="AB39" i="21"/>
  <c r="Q39" i="22"/>
  <c r="Z39" i="22"/>
  <c r="AA7" i="23"/>
  <c r="AI7" i="23"/>
  <c r="AL7" i="23"/>
  <c r="S6" i="20"/>
  <c r="J39" i="20"/>
  <c r="R39" i="20"/>
  <c r="AC39" i="21"/>
  <c r="R39" i="22"/>
  <c r="AA39" i="22"/>
  <c r="S39" i="20"/>
  <c r="AA39" i="20"/>
  <c r="AG39" i="20" s="1"/>
  <c r="AT7" i="23"/>
  <c r="G39" i="24"/>
  <c r="J6" i="24"/>
  <c r="H6" i="24"/>
  <c r="H79" i="30"/>
  <c r="H82" i="30"/>
  <c r="H77" i="30"/>
  <c r="H86" i="30"/>
  <c r="H81" i="30"/>
  <c r="H76" i="30"/>
  <c r="H85" i="30"/>
  <c r="H80" i="30"/>
  <c r="H75" i="30"/>
  <c r="H84" i="30"/>
  <c r="H83" i="30"/>
  <c r="I7" i="23"/>
  <c r="Q7" i="23"/>
  <c r="K6" i="24"/>
  <c r="H78" i="30"/>
  <c r="S6" i="24"/>
  <c r="O36" i="24"/>
  <c r="Y39" i="24"/>
  <c r="E39" i="25"/>
  <c r="E69" i="25"/>
  <c r="E40" i="25"/>
  <c r="H39" i="25"/>
  <c r="K39" i="25"/>
  <c r="AC39" i="25"/>
  <c r="AB39" i="25"/>
  <c r="AA39" i="25"/>
  <c r="I39" i="25"/>
  <c r="Z39" i="25"/>
  <c r="Z6" i="24"/>
  <c r="F69" i="24"/>
  <c r="E7" i="25"/>
  <c r="J39" i="25"/>
  <c r="AA6" i="24"/>
  <c r="F39" i="24"/>
  <c r="O69" i="24"/>
  <c r="E36" i="25"/>
  <c r="Q6" i="24"/>
  <c r="AB6" i="24"/>
  <c r="O39" i="24"/>
  <c r="Q39" i="24" s="1"/>
  <c r="X69" i="24"/>
  <c r="J60" i="30"/>
  <c r="J64" i="30"/>
  <c r="J59" i="30"/>
  <c r="J54" i="30"/>
  <c r="J63" i="30"/>
  <c r="J58" i="30"/>
  <c r="J53" i="30"/>
  <c r="J62" i="30"/>
  <c r="J57" i="30"/>
  <c r="J61" i="30"/>
  <c r="J56" i="30"/>
  <c r="J87" i="30"/>
  <c r="J65" i="30"/>
  <c r="J55" i="30"/>
  <c r="J5" i="28"/>
  <c r="I5" i="28"/>
  <c r="M5" i="27"/>
  <c r="L5" i="27"/>
  <c r="N5" i="29"/>
  <c r="M5" i="29"/>
  <c r="K5" i="27"/>
  <c r="T5" i="28"/>
  <c r="S5" i="28"/>
  <c r="R5" i="28"/>
  <c r="Q5" i="28"/>
  <c r="L5" i="29"/>
  <c r="H87" i="30"/>
  <c r="H58" i="30"/>
  <c r="H65" i="30"/>
  <c r="H60" i="30"/>
  <c r="H55" i="30"/>
  <c r="H64" i="30"/>
  <c r="H59" i="30"/>
  <c r="H54" i="30"/>
  <c r="H63" i="30"/>
  <c r="H53" i="30"/>
  <c r="H62" i="30"/>
  <c r="H57" i="30"/>
  <c r="T5" i="27"/>
  <c r="F53" i="30"/>
  <c r="F58" i="30"/>
  <c r="F63" i="30"/>
  <c r="F75" i="30"/>
  <c r="F164" i="30"/>
  <c r="F168" i="30"/>
  <c r="K123" i="27"/>
  <c r="E146" i="28"/>
  <c r="D52" i="30"/>
  <c r="F174" i="30"/>
  <c r="J170" i="30"/>
  <c r="H168" i="30"/>
  <c r="F166" i="30"/>
  <c r="J175" i="30"/>
  <c r="H173" i="30"/>
  <c r="F171" i="30"/>
  <c r="J167" i="30"/>
  <c r="H165" i="30"/>
  <c r="F163" i="30"/>
  <c r="H175" i="30"/>
  <c r="F173" i="30"/>
  <c r="J169" i="30"/>
  <c r="H167" i="30"/>
  <c r="F165" i="30"/>
  <c r="J174" i="30"/>
  <c r="H172" i="30"/>
  <c r="F170" i="30"/>
  <c r="J166" i="30"/>
  <c r="H164" i="30"/>
  <c r="F175" i="30"/>
  <c r="J171" i="30"/>
  <c r="H169" i="30"/>
  <c r="F167" i="30"/>
  <c r="J163" i="30"/>
  <c r="J164" i="30"/>
  <c r="H166" i="30"/>
  <c r="H170" i="30"/>
  <c r="F172" i="30"/>
  <c r="F262" i="30"/>
  <c r="J258" i="30"/>
  <c r="H256" i="30"/>
  <c r="F254" i="30"/>
  <c r="J263" i="30"/>
  <c r="H261" i="30"/>
  <c r="F259" i="30"/>
  <c r="J255" i="30"/>
  <c r="H253" i="30"/>
  <c r="F251" i="30"/>
  <c r="J260" i="30"/>
  <c r="H258" i="30"/>
  <c r="F256" i="30"/>
  <c r="J252" i="30"/>
  <c r="H263" i="30"/>
  <c r="F261" i="30"/>
  <c r="J257" i="30"/>
  <c r="H255" i="30"/>
  <c r="F253" i="30"/>
  <c r="J262" i="30"/>
  <c r="H260" i="30"/>
  <c r="F258" i="30"/>
  <c r="J254" i="30"/>
  <c r="H252" i="30"/>
  <c r="F263" i="30"/>
  <c r="J259" i="30"/>
  <c r="H257" i="30"/>
  <c r="F255" i="30"/>
  <c r="H262" i="30"/>
  <c r="F260" i="30"/>
  <c r="J256" i="30"/>
  <c r="H254" i="30"/>
  <c r="F252" i="30"/>
  <c r="J261" i="30"/>
  <c r="G5" i="27"/>
  <c r="O5" i="27"/>
  <c r="M123" i="27"/>
  <c r="L5" i="28"/>
  <c r="L135" i="28"/>
  <c r="H5" i="29"/>
  <c r="P5" i="29"/>
  <c r="F60" i="30"/>
  <c r="F65" i="30"/>
  <c r="F240" i="30"/>
  <c r="J236" i="30"/>
  <c r="H234" i="30"/>
  <c r="F232" i="30"/>
  <c r="J241" i="30"/>
  <c r="H239" i="30"/>
  <c r="F237" i="30"/>
  <c r="J233" i="30"/>
  <c r="H231" i="30"/>
  <c r="F229" i="30"/>
  <c r="J238" i="30"/>
  <c r="H236" i="30"/>
  <c r="F234" i="30"/>
  <c r="J230" i="30"/>
  <c r="H241" i="30"/>
  <c r="F239" i="30"/>
  <c r="J235" i="30"/>
  <c r="H233" i="30"/>
  <c r="F231" i="30"/>
  <c r="J240" i="30"/>
  <c r="H238" i="30"/>
  <c r="F236" i="30"/>
  <c r="J232" i="30"/>
  <c r="H230" i="30"/>
  <c r="F241" i="30"/>
  <c r="J237" i="30"/>
  <c r="H235" i="30"/>
  <c r="F233" i="30"/>
  <c r="H240" i="30"/>
  <c r="F238" i="30"/>
  <c r="J234" i="30"/>
  <c r="H232" i="30"/>
  <c r="F230" i="30"/>
  <c r="H5" i="27"/>
  <c r="P5" i="27"/>
  <c r="N123" i="27"/>
  <c r="M5" i="28"/>
  <c r="I5" i="29"/>
  <c r="Q5" i="29"/>
  <c r="H163" i="30"/>
  <c r="F169" i="30"/>
  <c r="J239" i="30"/>
  <c r="H251" i="30"/>
  <c r="F257" i="30"/>
  <c r="O123" i="27"/>
  <c r="F64" i="30"/>
  <c r="F56" i="30"/>
  <c r="F52" i="30"/>
  <c r="F61" i="30"/>
  <c r="F85" i="30"/>
  <c r="F77" i="30"/>
  <c r="F78" i="30"/>
  <c r="F83" i="30"/>
  <c r="J165" i="30"/>
  <c r="H171" i="30"/>
  <c r="H119" i="30"/>
  <c r="J121" i="30"/>
  <c r="F125" i="30"/>
  <c r="H127" i="30"/>
  <c r="J129" i="30"/>
  <c r="H141" i="30"/>
  <c r="J143" i="30"/>
  <c r="F147" i="30"/>
  <c r="H149" i="30"/>
  <c r="J151" i="30"/>
  <c r="F185" i="30"/>
  <c r="H187" i="30"/>
  <c r="J189" i="30"/>
  <c r="F193" i="30"/>
  <c r="H195" i="30"/>
  <c r="J197" i="30"/>
  <c r="H207" i="30"/>
  <c r="J209" i="30"/>
  <c r="F213" i="30"/>
  <c r="H215" i="30"/>
  <c r="J217" i="30"/>
  <c r="F298" i="30"/>
  <c r="H300" i="30"/>
  <c r="J302" i="30"/>
  <c r="F306" i="30"/>
  <c r="F347" i="30"/>
  <c r="H349" i="30"/>
  <c r="J351" i="30"/>
  <c r="F355" i="30"/>
  <c r="J429" i="30"/>
  <c r="J431" i="30"/>
  <c r="H483" i="30"/>
  <c r="F481" i="30"/>
  <c r="J477" i="30"/>
  <c r="H475" i="30"/>
  <c r="F473" i="30"/>
  <c r="J482" i="30"/>
  <c r="H480" i="30"/>
  <c r="F478" i="30"/>
  <c r="J474" i="30"/>
  <c r="H472" i="30"/>
  <c r="F483" i="30"/>
  <c r="J479" i="30"/>
  <c r="H477" i="30"/>
  <c r="F475" i="30"/>
  <c r="J471" i="30"/>
  <c r="H482" i="30"/>
  <c r="F480" i="30"/>
  <c r="J476" i="30"/>
  <c r="H474" i="30"/>
  <c r="F472" i="30"/>
  <c r="J483" i="30"/>
  <c r="H481" i="30"/>
  <c r="F479" i="30"/>
  <c r="J475" i="30"/>
  <c r="H473" i="30"/>
  <c r="F471" i="30"/>
  <c r="F474" i="30"/>
  <c r="F476" i="30"/>
  <c r="H544" i="30"/>
  <c r="F550" i="30"/>
  <c r="F120" i="30"/>
  <c r="H122" i="30"/>
  <c r="J124" i="30"/>
  <c r="F128" i="30"/>
  <c r="H130" i="30"/>
  <c r="F142" i="30"/>
  <c r="H144" i="30"/>
  <c r="J146" i="30"/>
  <c r="F150" i="30"/>
  <c r="H152" i="30"/>
  <c r="F188" i="30"/>
  <c r="H190" i="30"/>
  <c r="J192" i="30"/>
  <c r="F196" i="30"/>
  <c r="F208" i="30"/>
  <c r="H210" i="30"/>
  <c r="J212" i="30"/>
  <c r="F216" i="30"/>
  <c r="H218" i="30"/>
  <c r="H295" i="30"/>
  <c r="J297" i="30"/>
  <c r="F301" i="30"/>
  <c r="H303" i="30"/>
  <c r="J305" i="30"/>
  <c r="H344" i="30"/>
  <c r="J346" i="30"/>
  <c r="F350" i="30"/>
  <c r="H352" i="30"/>
  <c r="J354" i="30"/>
  <c r="J406" i="30"/>
  <c r="H404" i="30"/>
  <c r="F402" i="30"/>
  <c r="J398" i="30"/>
  <c r="H396" i="30"/>
  <c r="F407" i="30"/>
  <c r="J403" i="30"/>
  <c r="H401" i="30"/>
  <c r="F399" i="30"/>
  <c r="J408" i="30"/>
  <c r="H406" i="30"/>
  <c r="F404" i="30"/>
  <c r="J400" i="30"/>
  <c r="H398" i="30"/>
  <c r="F396" i="30"/>
  <c r="J405" i="30"/>
  <c r="H403" i="30"/>
  <c r="F408" i="30"/>
  <c r="J404" i="30"/>
  <c r="H402" i="30"/>
  <c r="F400" i="30"/>
  <c r="J396" i="30"/>
  <c r="J399" i="30"/>
  <c r="J472" i="30"/>
  <c r="H476" i="30"/>
  <c r="H478" i="30"/>
  <c r="F482" i="30"/>
  <c r="J149" i="30"/>
  <c r="F153" i="30"/>
  <c r="H185" i="30"/>
  <c r="J187" i="30"/>
  <c r="F191" i="30"/>
  <c r="H193" i="30"/>
  <c r="J195" i="30"/>
  <c r="F211" i="30"/>
  <c r="H213" i="30"/>
  <c r="J215" i="30"/>
  <c r="F219" i="30"/>
  <c r="J300" i="30"/>
  <c r="F304" i="30"/>
  <c r="H306" i="30"/>
  <c r="J349" i="30"/>
  <c r="F353" i="30"/>
  <c r="H355" i="30"/>
  <c r="F398" i="30"/>
  <c r="J402" i="30"/>
  <c r="F406" i="30"/>
  <c r="J478" i="30"/>
  <c r="J480" i="30"/>
  <c r="F601" i="30"/>
  <c r="J597" i="30"/>
  <c r="H595" i="30"/>
  <c r="F593" i="30"/>
  <c r="J602" i="30"/>
  <c r="H600" i="30"/>
  <c r="F598" i="30"/>
  <c r="J594" i="30"/>
  <c r="H592" i="30"/>
  <c r="F590" i="30"/>
  <c r="J599" i="30"/>
  <c r="H597" i="30"/>
  <c r="F595" i="30"/>
  <c r="J591" i="30"/>
  <c r="H602" i="30"/>
  <c r="F600" i="30"/>
  <c r="J596" i="30"/>
  <c r="H594" i="30"/>
  <c r="F592" i="30"/>
  <c r="J601" i="30"/>
  <c r="H599" i="30"/>
  <c r="F597" i="30"/>
  <c r="J593" i="30"/>
  <c r="H591" i="30"/>
  <c r="F602" i="30"/>
  <c r="J598" i="30"/>
  <c r="H596" i="30"/>
  <c r="F594" i="30"/>
  <c r="J590" i="30"/>
  <c r="H601" i="30"/>
  <c r="F599" i="30"/>
  <c r="J595" i="30"/>
  <c r="H593" i="30"/>
  <c r="F591" i="30"/>
  <c r="J600" i="30"/>
  <c r="J424" i="30"/>
  <c r="H430" i="30"/>
  <c r="J120" i="30"/>
  <c r="F124" i="30"/>
  <c r="H126" i="30"/>
  <c r="J128" i="30"/>
  <c r="J142" i="30"/>
  <c r="F146" i="30"/>
  <c r="H148" i="30"/>
  <c r="J150" i="30"/>
  <c r="H186" i="30"/>
  <c r="J188" i="30"/>
  <c r="F192" i="30"/>
  <c r="H194" i="30"/>
  <c r="J208" i="30"/>
  <c r="F212" i="30"/>
  <c r="H214" i="30"/>
  <c r="J216" i="30"/>
  <c r="H273" i="30"/>
  <c r="J275" i="30"/>
  <c r="F279" i="30"/>
  <c r="H281" i="30"/>
  <c r="J283" i="30"/>
  <c r="F297" i="30"/>
  <c r="H299" i="30"/>
  <c r="J301" i="30"/>
  <c r="F305" i="30"/>
  <c r="H318" i="30"/>
  <c r="J320" i="30"/>
  <c r="F324" i="30"/>
  <c r="H326" i="30"/>
  <c r="J328" i="30"/>
  <c r="F346" i="30"/>
  <c r="H348" i="30"/>
  <c r="J350" i="30"/>
  <c r="F354" i="30"/>
  <c r="H370" i="30"/>
  <c r="J372" i="30"/>
  <c r="F376" i="30"/>
  <c r="H378" i="30"/>
  <c r="J380" i="30"/>
  <c r="H397" i="30"/>
  <c r="F403" i="30"/>
  <c r="F405" i="30"/>
  <c r="H471" i="30"/>
  <c r="F477" i="30"/>
  <c r="L96" i="31"/>
  <c r="J96" i="31"/>
  <c r="H434" i="30"/>
  <c r="F432" i="30"/>
  <c r="J428" i="30"/>
  <c r="H426" i="30"/>
  <c r="F424" i="30"/>
  <c r="J433" i="30"/>
  <c r="H431" i="30"/>
  <c r="F429" i="30"/>
  <c r="J425" i="30"/>
  <c r="H423" i="30"/>
  <c r="F434" i="30"/>
  <c r="J430" i="30"/>
  <c r="H428" i="30"/>
  <c r="F426" i="30"/>
  <c r="J422" i="30"/>
  <c r="H433" i="30"/>
  <c r="F431" i="30"/>
  <c r="J427" i="30"/>
  <c r="H425" i="30"/>
  <c r="F423" i="30"/>
  <c r="J434" i="30"/>
  <c r="H432" i="30"/>
  <c r="F430" i="30"/>
  <c r="J426" i="30"/>
  <c r="H424" i="30"/>
  <c r="F422" i="30"/>
  <c r="F425" i="30"/>
  <c r="F427" i="30"/>
  <c r="F555" i="30"/>
  <c r="J551" i="30"/>
  <c r="H549" i="30"/>
  <c r="F547" i="30"/>
  <c r="J556" i="30"/>
  <c r="H554" i="30"/>
  <c r="F552" i="30"/>
  <c r="J548" i="30"/>
  <c r="H546" i="30"/>
  <c r="F544" i="30"/>
  <c r="J553" i="30"/>
  <c r="H551" i="30"/>
  <c r="F549" i="30"/>
  <c r="J545" i="30"/>
  <c r="H556" i="30"/>
  <c r="F554" i="30"/>
  <c r="J550" i="30"/>
  <c r="H548" i="30"/>
  <c r="F546" i="30"/>
  <c r="J555" i="30"/>
  <c r="H553" i="30"/>
  <c r="F551" i="30"/>
  <c r="J547" i="30"/>
  <c r="H545" i="30"/>
  <c r="F556" i="30"/>
  <c r="J552" i="30"/>
  <c r="H550" i="30"/>
  <c r="F548" i="30"/>
  <c r="J544" i="30"/>
  <c r="H555" i="30"/>
  <c r="F553" i="30"/>
  <c r="J549" i="30"/>
  <c r="H547" i="30"/>
  <c r="F545" i="30"/>
  <c r="J554" i="30"/>
  <c r="J448" i="30"/>
  <c r="F452" i="30"/>
  <c r="H454" i="30"/>
  <c r="J456" i="30"/>
  <c r="F460" i="30"/>
  <c r="F502" i="30"/>
  <c r="H504" i="30"/>
  <c r="J506" i="30"/>
  <c r="F510" i="30"/>
  <c r="J522" i="30"/>
  <c r="F526" i="30"/>
  <c r="H528" i="30"/>
  <c r="J530" i="30"/>
  <c r="J568" i="30"/>
  <c r="F572" i="30"/>
  <c r="H574" i="30"/>
  <c r="J576" i="30"/>
  <c r="J614" i="30"/>
  <c r="F618" i="30"/>
  <c r="H620" i="30"/>
  <c r="J622" i="30"/>
  <c r="F660" i="30"/>
  <c r="H662" i="30"/>
  <c r="J664" i="30"/>
  <c r="F668" i="30"/>
  <c r="H670" i="30"/>
  <c r="J672" i="30"/>
  <c r="F688" i="30"/>
  <c r="H690" i="30"/>
  <c r="J692" i="30"/>
  <c r="F696" i="30"/>
  <c r="J38" i="31"/>
  <c r="J60" i="31"/>
  <c r="J82" i="31"/>
  <c r="J101" i="31"/>
  <c r="J121" i="31"/>
  <c r="J148" i="31"/>
  <c r="F663" i="30"/>
  <c r="H665" i="30"/>
  <c r="J667" i="30"/>
  <c r="F671" i="30"/>
  <c r="J55" i="31"/>
  <c r="J63" i="31"/>
  <c r="J77" i="31"/>
  <c r="J85" i="31"/>
  <c r="J107" i="31"/>
  <c r="J197" i="31"/>
  <c r="H660" i="30"/>
  <c r="J662" i="30"/>
  <c r="F666" i="30"/>
  <c r="H668" i="30"/>
  <c r="J670" i="30"/>
  <c r="J80" i="31"/>
  <c r="J252" i="31"/>
  <c r="T6" i="32"/>
  <c r="S6" i="32"/>
  <c r="R6" i="32"/>
  <c r="Q6" i="32"/>
  <c r="F453" i="30"/>
  <c r="H455" i="30"/>
  <c r="J457" i="30"/>
  <c r="F503" i="30"/>
  <c r="H505" i="30"/>
  <c r="J507" i="30"/>
  <c r="H521" i="30"/>
  <c r="J523" i="30"/>
  <c r="F527" i="30"/>
  <c r="H529" i="30"/>
  <c r="J531" i="30"/>
  <c r="H567" i="30"/>
  <c r="J569" i="30"/>
  <c r="F573" i="30"/>
  <c r="H575" i="30"/>
  <c r="J577" i="30"/>
  <c r="H613" i="30"/>
  <c r="J615" i="30"/>
  <c r="F619" i="30"/>
  <c r="H621" i="30"/>
  <c r="J623" i="30"/>
  <c r="F661" i="30"/>
  <c r="H663" i="30"/>
  <c r="J665" i="30"/>
  <c r="F669" i="30"/>
  <c r="H671" i="30"/>
  <c r="M8" i="31"/>
  <c r="J53" i="31"/>
  <c r="J61" i="31"/>
  <c r="J75" i="31"/>
  <c r="J83" i="31"/>
  <c r="J99" i="31"/>
  <c r="J100" i="31"/>
  <c r="J128" i="31"/>
  <c r="H206" i="31"/>
  <c r="F206" i="31"/>
  <c r="J209" i="31"/>
  <c r="F448" i="30"/>
  <c r="H450" i="30"/>
  <c r="J452" i="30"/>
  <c r="F456" i="30"/>
  <c r="H458" i="30"/>
  <c r="J460" i="30"/>
  <c r="F498" i="30"/>
  <c r="H500" i="30"/>
  <c r="J502" i="30"/>
  <c r="F506" i="30"/>
  <c r="H508" i="30"/>
  <c r="J510" i="30"/>
  <c r="F522" i="30"/>
  <c r="H524" i="30"/>
  <c r="J526" i="30"/>
  <c r="F530" i="30"/>
  <c r="H532" i="30"/>
  <c r="F568" i="30"/>
  <c r="H570" i="30"/>
  <c r="J572" i="30"/>
  <c r="F576" i="30"/>
  <c r="H578" i="30"/>
  <c r="F614" i="30"/>
  <c r="H616" i="30"/>
  <c r="J618" i="30"/>
  <c r="F622" i="30"/>
  <c r="H624" i="30"/>
  <c r="J660" i="30"/>
  <c r="F664" i="30"/>
  <c r="H666" i="30"/>
  <c r="J668" i="30"/>
  <c r="F672" i="30"/>
  <c r="F684" i="30"/>
  <c r="H686" i="30"/>
  <c r="J688" i="30"/>
  <c r="F692" i="30"/>
  <c r="H694" i="30"/>
  <c r="J696" i="30"/>
  <c r="M30" i="31"/>
  <c r="J34" i="31"/>
  <c r="J42" i="31"/>
  <c r="J56" i="31"/>
  <c r="J64" i="31"/>
  <c r="J78" i="31"/>
  <c r="J86" i="31"/>
  <c r="J97" i="31"/>
  <c r="H118" i="31"/>
  <c r="J120" i="31"/>
  <c r="J122" i="31"/>
  <c r="J228" i="31"/>
  <c r="H228" i="31"/>
  <c r="F451" i="30"/>
  <c r="H453" i="30"/>
  <c r="J455" i="30"/>
  <c r="F459" i="30"/>
  <c r="F501" i="30"/>
  <c r="H503" i="30"/>
  <c r="J505" i="30"/>
  <c r="F509" i="30"/>
  <c r="J521" i="30"/>
  <c r="F525" i="30"/>
  <c r="H527" i="30"/>
  <c r="J529" i="30"/>
  <c r="F533" i="30"/>
  <c r="J567" i="30"/>
  <c r="F571" i="30"/>
  <c r="H573" i="30"/>
  <c r="J575" i="30"/>
  <c r="F579" i="30"/>
  <c r="J613" i="30"/>
  <c r="F617" i="30"/>
  <c r="H619" i="30"/>
  <c r="J621" i="30"/>
  <c r="F625" i="30"/>
  <c r="H661" i="30"/>
  <c r="J663" i="30"/>
  <c r="F667" i="30"/>
  <c r="H669" i="30"/>
  <c r="J671" i="30"/>
  <c r="F687" i="30"/>
  <c r="H689" i="30"/>
  <c r="J691" i="30"/>
  <c r="F695" i="30"/>
  <c r="J257" i="31"/>
  <c r="J237" i="31"/>
  <c r="J214" i="31"/>
  <c r="J194" i="31"/>
  <c r="J186" i="31"/>
  <c r="J172" i="31"/>
  <c r="J164" i="31"/>
  <c r="J145" i="31"/>
  <c r="J125" i="31"/>
  <c r="J104" i="31"/>
  <c r="J262" i="31"/>
  <c r="J254" i="31"/>
  <c r="J234" i="31"/>
  <c r="J219" i="31"/>
  <c r="J211" i="31"/>
  <c r="J191" i="31"/>
  <c r="J169" i="31"/>
  <c r="J150" i="31"/>
  <c r="J142" i="31"/>
  <c r="J130" i="31"/>
  <c r="J259" i="31"/>
  <c r="J239" i="31"/>
  <c r="J231" i="31"/>
  <c r="J216" i="31"/>
  <c r="J208" i="31"/>
  <c r="J196" i="31"/>
  <c r="J188" i="31"/>
  <c r="J174" i="31"/>
  <c r="J166" i="31"/>
  <c r="J147" i="31"/>
  <c r="J127" i="31"/>
  <c r="J106" i="31"/>
  <c r="J98" i="31"/>
  <c r="J256" i="31"/>
  <c r="J236" i="31"/>
  <c r="J213" i="31"/>
  <c r="J193" i="31"/>
  <c r="J171" i="31"/>
  <c r="J163" i="31"/>
  <c r="J152" i="31"/>
  <c r="J144" i="31"/>
  <c r="J124" i="31"/>
  <c r="J103" i="31"/>
  <c r="J261" i="31"/>
  <c r="J253" i="31"/>
  <c r="J241" i="31"/>
  <c r="J233" i="31"/>
  <c r="J218" i="31"/>
  <c r="J210" i="31"/>
  <c r="J190" i="31"/>
  <c r="J168" i="31"/>
  <c r="J149" i="31"/>
  <c r="J258" i="31"/>
  <c r="J238" i="31"/>
  <c r="J230" i="31"/>
  <c r="J215" i="31"/>
  <c r="J195" i="31"/>
  <c r="J187" i="31"/>
  <c r="J173" i="31"/>
  <c r="J165" i="31"/>
  <c r="J146" i="31"/>
  <c r="J126" i="31"/>
  <c r="J263" i="31"/>
  <c r="J255" i="31"/>
  <c r="J235" i="31"/>
  <c r="J212" i="31"/>
  <c r="J192" i="31"/>
  <c r="J170" i="31"/>
  <c r="J151" i="31"/>
  <c r="J143" i="31"/>
  <c r="J131" i="31"/>
  <c r="J123" i="31"/>
  <c r="J102" i="31"/>
  <c r="J37" i="31"/>
  <c r="J59" i="31"/>
  <c r="J81" i="31"/>
  <c r="M118" i="31"/>
  <c r="J167" i="31"/>
  <c r="J260" i="31"/>
  <c r="H448" i="30"/>
  <c r="J450" i="30"/>
  <c r="F454" i="30"/>
  <c r="H456" i="30"/>
  <c r="J458" i="30"/>
  <c r="H498" i="30"/>
  <c r="J500" i="30"/>
  <c r="F504" i="30"/>
  <c r="H506" i="30"/>
  <c r="J508" i="30"/>
  <c r="H522" i="30"/>
  <c r="J524" i="30"/>
  <c r="F528" i="30"/>
  <c r="H530" i="30"/>
  <c r="H568" i="30"/>
  <c r="J570" i="30"/>
  <c r="F574" i="30"/>
  <c r="H576" i="30"/>
  <c r="H614" i="30"/>
  <c r="J616" i="30"/>
  <c r="F620" i="30"/>
  <c r="H622" i="30"/>
  <c r="F662" i="30"/>
  <c r="H664" i="30"/>
  <c r="J666" i="30"/>
  <c r="F670" i="30"/>
  <c r="H684" i="30"/>
  <c r="J686" i="30"/>
  <c r="F690" i="30"/>
  <c r="H692" i="30"/>
  <c r="J694" i="30"/>
  <c r="J32" i="31"/>
  <c r="J40" i="31"/>
  <c r="J54" i="31"/>
  <c r="J62" i="31"/>
  <c r="J76" i="31"/>
  <c r="J84" i="31"/>
  <c r="J105" i="31"/>
  <c r="J129" i="31"/>
  <c r="J189" i="31"/>
  <c r="J217" i="31"/>
  <c r="M250" i="31"/>
  <c r="L250" i="31"/>
  <c r="F162" i="31"/>
  <c r="F184" i="31"/>
  <c r="AG6" i="32"/>
  <c r="J162" i="31"/>
  <c r="J184" i="31"/>
  <c r="H250" i="31"/>
  <c r="AB6" i="32"/>
  <c r="AC6" i="32"/>
  <c r="AE39" i="32"/>
  <c r="C36" i="33"/>
  <c r="I39" i="32"/>
  <c r="Q39" i="32"/>
  <c r="J39" i="32"/>
  <c r="R39" i="32"/>
  <c r="AB6" i="33"/>
  <c r="AF9" i="33"/>
  <c r="AF17" i="33"/>
  <c r="AF34" i="33"/>
  <c r="H52" i="34"/>
  <c r="AC6" i="33"/>
  <c r="AF8" i="33"/>
  <c r="AF16" i="33"/>
  <c r="AF32" i="33"/>
  <c r="X69" i="33"/>
  <c r="AD6" i="33"/>
  <c r="AF7" i="33"/>
  <c r="AF15" i="33"/>
  <c r="AF20" i="33"/>
  <c r="S39" i="33"/>
  <c r="Y69" i="33"/>
  <c r="D30" i="34"/>
  <c r="AF29" i="33"/>
  <c r="AF21" i="33"/>
  <c r="AF30" i="33"/>
  <c r="AF22" i="33"/>
  <c r="AF31" i="33"/>
  <c r="AF23" i="33"/>
  <c r="AF33" i="33"/>
  <c r="AF25" i="33"/>
  <c r="AF14" i="33"/>
  <c r="AF19" i="33"/>
  <c r="AF27" i="33"/>
  <c r="AE39" i="33"/>
  <c r="AD39" i="33"/>
  <c r="AC39" i="33"/>
  <c r="AA39" i="33"/>
  <c r="F258" i="34"/>
  <c r="F240" i="34"/>
  <c r="F232" i="34"/>
  <c r="F219" i="34"/>
  <c r="F211" i="34"/>
  <c r="F197" i="34"/>
  <c r="F189" i="34"/>
  <c r="F170" i="34"/>
  <c r="F151" i="34"/>
  <c r="F143" i="34"/>
  <c r="F131" i="34"/>
  <c r="F123" i="34"/>
  <c r="F102" i="34"/>
  <c r="F263" i="34"/>
  <c r="F255" i="34"/>
  <c r="F237" i="34"/>
  <c r="F229" i="34"/>
  <c r="F216" i="34"/>
  <c r="F208" i="34"/>
  <c r="F194" i="34"/>
  <c r="F186" i="34"/>
  <c r="F175" i="34"/>
  <c r="F167" i="34"/>
  <c r="F148" i="34"/>
  <c r="F128" i="34"/>
  <c r="F120" i="34"/>
  <c r="F107" i="34"/>
  <c r="F260" i="34"/>
  <c r="F252" i="34"/>
  <c r="F234" i="34"/>
  <c r="F213" i="34"/>
  <c r="F191" i="34"/>
  <c r="F172" i="34"/>
  <c r="F164" i="34"/>
  <c r="F153" i="34"/>
  <c r="F145" i="34"/>
  <c r="F125" i="34"/>
  <c r="F104" i="34"/>
  <c r="F257" i="34"/>
  <c r="F239" i="34"/>
  <c r="F231" i="34"/>
  <c r="F218" i="34"/>
  <c r="F210" i="34"/>
  <c r="F196" i="34"/>
  <c r="F188" i="34"/>
  <c r="F169" i="34"/>
  <c r="F150" i="34"/>
  <c r="F142" i="34"/>
  <c r="F130" i="34"/>
  <c r="F122" i="34"/>
  <c r="F109" i="34"/>
  <c r="F101" i="34"/>
  <c r="F262" i="34"/>
  <c r="F254" i="34"/>
  <c r="F236" i="34"/>
  <c r="F215" i="34"/>
  <c r="F207" i="34"/>
  <c r="F193" i="34"/>
  <c r="F185" i="34"/>
  <c r="F174" i="34"/>
  <c r="F166" i="34"/>
  <c r="F147" i="34"/>
  <c r="F127" i="34"/>
  <c r="F119" i="34"/>
  <c r="F259" i="34"/>
  <c r="F251" i="34"/>
  <c r="F241" i="34"/>
  <c r="F233" i="34"/>
  <c r="F212" i="34"/>
  <c r="F190" i="34"/>
  <c r="F171" i="34"/>
  <c r="F163" i="34"/>
  <c r="F152" i="34"/>
  <c r="F144" i="34"/>
  <c r="F124" i="34"/>
  <c r="F103" i="34"/>
  <c r="F217" i="34"/>
  <c r="F121" i="34"/>
  <c r="F214" i="34"/>
  <c r="F173" i="34"/>
  <c r="F141" i="34"/>
  <c r="F98" i="34"/>
  <c r="F85" i="34"/>
  <c r="F77" i="34"/>
  <c r="F256" i="34"/>
  <c r="F187" i="34"/>
  <c r="F129" i="34"/>
  <c r="F105" i="34"/>
  <c r="F82" i="34"/>
  <c r="F253" i="34"/>
  <c r="F230" i="34"/>
  <c r="F261" i="34"/>
  <c r="F238" i="34"/>
  <c r="F192" i="34"/>
  <c r="F108" i="34"/>
  <c r="F106" i="34"/>
  <c r="F81" i="34"/>
  <c r="F60" i="34"/>
  <c r="F209" i="34"/>
  <c r="F195" i="34"/>
  <c r="F100" i="34"/>
  <c r="F64" i="34"/>
  <c r="F59" i="34"/>
  <c r="F54" i="34"/>
  <c r="F36" i="34"/>
  <c r="F168" i="34"/>
  <c r="F126" i="34"/>
  <c r="F63" i="34"/>
  <c r="F58" i="34"/>
  <c r="F41" i="34"/>
  <c r="F33" i="34"/>
  <c r="F86" i="34"/>
  <c r="F76" i="34"/>
  <c r="F75" i="34"/>
  <c r="F62" i="34"/>
  <c r="F57" i="34"/>
  <c r="F38" i="34"/>
  <c r="F235" i="34"/>
  <c r="F146" i="34"/>
  <c r="F99" i="34"/>
  <c r="F83" i="34"/>
  <c r="F78" i="34"/>
  <c r="F53" i="34"/>
  <c r="F43" i="34"/>
  <c r="F35" i="34"/>
  <c r="F84" i="34"/>
  <c r="F65" i="34"/>
  <c r="F37" i="34"/>
  <c r="F80" i="34"/>
  <c r="F56" i="34"/>
  <c r="F42" i="34"/>
  <c r="F40" i="34"/>
  <c r="F79" i="34"/>
  <c r="F34" i="34"/>
  <c r="F32" i="34"/>
  <c r="F30" i="34"/>
  <c r="F55" i="34"/>
  <c r="F97" i="34"/>
  <c r="F61" i="34"/>
  <c r="F165" i="34"/>
  <c r="F87" i="34"/>
  <c r="F39" i="34"/>
  <c r="F149" i="34"/>
  <c r="H6" i="33"/>
  <c r="AF6" i="33"/>
  <c r="E36" i="33"/>
  <c r="M36" i="33"/>
  <c r="U36" i="33"/>
  <c r="AF13" i="33"/>
  <c r="AF26" i="33"/>
  <c r="R39" i="33"/>
  <c r="AB39" i="33"/>
  <c r="I6" i="33"/>
  <c r="Q6" i="33"/>
  <c r="AG6" i="33"/>
  <c r="F36" i="33"/>
  <c r="N36" i="33"/>
  <c r="V36" i="33"/>
  <c r="AF12" i="33"/>
  <c r="AF24" i="33"/>
  <c r="T39" i="33"/>
  <c r="J6" i="33"/>
  <c r="O36" i="33"/>
  <c r="D69" i="33"/>
  <c r="L69" i="33"/>
  <c r="AG39" i="33"/>
  <c r="AF54" i="33"/>
  <c r="J8" i="34"/>
  <c r="H8" i="34"/>
  <c r="J52" i="34"/>
  <c r="AF49" i="33"/>
  <c r="AF65" i="33"/>
  <c r="AF40" i="33"/>
  <c r="C69" i="33"/>
  <c r="AF48" i="33"/>
  <c r="L52" i="34"/>
  <c r="AF66" i="33"/>
  <c r="AF58" i="33"/>
  <c r="AF50" i="33"/>
  <c r="AF67" i="33"/>
  <c r="AF59" i="33"/>
  <c r="AF51" i="33"/>
  <c r="AF68" i="33"/>
  <c r="AF60" i="33"/>
  <c r="AF52" i="33"/>
  <c r="AF63" i="33"/>
  <c r="AF55" i="33"/>
  <c r="AF47" i="33"/>
  <c r="AF62" i="33"/>
  <c r="L96" i="34"/>
  <c r="J96" i="34"/>
  <c r="AF61" i="33"/>
  <c r="H30" i="34"/>
  <c r="H31" i="34"/>
  <c r="J33" i="34"/>
  <c r="H39" i="34"/>
  <c r="J41" i="34"/>
  <c r="J58" i="34"/>
  <c r="H59" i="34"/>
  <c r="J63" i="34"/>
  <c r="H64" i="34"/>
  <c r="J210" i="34"/>
  <c r="C241" i="35"/>
  <c r="C263" i="35"/>
  <c r="C219" i="35"/>
  <c r="C197" i="35"/>
  <c r="C109" i="35"/>
  <c r="C87" i="35"/>
  <c r="C153" i="35"/>
  <c r="C131" i="35"/>
  <c r="D8" i="35"/>
  <c r="M8" i="35"/>
  <c r="H74" i="34"/>
  <c r="H260" i="34"/>
  <c r="H252" i="34"/>
  <c r="H234" i="34"/>
  <c r="H213" i="34"/>
  <c r="H191" i="34"/>
  <c r="H172" i="34"/>
  <c r="H164" i="34"/>
  <c r="H145" i="34"/>
  <c r="H125" i="34"/>
  <c r="H104" i="34"/>
  <c r="H257" i="34"/>
  <c r="H239" i="34"/>
  <c r="H231" i="34"/>
  <c r="H218" i="34"/>
  <c r="H210" i="34"/>
  <c r="H196" i="34"/>
  <c r="H188" i="34"/>
  <c r="H169" i="34"/>
  <c r="H150" i="34"/>
  <c r="H142" i="34"/>
  <c r="H130" i="34"/>
  <c r="H122" i="34"/>
  <c r="H109" i="34"/>
  <c r="H101" i="34"/>
  <c r="H262" i="34"/>
  <c r="H254" i="34"/>
  <c r="H236" i="34"/>
  <c r="H215" i="34"/>
  <c r="H207" i="34"/>
  <c r="H193" i="34"/>
  <c r="H185" i="34"/>
  <c r="H174" i="34"/>
  <c r="H166" i="34"/>
  <c r="H147" i="34"/>
  <c r="H127" i="34"/>
  <c r="H119" i="34"/>
  <c r="H106" i="34"/>
  <c r="H259" i="34"/>
  <c r="H251" i="34"/>
  <c r="H241" i="34"/>
  <c r="H233" i="34"/>
  <c r="H212" i="34"/>
  <c r="H190" i="34"/>
  <c r="H171" i="34"/>
  <c r="H163" i="34"/>
  <c r="H152" i="34"/>
  <c r="H144" i="34"/>
  <c r="H124" i="34"/>
  <c r="H103" i="34"/>
  <c r="H256" i="34"/>
  <c r="H238" i="34"/>
  <c r="H230" i="34"/>
  <c r="H217" i="34"/>
  <c r="H209" i="34"/>
  <c r="H195" i="34"/>
  <c r="H187" i="34"/>
  <c r="H168" i="34"/>
  <c r="H149" i="34"/>
  <c r="H141" i="34"/>
  <c r="H129" i="34"/>
  <c r="H121" i="34"/>
  <c r="H261" i="34"/>
  <c r="H253" i="34"/>
  <c r="H235" i="34"/>
  <c r="H214" i="34"/>
  <c r="H192" i="34"/>
  <c r="H173" i="34"/>
  <c r="H165" i="34"/>
  <c r="H146" i="34"/>
  <c r="H126" i="34"/>
  <c r="H105" i="34"/>
  <c r="H263" i="34"/>
  <c r="H237" i="34"/>
  <c r="H211" i="34"/>
  <c r="H170" i="34"/>
  <c r="H82" i="34"/>
  <c r="H208" i="34"/>
  <c r="H167" i="34"/>
  <c r="H107" i="34"/>
  <c r="H87" i="34"/>
  <c r="H79" i="34"/>
  <c r="H219" i="34"/>
  <c r="H123" i="34"/>
  <c r="H97" i="34"/>
  <c r="H84" i="34"/>
  <c r="H216" i="34"/>
  <c r="H255" i="34"/>
  <c r="H232" i="34"/>
  <c r="H186" i="34"/>
  <c r="H151" i="34"/>
  <c r="H128" i="34"/>
  <c r="H102" i="34"/>
  <c r="H100" i="34"/>
  <c r="H83" i="34"/>
  <c r="H75" i="34"/>
  <c r="H62" i="34"/>
  <c r="M30" i="34"/>
  <c r="H32" i="34"/>
  <c r="J34" i="34"/>
  <c r="H40" i="34"/>
  <c r="J42" i="34"/>
  <c r="J55" i="34"/>
  <c r="H56" i="34"/>
  <c r="J60" i="34"/>
  <c r="H61" i="34"/>
  <c r="H78" i="34"/>
  <c r="J79" i="34"/>
  <c r="H99" i="34"/>
  <c r="J102" i="34"/>
  <c r="H131" i="34"/>
  <c r="H258" i="34"/>
  <c r="J262" i="34"/>
  <c r="J254" i="34"/>
  <c r="J236" i="34"/>
  <c r="J215" i="34"/>
  <c r="J193" i="34"/>
  <c r="J185" i="34"/>
  <c r="J174" i="34"/>
  <c r="J166" i="34"/>
  <c r="J147" i="34"/>
  <c r="J127" i="34"/>
  <c r="J106" i="34"/>
  <c r="J259" i="34"/>
  <c r="J241" i="34"/>
  <c r="J233" i="34"/>
  <c r="J212" i="34"/>
  <c r="J190" i="34"/>
  <c r="J171" i="34"/>
  <c r="J163" i="34"/>
  <c r="J152" i="34"/>
  <c r="J144" i="34"/>
  <c r="J124" i="34"/>
  <c r="J103" i="34"/>
  <c r="J256" i="34"/>
  <c r="J238" i="34"/>
  <c r="J230" i="34"/>
  <c r="J217" i="34"/>
  <c r="J209" i="34"/>
  <c r="J195" i="34"/>
  <c r="J187" i="34"/>
  <c r="J168" i="34"/>
  <c r="J149" i="34"/>
  <c r="J129" i="34"/>
  <c r="J121" i="34"/>
  <c r="J108" i="34"/>
  <c r="J100" i="34"/>
  <c r="J261" i="34"/>
  <c r="J253" i="34"/>
  <c r="J235" i="34"/>
  <c r="J214" i="34"/>
  <c r="J192" i="34"/>
  <c r="J173" i="34"/>
  <c r="J165" i="34"/>
  <c r="J146" i="34"/>
  <c r="J126" i="34"/>
  <c r="J105" i="34"/>
  <c r="J258" i="34"/>
  <c r="J240" i="34"/>
  <c r="J232" i="34"/>
  <c r="J219" i="34"/>
  <c r="J211" i="34"/>
  <c r="J197" i="34"/>
  <c r="J189" i="34"/>
  <c r="J170" i="34"/>
  <c r="J151" i="34"/>
  <c r="J143" i="34"/>
  <c r="J131" i="34"/>
  <c r="J123" i="34"/>
  <c r="J263" i="34"/>
  <c r="J255" i="34"/>
  <c r="J237" i="34"/>
  <c r="J216" i="34"/>
  <c r="J208" i="34"/>
  <c r="J194" i="34"/>
  <c r="J186" i="34"/>
  <c r="J167" i="34"/>
  <c r="J148" i="34"/>
  <c r="J128" i="34"/>
  <c r="J120" i="34"/>
  <c r="J107" i="34"/>
  <c r="J231" i="34"/>
  <c r="J164" i="34"/>
  <c r="J150" i="34"/>
  <c r="J97" i="34"/>
  <c r="J84" i="34"/>
  <c r="J196" i="34"/>
  <c r="J101" i="34"/>
  <c r="J81" i="34"/>
  <c r="J239" i="34"/>
  <c r="J213" i="34"/>
  <c r="J172" i="34"/>
  <c r="J99" i="34"/>
  <c r="J86" i="34"/>
  <c r="J78" i="34"/>
  <c r="J218" i="34"/>
  <c r="J145" i="34"/>
  <c r="J122" i="34"/>
  <c r="J98" i="34"/>
  <c r="J85" i="34"/>
  <c r="J77" i="34"/>
  <c r="J64" i="34"/>
  <c r="J56" i="34"/>
  <c r="H35" i="34"/>
  <c r="J37" i="34"/>
  <c r="H43" i="34"/>
  <c r="H53" i="34"/>
  <c r="H57" i="34"/>
  <c r="H77" i="34"/>
  <c r="H86" i="34"/>
  <c r="H120" i="34"/>
  <c r="J188" i="34"/>
  <c r="H194" i="34"/>
  <c r="H229" i="34"/>
  <c r="H38" i="34"/>
  <c r="J40" i="34"/>
  <c r="J61" i="34"/>
  <c r="H76" i="34"/>
  <c r="J83" i="34"/>
  <c r="H98" i="34"/>
  <c r="J142" i="34"/>
  <c r="H148" i="34"/>
  <c r="J252" i="34"/>
  <c r="J260" i="34"/>
  <c r="M140" i="34"/>
  <c r="L140" i="34"/>
  <c r="L118" i="34"/>
  <c r="J118" i="34"/>
  <c r="M162" i="34"/>
  <c r="L162" i="34"/>
  <c r="F262" i="35"/>
  <c r="F258" i="35"/>
  <c r="F261" i="35"/>
  <c r="F253" i="35"/>
  <c r="F218" i="35"/>
  <c r="F214" i="35"/>
  <c r="F210" i="35"/>
  <c r="F237" i="35"/>
  <c r="F233" i="35"/>
  <c r="F194" i="35"/>
  <c r="F190" i="35"/>
  <c r="F186" i="35"/>
  <c r="F257" i="35"/>
  <c r="F252" i="35"/>
  <c r="F217" i="35"/>
  <c r="F213" i="35"/>
  <c r="F209" i="35"/>
  <c r="F256" i="35"/>
  <c r="F240" i="35"/>
  <c r="F236" i="35"/>
  <c r="F232" i="35"/>
  <c r="F193" i="35"/>
  <c r="F255" i="35"/>
  <c r="F216" i="35"/>
  <c r="F212" i="35"/>
  <c r="F208" i="35"/>
  <c r="F239" i="35"/>
  <c r="F235" i="35"/>
  <c r="F231" i="35"/>
  <c r="F196" i="35"/>
  <c r="F192" i="35"/>
  <c r="F188" i="35"/>
  <c r="F259" i="35"/>
  <c r="F254" i="35"/>
  <c r="F215" i="35"/>
  <c r="F211" i="35"/>
  <c r="F230" i="35"/>
  <c r="F170" i="35"/>
  <c r="F166" i="35"/>
  <c r="F127" i="35"/>
  <c r="F123" i="35"/>
  <c r="F84" i="35"/>
  <c r="F260" i="35"/>
  <c r="F191" i="35"/>
  <c r="F174" i="35"/>
  <c r="F173" i="35"/>
  <c r="F169" i="35"/>
  <c r="F165" i="35"/>
  <c r="F130" i="35"/>
  <c r="F126" i="35"/>
  <c r="F122" i="35"/>
  <c r="F234" i="35"/>
  <c r="F149" i="35"/>
  <c r="F145" i="35"/>
  <c r="F106" i="35"/>
  <c r="F102" i="35"/>
  <c r="F98" i="35"/>
  <c r="F195" i="35"/>
  <c r="F172" i="35"/>
  <c r="F152" i="35"/>
  <c r="F148" i="35"/>
  <c r="F144" i="35"/>
  <c r="F238" i="35"/>
  <c r="F171" i="35"/>
  <c r="F167" i="35"/>
  <c r="F128" i="35"/>
  <c r="F124" i="35"/>
  <c r="F120" i="35"/>
  <c r="F85" i="35"/>
  <c r="F142" i="35"/>
  <c r="F83" i="35"/>
  <c r="F79" i="35"/>
  <c r="F61" i="35"/>
  <c r="F57" i="35"/>
  <c r="F39" i="35"/>
  <c r="F35" i="35"/>
  <c r="F20" i="35"/>
  <c r="F146" i="35"/>
  <c r="F129" i="35"/>
  <c r="F121" i="35"/>
  <c r="F101" i="35"/>
  <c r="F168" i="35"/>
  <c r="F150" i="35"/>
  <c r="F104" i="35"/>
  <c r="F82" i="35"/>
  <c r="F78" i="35"/>
  <c r="F64" i="35"/>
  <c r="F60" i="35"/>
  <c r="F56" i="35"/>
  <c r="F42" i="35"/>
  <c r="F38" i="35"/>
  <c r="F107" i="35"/>
  <c r="F99" i="35"/>
  <c r="F164" i="35"/>
  <c r="F143" i="35"/>
  <c r="F81" i="35"/>
  <c r="F77" i="35"/>
  <c r="F63" i="35"/>
  <c r="F59" i="35"/>
  <c r="F55" i="35"/>
  <c r="F41" i="35"/>
  <c r="F37" i="35"/>
  <c r="F33" i="35"/>
  <c r="F18" i="35"/>
  <c r="F147" i="35"/>
  <c r="F125" i="35"/>
  <c r="F105" i="35"/>
  <c r="F189" i="35"/>
  <c r="F151" i="35"/>
  <c r="F108" i="35"/>
  <c r="F100" i="35"/>
  <c r="F86" i="35"/>
  <c r="F80" i="35"/>
  <c r="F76" i="35"/>
  <c r="F62" i="35"/>
  <c r="F58" i="35"/>
  <c r="F54" i="35"/>
  <c r="F12" i="35"/>
  <c r="F13" i="35"/>
  <c r="F14" i="35"/>
  <c r="H15" i="35"/>
  <c r="H16" i="35"/>
  <c r="H17" i="35"/>
  <c r="H261" i="35"/>
  <c r="H257" i="35"/>
  <c r="H252" i="35"/>
  <c r="H217" i="35"/>
  <c r="H213" i="35"/>
  <c r="H209" i="35"/>
  <c r="H256" i="35"/>
  <c r="H240" i="35"/>
  <c r="H236" i="35"/>
  <c r="H232" i="35"/>
  <c r="H193" i="35"/>
  <c r="H189" i="35"/>
  <c r="H262" i="35"/>
  <c r="H255" i="35"/>
  <c r="H216" i="35"/>
  <c r="H212" i="35"/>
  <c r="H208" i="35"/>
  <c r="H258" i="35"/>
  <c r="H239" i="35"/>
  <c r="H235" i="35"/>
  <c r="H231" i="35"/>
  <c r="H196" i="35"/>
  <c r="H192" i="35"/>
  <c r="H259" i="35"/>
  <c r="H254" i="35"/>
  <c r="H215" i="35"/>
  <c r="H211" i="35"/>
  <c r="H260" i="35"/>
  <c r="H238" i="35"/>
  <c r="H234" i="35"/>
  <c r="H230" i="35"/>
  <c r="H195" i="35"/>
  <c r="H191" i="35"/>
  <c r="H187" i="35"/>
  <c r="H253" i="35"/>
  <c r="H218" i="35"/>
  <c r="H214" i="35"/>
  <c r="H210" i="35"/>
  <c r="H174" i="35"/>
  <c r="H173" i="35"/>
  <c r="H169" i="35"/>
  <c r="H165" i="35"/>
  <c r="H130" i="35"/>
  <c r="H126" i="35"/>
  <c r="H122" i="35"/>
  <c r="H188" i="35"/>
  <c r="H172" i="35"/>
  <c r="H168" i="35"/>
  <c r="H164" i="35"/>
  <c r="H129" i="35"/>
  <c r="H125" i="35"/>
  <c r="H121" i="35"/>
  <c r="H86" i="35"/>
  <c r="H186" i="35"/>
  <c r="H152" i="35"/>
  <c r="H148" i="35"/>
  <c r="H144" i="35"/>
  <c r="H105" i="35"/>
  <c r="H101" i="35"/>
  <c r="H233" i="35"/>
  <c r="H190" i="35"/>
  <c r="H171" i="35"/>
  <c r="H194" i="35"/>
  <c r="H151" i="35"/>
  <c r="H147" i="35"/>
  <c r="H143" i="35"/>
  <c r="H170" i="35"/>
  <c r="H166" i="35"/>
  <c r="H127" i="35"/>
  <c r="H123" i="35"/>
  <c r="H84" i="35"/>
  <c r="H146" i="35"/>
  <c r="H82" i="35"/>
  <c r="H78" i="35"/>
  <c r="H64" i="35"/>
  <c r="H60" i="35"/>
  <c r="H56" i="35"/>
  <c r="H42" i="35"/>
  <c r="H38" i="35"/>
  <c r="H34" i="35"/>
  <c r="H19" i="35"/>
  <c r="H150" i="35"/>
  <c r="H124" i="35"/>
  <c r="H104" i="35"/>
  <c r="H107" i="35"/>
  <c r="H99" i="35"/>
  <c r="H85" i="35"/>
  <c r="H81" i="35"/>
  <c r="H77" i="35"/>
  <c r="H63" i="35"/>
  <c r="H59" i="35"/>
  <c r="H55" i="35"/>
  <c r="H41" i="35"/>
  <c r="H37" i="35"/>
  <c r="H237" i="35"/>
  <c r="H102" i="35"/>
  <c r="H167" i="35"/>
  <c r="H145" i="35"/>
  <c r="H80" i="35"/>
  <c r="H76" i="35"/>
  <c r="H62" i="35"/>
  <c r="H58" i="35"/>
  <c r="H54" i="35"/>
  <c r="H40" i="35"/>
  <c r="H36" i="35"/>
  <c r="H32" i="35"/>
  <c r="H149" i="35"/>
  <c r="H128" i="35"/>
  <c r="H120" i="35"/>
  <c r="H108" i="35"/>
  <c r="H100" i="35"/>
  <c r="H103" i="35"/>
  <c r="H83" i="35"/>
  <c r="H79" i="35"/>
  <c r="H61" i="35"/>
  <c r="H57" i="35"/>
  <c r="H11" i="35"/>
  <c r="H14" i="35"/>
  <c r="J17" i="35"/>
  <c r="H20" i="35"/>
  <c r="F32" i="35"/>
  <c r="H35" i="35"/>
  <c r="F40" i="35"/>
  <c r="H98" i="35"/>
  <c r="J262" i="35"/>
  <c r="J260" i="35"/>
  <c r="J257" i="35"/>
  <c r="J256" i="35"/>
  <c r="J255" i="35"/>
  <c r="J216" i="35"/>
  <c r="J212" i="35"/>
  <c r="J208" i="35"/>
  <c r="J258" i="35"/>
  <c r="J239" i="35"/>
  <c r="J235" i="35"/>
  <c r="J231" i="35"/>
  <c r="J196" i="35"/>
  <c r="J192" i="35"/>
  <c r="J188" i="35"/>
  <c r="J259" i="35"/>
  <c r="J254" i="35"/>
  <c r="J215" i="35"/>
  <c r="J211" i="35"/>
  <c r="J238" i="35"/>
  <c r="J234" i="35"/>
  <c r="J230" i="35"/>
  <c r="J195" i="35"/>
  <c r="J253" i="35"/>
  <c r="J218" i="35"/>
  <c r="J214" i="35"/>
  <c r="J210" i="35"/>
  <c r="J237" i="35"/>
  <c r="J233" i="35"/>
  <c r="J194" i="35"/>
  <c r="J190" i="35"/>
  <c r="J186" i="35"/>
  <c r="J252" i="35"/>
  <c r="J217" i="35"/>
  <c r="J213" i="35"/>
  <c r="J209" i="35"/>
  <c r="J261" i="35"/>
  <c r="J236" i="35"/>
  <c r="J172" i="35"/>
  <c r="J168" i="35"/>
  <c r="J164" i="35"/>
  <c r="J129" i="35"/>
  <c r="J125" i="35"/>
  <c r="J121" i="35"/>
  <c r="J86" i="35"/>
  <c r="J191" i="35"/>
  <c r="J152" i="35"/>
  <c r="J171" i="35"/>
  <c r="J167" i="35"/>
  <c r="J128" i="35"/>
  <c r="J124" i="35"/>
  <c r="J120" i="35"/>
  <c r="J85" i="35"/>
  <c r="J240" i="35"/>
  <c r="J151" i="35"/>
  <c r="J147" i="35"/>
  <c r="J143" i="35"/>
  <c r="J108" i="35"/>
  <c r="J104" i="35"/>
  <c r="J100" i="35"/>
  <c r="J170" i="35"/>
  <c r="J232" i="35"/>
  <c r="J187" i="35"/>
  <c r="J150" i="35"/>
  <c r="J146" i="35"/>
  <c r="J142" i="35"/>
  <c r="J193" i="35"/>
  <c r="J189" i="35"/>
  <c r="J174" i="35"/>
  <c r="J173" i="35"/>
  <c r="J169" i="35"/>
  <c r="J165" i="35"/>
  <c r="J130" i="35"/>
  <c r="J126" i="35"/>
  <c r="J122" i="35"/>
  <c r="J83" i="35"/>
  <c r="J148" i="35"/>
  <c r="J81" i="35"/>
  <c r="J77" i="35"/>
  <c r="J63" i="35"/>
  <c r="J59" i="35"/>
  <c r="J55" i="35"/>
  <c r="J41" i="35"/>
  <c r="J37" i="35"/>
  <c r="J33" i="35"/>
  <c r="J127" i="35"/>
  <c r="J107" i="35"/>
  <c r="J99" i="35"/>
  <c r="J102" i="35"/>
  <c r="J80" i="35"/>
  <c r="J76" i="35"/>
  <c r="J62" i="35"/>
  <c r="J58" i="35"/>
  <c r="J54" i="35"/>
  <c r="J40" i="35"/>
  <c r="J36" i="35"/>
  <c r="J145" i="35"/>
  <c r="J105" i="35"/>
  <c r="J149" i="35"/>
  <c r="J79" i="35"/>
  <c r="J61" i="35"/>
  <c r="J57" i="35"/>
  <c r="J39" i="35"/>
  <c r="J35" i="35"/>
  <c r="J20" i="35"/>
  <c r="J123" i="35"/>
  <c r="J103" i="35"/>
  <c r="J166" i="35"/>
  <c r="J106" i="35"/>
  <c r="J98" i="35"/>
  <c r="J84" i="35"/>
  <c r="J82" i="35"/>
  <c r="J78" i="35"/>
  <c r="J64" i="35"/>
  <c r="J60" i="35"/>
  <c r="J56" i="35"/>
  <c r="H12" i="35"/>
  <c r="H13" i="35"/>
  <c r="J14" i="35"/>
  <c r="J15" i="35"/>
  <c r="J16" i="35"/>
  <c r="J11" i="35"/>
  <c r="J13" i="35"/>
  <c r="F19" i="35"/>
  <c r="J32" i="35"/>
  <c r="F34" i="35"/>
  <c r="J101" i="35"/>
  <c r="J12" i="35"/>
  <c r="F36" i="35"/>
  <c r="F103" i="35"/>
  <c r="F8" i="35"/>
  <c r="F10" i="35"/>
  <c r="J19" i="35"/>
  <c r="J34" i="35"/>
  <c r="J38" i="35"/>
  <c r="M96" i="35"/>
  <c r="L30" i="35"/>
  <c r="L52" i="35"/>
  <c r="L74" i="35"/>
  <c r="F118" i="35"/>
  <c r="D140" i="35"/>
  <c r="M140" i="35"/>
  <c r="L162" i="35"/>
  <c r="J162" i="35"/>
  <c r="M74" i="35"/>
  <c r="L96" i="35"/>
  <c r="D96" i="35"/>
  <c r="L140" i="35"/>
  <c r="M184" i="35"/>
  <c r="L184" i="35"/>
  <c r="Q28" i="36"/>
  <c r="M118" i="35"/>
  <c r="M162" i="35"/>
  <c r="H228" i="35"/>
  <c r="M250" i="35"/>
  <c r="P11" i="36"/>
  <c r="L228" i="35"/>
  <c r="P10" i="36"/>
  <c r="P9" i="36"/>
  <c r="P16" i="36"/>
  <c r="P14" i="36"/>
  <c r="P12" i="36"/>
  <c r="Y7" i="36"/>
  <c r="X7" i="36"/>
  <c r="P13" i="36"/>
  <c r="BA7" i="36"/>
  <c r="AZ7" i="36"/>
  <c r="AY7" i="36"/>
  <c r="AX7" i="36"/>
  <c r="L206" i="35"/>
  <c r="H250" i="35"/>
  <c r="BB7" i="36"/>
  <c r="M206" i="35"/>
  <c r="P7" i="36"/>
  <c r="AN7" i="36"/>
  <c r="P15" i="36"/>
  <c r="AA28" i="36"/>
  <c r="Z28" i="36"/>
  <c r="AD28" i="36"/>
  <c r="AC28" i="36"/>
  <c r="AF7" i="36"/>
  <c r="AP7" i="36"/>
  <c r="I28" i="36"/>
  <c r="O7" i="36"/>
  <c r="AQ7" i="36"/>
  <c r="H7" i="36"/>
  <c r="AR7" i="36"/>
  <c r="I7" i="36"/>
  <c r="AK36" i="26" l="1"/>
  <c r="BL31" i="26"/>
  <c r="BL17" i="26"/>
  <c r="BL36" i="26"/>
  <c r="AK25" i="26"/>
  <c r="AK35" i="26"/>
  <c r="BL30" i="26"/>
  <c r="AK24" i="26"/>
  <c r="AK18" i="26"/>
  <c r="AK31" i="26"/>
  <c r="BL26" i="26"/>
  <c r="AK34" i="26"/>
  <c r="AK20" i="26"/>
  <c r="AK21" i="26"/>
  <c r="AK9" i="26"/>
  <c r="BL35" i="26"/>
  <c r="BL22" i="26"/>
  <c r="AK28" i="26"/>
  <c r="S9" i="26"/>
  <c r="S36" i="26"/>
  <c r="BL25" i="26"/>
  <c r="AK14" i="26"/>
  <c r="AK23" i="26"/>
  <c r="AK27" i="26"/>
  <c r="AK13" i="26"/>
  <c r="AK33" i="26"/>
  <c r="BL28" i="26"/>
  <c r="AK16" i="26"/>
  <c r="AK30" i="26"/>
  <c r="S30" i="25"/>
  <c r="AB24" i="25"/>
  <c r="S9" i="25"/>
  <c r="J68" i="25"/>
  <c r="AB28" i="25"/>
  <c r="J49" i="25"/>
  <c r="AB17" i="25"/>
  <c r="AB35" i="25"/>
  <c r="AB10" i="25"/>
  <c r="AB26" i="25"/>
  <c r="S47" i="25"/>
  <c r="J42" i="25"/>
  <c r="AB18" i="25"/>
  <c r="J60" i="25"/>
  <c r="S15" i="25"/>
  <c r="AB21" i="25"/>
  <c r="AB20" i="25"/>
  <c r="S24" i="25"/>
  <c r="S63" i="25"/>
  <c r="AB27" i="25"/>
  <c r="AB16" i="25"/>
  <c r="J58" i="25"/>
  <c r="AB30" i="25"/>
  <c r="J65" i="25"/>
  <c r="AB33" i="25"/>
  <c r="AB22" i="25"/>
  <c r="AB23" i="25"/>
  <c r="AB8" i="25"/>
  <c r="J50" i="25"/>
  <c r="AB34" i="25"/>
  <c r="J52" i="25"/>
  <c r="AB12" i="25"/>
  <c r="S14" i="25"/>
  <c r="S19" i="25"/>
  <c r="AB32" i="25"/>
  <c r="AB9" i="25"/>
  <c r="AT26" i="23"/>
  <c r="AT27" i="23"/>
  <c r="S33" i="23"/>
  <c r="S31" i="23"/>
  <c r="BL28" i="23"/>
  <c r="S28" i="23"/>
  <c r="BL25" i="23"/>
  <c r="S29" i="23"/>
  <c r="S32" i="23"/>
  <c r="J50" i="22"/>
  <c r="J66" i="22"/>
  <c r="AB65" i="22"/>
  <c r="AB53" i="22"/>
  <c r="J55" i="21"/>
  <c r="J56" i="21"/>
  <c r="J57" i="21"/>
  <c r="J63" i="21"/>
  <c r="J64" i="21"/>
  <c r="J47" i="21"/>
  <c r="J48" i="21"/>
  <c r="J41" i="21"/>
  <c r="AE33" i="21"/>
  <c r="J49" i="21"/>
  <c r="S33" i="20"/>
  <c r="S34" i="20"/>
  <c r="S23" i="20"/>
  <c r="S35" i="20"/>
  <c r="S13" i="20"/>
  <c r="S14" i="20"/>
  <c r="S10" i="20"/>
  <c r="S12" i="20"/>
  <c r="S31" i="20"/>
  <c r="S9" i="20"/>
  <c r="S18" i="20"/>
  <c r="S11" i="20"/>
  <c r="S21" i="20"/>
  <c r="S22" i="20"/>
  <c r="S17" i="20"/>
  <c r="S19" i="20"/>
  <c r="S20" i="20"/>
  <c r="S15" i="20"/>
  <c r="AE24" i="18"/>
  <c r="AE34" i="18"/>
  <c r="AE18" i="18"/>
  <c r="AE28" i="18"/>
  <c r="AE22" i="18"/>
  <c r="AE12" i="18"/>
  <c r="AE30" i="18"/>
  <c r="AE20" i="18"/>
  <c r="AE14" i="18"/>
  <c r="AE32" i="18"/>
  <c r="AE26" i="18"/>
  <c r="AE16" i="18"/>
  <c r="AT28" i="26"/>
  <c r="AT29" i="26"/>
  <c r="S29" i="25"/>
  <c r="J24" i="25"/>
  <c r="S65" i="25"/>
  <c r="J31" i="25"/>
  <c r="S20" i="25"/>
  <c r="J15" i="25"/>
  <c r="AT23" i="26"/>
  <c r="AT16" i="26"/>
  <c r="AB56" i="25"/>
  <c r="AT17" i="26"/>
  <c r="S16" i="25"/>
  <c r="J8" i="25"/>
  <c r="BC36" i="23"/>
  <c r="S34" i="25"/>
  <c r="AK31" i="23"/>
  <c r="BC26" i="23"/>
  <c r="AK24" i="23"/>
  <c r="BL19" i="23"/>
  <c r="AB62" i="22"/>
  <c r="J52" i="22"/>
  <c r="AB67" i="22"/>
  <c r="J57" i="22"/>
  <c r="AB51" i="22"/>
  <c r="BC20" i="23"/>
  <c r="BC12" i="23"/>
  <c r="J64" i="22"/>
  <c r="AE66" i="21"/>
  <c r="S48" i="21"/>
  <c r="S65" i="21"/>
  <c r="AE51" i="21"/>
  <c r="J67" i="20"/>
  <c r="AB49" i="22"/>
  <c r="S32" i="22"/>
  <c r="J9" i="23"/>
  <c r="J47" i="20"/>
  <c r="J48" i="20"/>
  <c r="S13" i="25"/>
  <c r="AT21" i="26"/>
  <c r="AB54" i="25"/>
  <c r="S49" i="25"/>
  <c r="S41" i="25"/>
  <c r="S31" i="25"/>
  <c r="J26" i="25"/>
  <c r="AT30" i="26"/>
  <c r="S33" i="25"/>
  <c r="J28" i="25"/>
  <c r="S17" i="25"/>
  <c r="AB41" i="25"/>
  <c r="AT11" i="26"/>
  <c r="S10" i="25"/>
  <c r="S18" i="25"/>
  <c r="S8" i="25"/>
  <c r="AK17" i="23"/>
  <c r="S15" i="23"/>
  <c r="BL12" i="23"/>
  <c r="BC11" i="23"/>
  <c r="AB64" i="22"/>
  <c r="J54" i="22"/>
  <c r="AB48" i="22"/>
  <c r="BC29" i="23"/>
  <c r="AB30" i="22"/>
  <c r="S25" i="22"/>
  <c r="AB14" i="22"/>
  <c r="S9" i="22"/>
  <c r="J58" i="20"/>
  <c r="AB27" i="22"/>
  <c r="S22" i="22"/>
  <c r="AB11" i="22"/>
  <c r="S11" i="22"/>
  <c r="AE44" i="21"/>
  <c r="S16" i="21"/>
  <c r="S8" i="21"/>
  <c r="J61" i="20"/>
  <c r="AE62" i="21"/>
  <c r="AE46" i="21"/>
  <c r="J46" i="20"/>
  <c r="F69" i="18"/>
  <c r="BC25" i="23"/>
  <c r="AK23" i="23"/>
  <c r="AK33" i="23"/>
  <c r="BC21" i="23"/>
  <c r="J59" i="22"/>
  <c r="J66" i="20"/>
  <c r="J56" i="22"/>
  <c r="J54" i="20"/>
  <c r="J55" i="20"/>
  <c r="J56" i="20"/>
  <c r="AE7" i="18"/>
  <c r="AF36" i="32"/>
  <c r="AT35" i="26"/>
  <c r="AT36" i="26"/>
  <c r="J32" i="25"/>
  <c r="S21" i="25"/>
  <c r="J16" i="25"/>
  <c r="AT31" i="26"/>
  <c r="AB51" i="25"/>
  <c r="S28" i="25"/>
  <c r="J23" i="25"/>
  <c r="S12" i="25"/>
  <c r="S27" i="25"/>
  <c r="J14" i="25"/>
  <c r="S26" i="25"/>
  <c r="AK17" i="26"/>
  <c r="BC34" i="23"/>
  <c r="BC18" i="23"/>
  <c r="BC10" i="23"/>
  <c r="AB54" i="22"/>
  <c r="AK9" i="23"/>
  <c r="J65" i="22"/>
  <c r="AB59" i="22"/>
  <c r="J49" i="22"/>
  <c r="S16" i="23"/>
  <c r="BC35" i="23"/>
  <c r="AB26" i="23"/>
  <c r="J53" i="22"/>
  <c r="S64" i="21"/>
  <c r="AE50" i="21"/>
  <c r="AE42" i="21"/>
  <c r="AE67" i="21"/>
  <c r="S49" i="21"/>
  <c r="S41" i="21"/>
  <c r="J51" i="20"/>
  <c r="J43" i="20"/>
  <c r="AE52" i="21"/>
  <c r="J60" i="20"/>
  <c r="J65" i="20"/>
  <c r="AE9" i="18"/>
  <c r="AK19" i="23"/>
  <c r="AT20" i="26"/>
  <c r="AT27" i="26"/>
  <c r="AB62" i="25"/>
  <c r="AB46" i="25"/>
  <c r="AT22" i="26"/>
  <c r="AT15" i="26"/>
  <c r="S25" i="25"/>
  <c r="J20" i="25"/>
  <c r="AB53" i="25"/>
  <c r="J21" i="25"/>
  <c r="AK36" i="23"/>
  <c r="J9" i="26"/>
  <c r="AK32" i="23"/>
  <c r="S30" i="23"/>
  <c r="AK16" i="23"/>
  <c r="S14" i="23"/>
  <c r="J60" i="22"/>
  <c r="S24" i="23"/>
  <c r="J62" i="22"/>
  <c r="AB56" i="22"/>
  <c r="J46" i="22"/>
  <c r="AT28" i="23"/>
  <c r="BC13" i="23"/>
  <c r="J43" i="22"/>
  <c r="S33" i="22"/>
  <c r="AB22" i="22"/>
  <c r="S17" i="22"/>
  <c r="S14" i="21"/>
  <c r="S10" i="23"/>
  <c r="AB57" i="22"/>
  <c r="AB35" i="22"/>
  <c r="S30" i="22"/>
  <c r="AB19" i="22"/>
  <c r="S14" i="22"/>
  <c r="S23" i="21"/>
  <c r="AF7" i="20"/>
  <c r="S32" i="21"/>
  <c r="J45" i="20"/>
  <c r="AE54" i="21"/>
  <c r="AF7" i="21"/>
  <c r="J62" i="20"/>
  <c r="AE8" i="20"/>
  <c r="J49" i="20"/>
  <c r="O36" i="18"/>
  <c r="S57" i="25"/>
  <c r="J34" i="25"/>
  <c r="AB64" i="25"/>
  <c r="J33" i="25"/>
  <c r="S22" i="25"/>
  <c r="J17" i="25"/>
  <c r="S11" i="25"/>
  <c r="BC24" i="23"/>
  <c r="AK22" i="23"/>
  <c r="J58" i="22"/>
  <c r="BC28" i="23"/>
  <c r="AE58" i="21"/>
  <c r="S22" i="21"/>
  <c r="J42" i="20"/>
  <c r="J59" i="20"/>
  <c r="J68" i="20"/>
  <c r="S16" i="22"/>
  <c r="S8" i="22"/>
  <c r="AE61" i="21"/>
  <c r="AE45" i="21"/>
  <c r="J63" i="20"/>
  <c r="AE56" i="21"/>
  <c r="J64" i="20"/>
  <c r="J57" i="20"/>
  <c r="AT33" i="26"/>
  <c r="AB60" i="25"/>
  <c r="S55" i="25"/>
  <c r="AB44" i="25"/>
  <c r="AT14" i="26"/>
  <c r="S23" i="25"/>
  <c r="J18" i="25"/>
  <c r="S20" i="26"/>
  <c r="S12" i="26"/>
  <c r="AB67" i="25"/>
  <c r="AB45" i="25"/>
  <c r="J29" i="25"/>
  <c r="S32" i="25"/>
  <c r="BL35" i="23"/>
  <c r="J68" i="22"/>
  <c r="AB46" i="22"/>
  <c r="J44" i="22"/>
  <c r="BC27" i="23"/>
  <c r="AK25" i="23"/>
  <c r="S23" i="23"/>
  <c r="AB43" i="22"/>
  <c r="AK18" i="23"/>
  <c r="J67" i="22"/>
  <c r="AB61" i="22"/>
  <c r="J51" i="22"/>
  <c r="AB45" i="22"/>
  <c r="S30" i="21"/>
  <c r="J50" i="20"/>
  <c r="J32" i="20"/>
  <c r="J8" i="20"/>
  <c r="AE43" i="21"/>
  <c r="S31" i="21"/>
  <c r="AB32" i="22"/>
  <c r="S27" i="22"/>
  <c r="AB16" i="22"/>
  <c r="AE60" i="21"/>
  <c r="J53" i="20"/>
  <c r="AE63" i="21"/>
  <c r="AE47" i="21"/>
  <c r="X69" i="18"/>
  <c r="BL19" i="26"/>
  <c r="S61" i="25"/>
  <c r="S60" i="25"/>
  <c r="BL29" i="23"/>
  <c r="BL30" i="23"/>
  <c r="J66" i="21"/>
  <c r="S51" i="21"/>
  <c r="AE35" i="21"/>
  <c r="S33" i="21"/>
  <c r="J17" i="21"/>
  <c r="J9" i="21"/>
  <c r="S42" i="22"/>
  <c r="AB31" i="22"/>
  <c r="S26" i="22"/>
  <c r="J21" i="22"/>
  <c r="AB15" i="22"/>
  <c r="J60" i="21"/>
  <c r="S45" i="21"/>
  <c r="J26" i="21"/>
  <c r="AE21" i="21"/>
  <c r="J10" i="21"/>
  <c r="J10" i="22"/>
  <c r="S28" i="21"/>
  <c r="AE41" i="21"/>
  <c r="BC17" i="23"/>
  <c r="J28" i="21"/>
  <c r="AE23" i="21"/>
  <c r="C69" i="18"/>
  <c r="AE13" i="18"/>
  <c r="AE19" i="18"/>
  <c r="AE8" i="18"/>
  <c r="S35" i="26"/>
  <c r="S62" i="25"/>
  <c r="J57" i="25"/>
  <c r="S46" i="25"/>
  <c r="BL10" i="26"/>
  <c r="S43" i="25"/>
  <c r="BL11" i="26"/>
  <c r="AT13" i="26"/>
  <c r="J47" i="25"/>
  <c r="BL13" i="26"/>
  <c r="AB47" i="25"/>
  <c r="S15" i="26"/>
  <c r="J27" i="25"/>
  <c r="BL21" i="26"/>
  <c r="BL26" i="23"/>
  <c r="AT18" i="26"/>
  <c r="J30" i="25"/>
  <c r="J48" i="25"/>
  <c r="S44" i="25"/>
  <c r="BL14" i="23"/>
  <c r="AK11" i="23"/>
  <c r="AB65" i="25"/>
  <c r="AB31" i="25"/>
  <c r="AE8" i="21"/>
  <c r="AT16" i="23"/>
  <c r="S58" i="22"/>
  <c r="J48" i="22"/>
  <c r="S42" i="21"/>
  <c r="S13" i="23"/>
  <c r="AB26" i="22"/>
  <c r="S21" i="22"/>
  <c r="J59" i="21"/>
  <c r="J25" i="21"/>
  <c r="S68" i="22"/>
  <c r="J34" i="21"/>
  <c r="AE29" i="21"/>
  <c r="AE58" i="20"/>
  <c r="S60" i="22"/>
  <c r="J61" i="21"/>
  <c r="S46" i="21"/>
  <c r="AE43" i="20"/>
  <c r="J61" i="22"/>
  <c r="J54" i="21"/>
  <c r="S29" i="21"/>
  <c r="AE57" i="21"/>
  <c r="AE65" i="21"/>
  <c r="AE10" i="20"/>
  <c r="J17" i="23"/>
  <c r="S58" i="20"/>
  <c r="S8" i="20"/>
  <c r="AF36" i="21"/>
  <c r="S27" i="23"/>
  <c r="J46" i="21"/>
  <c r="AE23" i="18"/>
  <c r="AB50" i="22"/>
  <c r="Y69" i="18"/>
  <c r="AF69" i="33"/>
  <c r="K142" i="28"/>
  <c r="BL24" i="26"/>
  <c r="BL9" i="26"/>
  <c r="S21" i="26"/>
  <c r="BL18" i="26"/>
  <c r="BL32" i="26"/>
  <c r="AT9" i="26"/>
  <c r="S42" i="25"/>
  <c r="AB66" i="25"/>
  <c r="AB57" i="25"/>
  <c r="J13" i="25"/>
  <c r="BL11" i="23"/>
  <c r="AB17" i="23"/>
  <c r="AT11" i="23"/>
  <c r="J9" i="25"/>
  <c r="AT13" i="23"/>
  <c r="BL10" i="23"/>
  <c r="J45" i="22"/>
  <c r="BL23" i="23"/>
  <c r="J65" i="21"/>
  <c r="S50" i="21"/>
  <c r="AK29" i="23"/>
  <c r="AB20" i="23"/>
  <c r="S59" i="21"/>
  <c r="AK35" i="23"/>
  <c r="BL31" i="23"/>
  <c r="BC22" i="23"/>
  <c r="AK13" i="23"/>
  <c r="AB63" i="22"/>
  <c r="S53" i="22"/>
  <c r="J33" i="21"/>
  <c r="AK15" i="23"/>
  <c r="AB55" i="22"/>
  <c r="S45" i="22"/>
  <c r="J68" i="21"/>
  <c r="S53" i="21"/>
  <c r="S26" i="23"/>
  <c r="BC15" i="23"/>
  <c r="AB47" i="22"/>
  <c r="J34" i="22"/>
  <c r="AB28" i="22"/>
  <c r="S23" i="22"/>
  <c r="J18" i="22"/>
  <c r="AB12" i="22"/>
  <c r="AE51" i="20"/>
  <c r="S35" i="23"/>
  <c r="J23" i="22"/>
  <c r="S20" i="22"/>
  <c r="AB17" i="22"/>
  <c r="S63" i="21"/>
  <c r="L69" i="18"/>
  <c r="S66" i="20"/>
  <c r="AE25" i="18"/>
  <c r="N36" i="18"/>
  <c r="BL23" i="26"/>
  <c r="K145" i="28"/>
  <c r="S19" i="26"/>
  <c r="BL16" i="26"/>
  <c r="BL29" i="26"/>
  <c r="S67" i="25"/>
  <c r="J62" i="25"/>
  <c r="S51" i="25"/>
  <c r="J46" i="25"/>
  <c r="S64" i="25"/>
  <c r="J59" i="25"/>
  <c r="S48" i="25"/>
  <c r="J63" i="25"/>
  <c r="BL33" i="26"/>
  <c r="J45" i="25"/>
  <c r="AB11" i="25"/>
  <c r="AK12" i="26"/>
  <c r="AK34" i="23"/>
  <c r="AT12" i="23"/>
  <c r="J16" i="20"/>
  <c r="AT30" i="23"/>
  <c r="AK21" i="23"/>
  <c r="S41" i="22"/>
  <c r="AB8" i="22"/>
  <c r="J18" i="20"/>
  <c r="S61" i="22"/>
  <c r="AB41" i="22"/>
  <c r="AB29" i="22"/>
  <c r="AB13" i="22"/>
  <c r="J42" i="21"/>
  <c r="J8" i="22"/>
  <c r="J67" i="21"/>
  <c r="S52" i="21"/>
  <c r="S44" i="21"/>
  <c r="AE12" i="21"/>
  <c r="AE41" i="20"/>
  <c r="BL32" i="23"/>
  <c r="BC23" i="23"/>
  <c r="S10" i="22"/>
  <c r="S19" i="21"/>
  <c r="AE66" i="20"/>
  <c r="J13" i="20"/>
  <c r="AB36" i="23"/>
  <c r="S54" i="21"/>
  <c r="J19" i="21"/>
  <c r="AE14" i="21"/>
  <c r="J14" i="20"/>
  <c r="S21" i="21"/>
  <c r="AE44" i="20"/>
  <c r="S42" i="20"/>
  <c r="AE60" i="20"/>
  <c r="J23" i="20"/>
  <c r="U69" i="18"/>
  <c r="AB15" i="25"/>
  <c r="AE18" i="20"/>
  <c r="BC31" i="23"/>
  <c r="AB9" i="22"/>
  <c r="AE21" i="18"/>
  <c r="AE27" i="18"/>
  <c r="BL14" i="26"/>
  <c r="K143" i="28"/>
  <c r="S11" i="26"/>
  <c r="K140" i="28"/>
  <c r="K137" i="28"/>
  <c r="S27" i="26"/>
  <c r="S13" i="26"/>
  <c r="S50" i="25"/>
  <c r="BL15" i="26"/>
  <c r="J61" i="25"/>
  <c r="AB50" i="25"/>
  <c r="BL9" i="23"/>
  <c r="S58" i="25"/>
  <c r="J11" i="25"/>
  <c r="BL33" i="23"/>
  <c r="J12" i="25"/>
  <c r="BL27" i="23"/>
  <c r="BL34" i="23"/>
  <c r="BL20" i="23"/>
  <c r="AT18" i="23"/>
  <c r="AT10" i="23"/>
  <c r="BC12" i="26"/>
  <c r="AK26" i="23"/>
  <c r="BL21" i="23"/>
  <c r="AT19" i="23"/>
  <c r="AK27" i="23"/>
  <c r="BL22" i="23"/>
  <c r="AT20" i="23"/>
  <c r="AB18" i="23"/>
  <c r="S11" i="23"/>
  <c r="S58" i="21"/>
  <c r="AE18" i="21"/>
  <c r="AE10" i="21"/>
  <c r="J26" i="20"/>
  <c r="J10" i="20"/>
  <c r="AB49" i="25"/>
  <c r="S67" i="21"/>
  <c r="J50" i="21"/>
  <c r="AB10" i="22"/>
  <c r="AE20" i="21"/>
  <c r="S18" i="21"/>
  <c r="S10" i="21"/>
  <c r="AK29" i="26"/>
  <c r="S34" i="22"/>
  <c r="J29" i="22"/>
  <c r="AB23" i="22"/>
  <c r="S18" i="22"/>
  <c r="J13" i="22"/>
  <c r="S61" i="21"/>
  <c r="S27" i="21"/>
  <c r="S11" i="21"/>
  <c r="J21" i="20"/>
  <c r="AB11" i="23"/>
  <c r="AB42" i="22"/>
  <c r="J27" i="21"/>
  <c r="AE22" i="21"/>
  <c r="AE59" i="20"/>
  <c r="J22" i="20"/>
  <c r="AE17" i="20"/>
  <c r="S24" i="20"/>
  <c r="AE31" i="18"/>
  <c r="AE26" i="20"/>
  <c r="L36" i="18"/>
  <c r="S54" i="25"/>
  <c r="S22" i="26"/>
  <c r="S14" i="26"/>
  <c r="J43" i="25"/>
  <c r="AB63" i="25"/>
  <c r="S53" i="25"/>
  <c r="S68" i="25"/>
  <c r="BL20" i="26"/>
  <c r="S10" i="26"/>
  <c r="AB58" i="25"/>
  <c r="J35" i="25"/>
  <c r="AB42" i="25"/>
  <c r="BL18" i="23"/>
  <c r="J64" i="25"/>
  <c r="AB10" i="23"/>
  <c r="AB14" i="23"/>
  <c r="J41" i="22"/>
  <c r="J17" i="20"/>
  <c r="J9" i="20"/>
  <c r="AE26" i="21"/>
  <c r="J34" i="20"/>
  <c r="AE11" i="21"/>
  <c r="J19" i="20"/>
  <c r="AT34" i="23"/>
  <c r="J55" i="22"/>
  <c r="AB34" i="22"/>
  <c r="S29" i="22"/>
  <c r="AB18" i="22"/>
  <c r="S13" i="22"/>
  <c r="S60" i="21"/>
  <c r="AE28" i="21"/>
  <c r="S26" i="21"/>
  <c r="J12" i="20"/>
  <c r="J10" i="23"/>
  <c r="J47" i="22"/>
  <c r="S35" i="21"/>
  <c r="J29" i="20"/>
  <c r="S62" i="21"/>
  <c r="J45" i="21"/>
  <c r="J35" i="21"/>
  <c r="AE30" i="21"/>
  <c r="J11" i="21"/>
  <c r="J30" i="20"/>
  <c r="AE25" i="20"/>
  <c r="AE9" i="20"/>
  <c r="AT22" i="23"/>
  <c r="AB25" i="22"/>
  <c r="AB12" i="23"/>
  <c r="S47" i="21"/>
  <c r="S52" i="22"/>
  <c r="S55" i="21"/>
  <c r="J15" i="22"/>
  <c r="AE68" i="20"/>
  <c r="J31" i="20"/>
  <c r="S28" i="22"/>
  <c r="S13" i="21"/>
  <c r="S12" i="22"/>
  <c r="AE11" i="18"/>
  <c r="AE33" i="18"/>
  <c r="AT10" i="26"/>
  <c r="S45" i="25"/>
  <c r="BL13" i="23"/>
  <c r="AK10" i="23"/>
  <c r="AB9" i="23"/>
  <c r="BC21" i="26"/>
  <c r="J53" i="25"/>
  <c r="J19" i="25"/>
  <c r="AT29" i="23"/>
  <c r="AK20" i="23"/>
  <c r="AE17" i="21"/>
  <c r="J25" i="20"/>
  <c r="S16" i="26"/>
  <c r="AK28" i="23"/>
  <c r="AB19" i="23"/>
  <c r="BL15" i="23"/>
  <c r="S66" i="21"/>
  <c r="AE34" i="21"/>
  <c r="BL24" i="23"/>
  <c r="BL16" i="23"/>
  <c r="J63" i="22"/>
  <c r="J58" i="21"/>
  <c r="AE19" i="21"/>
  <c r="S17" i="21"/>
  <c r="S9" i="21"/>
  <c r="J27" i="20"/>
  <c r="AB27" i="23"/>
  <c r="S18" i="23"/>
  <c r="BC9" i="23"/>
  <c r="S34" i="21"/>
  <c r="J20" i="20"/>
  <c r="AB66" i="22"/>
  <c r="J52" i="21"/>
  <c r="BC30" i="23"/>
  <c r="AT21" i="23"/>
  <c r="S31" i="22"/>
  <c r="J26" i="22"/>
  <c r="AB20" i="22"/>
  <c r="S12" i="21"/>
  <c r="AE67" i="20"/>
  <c r="AE33" i="20"/>
  <c r="AE31" i="21"/>
  <c r="J62" i="21"/>
  <c r="J12" i="21"/>
  <c r="AE15" i="21"/>
  <c r="AE15" i="18"/>
  <c r="AB33" i="22"/>
  <c r="AE29" i="18"/>
  <c r="J20" i="21"/>
  <c r="S16" i="20"/>
  <c r="AE35" i="18"/>
  <c r="S18" i="26"/>
  <c r="J41" i="25"/>
  <c r="S59" i="25"/>
  <c r="J54" i="25"/>
  <c r="S28" i="26"/>
  <c r="J67" i="25"/>
  <c r="S56" i="25"/>
  <c r="J51" i="25"/>
  <c r="J55" i="25"/>
  <c r="J10" i="25"/>
  <c r="S52" i="25"/>
  <c r="AE25" i="21"/>
  <c r="AE9" i="21"/>
  <c r="J33" i="20"/>
  <c r="S43" i="21"/>
  <c r="AE27" i="21"/>
  <c r="S25" i="21"/>
  <c r="J35" i="20"/>
  <c r="J11" i="20"/>
  <c r="J51" i="21"/>
  <c r="J43" i="21"/>
  <c r="J28" i="20"/>
  <c r="J44" i="21"/>
  <c r="AE50" i="20"/>
  <c r="AE42" i="20"/>
  <c r="S41" i="20"/>
  <c r="AE17" i="18"/>
  <c r="BA14" i="36"/>
  <c r="AZ14" i="36"/>
  <c r="H14" i="36"/>
  <c r="I14" i="36"/>
  <c r="BA12" i="36"/>
  <c r="AZ12" i="36"/>
  <c r="H12" i="36"/>
  <c r="I12" i="36"/>
  <c r="AP17" i="36"/>
  <c r="AO17" i="36"/>
  <c r="AR17" i="36"/>
  <c r="AQ17" i="36"/>
  <c r="AN17" i="36"/>
  <c r="AP15" i="36"/>
  <c r="AO15" i="36"/>
  <c r="AR15" i="36"/>
  <c r="AQ15" i="36"/>
  <c r="AN15" i="36"/>
  <c r="AP13" i="36"/>
  <c r="AO13" i="36"/>
  <c r="AR13" i="36"/>
  <c r="AQ13" i="36"/>
  <c r="AN13" i="36"/>
  <c r="AP11" i="36"/>
  <c r="AO11" i="36"/>
  <c r="AR11" i="36"/>
  <c r="AN11" i="36"/>
  <c r="AQ11" i="36"/>
  <c r="AP8" i="36"/>
  <c r="AD31" i="36"/>
  <c r="AO8" i="36"/>
  <c r="AR9" i="36"/>
  <c r="AR8" i="36"/>
  <c r="AR10" i="36"/>
  <c r="AQ8" i="36"/>
  <c r="AN8" i="36"/>
  <c r="AD30" i="36"/>
  <c r="H38" i="36"/>
  <c r="I38" i="36"/>
  <c r="H37" i="36"/>
  <c r="I37" i="36"/>
  <c r="H36" i="36"/>
  <c r="I36" i="36"/>
  <c r="H35" i="36"/>
  <c r="I35" i="36"/>
  <c r="H34" i="36"/>
  <c r="I34" i="36"/>
  <c r="H33" i="36"/>
  <c r="I33" i="36"/>
  <c r="H32" i="36"/>
  <c r="I32" i="36"/>
  <c r="R38" i="36"/>
  <c r="Q38" i="36"/>
  <c r="R37" i="36"/>
  <c r="Q37" i="36"/>
  <c r="R36" i="36"/>
  <c r="Q36" i="36"/>
  <c r="R35" i="36"/>
  <c r="Q35" i="36"/>
  <c r="R34" i="36"/>
  <c r="Q34" i="36"/>
  <c r="R33" i="36"/>
  <c r="Q33" i="36"/>
  <c r="R32" i="36"/>
  <c r="Q32" i="36"/>
  <c r="AZ17" i="36"/>
  <c r="BA17" i="36"/>
  <c r="I17" i="36"/>
  <c r="H17" i="36"/>
  <c r="AZ15" i="36"/>
  <c r="BA15" i="36"/>
  <c r="I15" i="36"/>
  <c r="H15" i="36"/>
  <c r="AZ13" i="36"/>
  <c r="BA13" i="36"/>
  <c r="I13" i="36"/>
  <c r="H13" i="36"/>
  <c r="AZ11" i="36"/>
  <c r="BA11" i="36"/>
  <c r="I11" i="36"/>
  <c r="H11" i="36"/>
  <c r="AZ8" i="36"/>
  <c r="BA8" i="36"/>
  <c r="I8" i="36"/>
  <c r="H8" i="36"/>
  <c r="AF16" i="36"/>
  <c r="AE16" i="36"/>
  <c r="AF14" i="36"/>
  <c r="AE14" i="36"/>
  <c r="AF12" i="36"/>
  <c r="AE12" i="36"/>
  <c r="AF10" i="36"/>
  <c r="AE10" i="36"/>
  <c r="AD32" i="36"/>
  <c r="AB32" i="36"/>
  <c r="AA32" i="36"/>
  <c r="Z32" i="36"/>
  <c r="AC32" i="36"/>
  <c r="AD33" i="36"/>
  <c r="AB33" i="36"/>
  <c r="AA33" i="36"/>
  <c r="Z33" i="36"/>
  <c r="AC33" i="36"/>
  <c r="AD34" i="36"/>
  <c r="AB34" i="36"/>
  <c r="AA34" i="36"/>
  <c r="Z34" i="36"/>
  <c r="AC34" i="36"/>
  <c r="AD35" i="36"/>
  <c r="AB35" i="36"/>
  <c r="AA35" i="36"/>
  <c r="Z35" i="36"/>
  <c r="AC35" i="36"/>
  <c r="AD36" i="36"/>
  <c r="AB36" i="36"/>
  <c r="AA36" i="36"/>
  <c r="Z36" i="36"/>
  <c r="AC36" i="36"/>
  <c r="AD37" i="36"/>
  <c r="AB37" i="36"/>
  <c r="AA37" i="36"/>
  <c r="Z37" i="36"/>
  <c r="AC37" i="36"/>
  <c r="AD38" i="36"/>
  <c r="AB38" i="36"/>
  <c r="AA38" i="36"/>
  <c r="Z38" i="36"/>
  <c r="AC38" i="36"/>
  <c r="M254" i="35"/>
  <c r="L254" i="35"/>
  <c r="M215" i="35"/>
  <c r="L215" i="35"/>
  <c r="M211" i="35"/>
  <c r="L211" i="35"/>
  <c r="M207" i="35"/>
  <c r="L207" i="35"/>
  <c r="L234" i="35"/>
  <c r="M234" i="35"/>
  <c r="L230" i="35"/>
  <c r="M230" i="35"/>
  <c r="M253" i="35"/>
  <c r="L253" i="35"/>
  <c r="M218" i="35"/>
  <c r="L218" i="35"/>
  <c r="M214" i="35"/>
  <c r="L214" i="35"/>
  <c r="M210" i="35"/>
  <c r="L210" i="35"/>
  <c r="Y12" i="36"/>
  <c r="X12" i="36"/>
  <c r="Y14" i="36"/>
  <c r="X14" i="36"/>
  <c r="Y16" i="36"/>
  <c r="X16" i="36"/>
  <c r="X8" i="36"/>
  <c r="Y8" i="36"/>
  <c r="X11" i="36"/>
  <c r="Y11" i="36"/>
  <c r="X13" i="36"/>
  <c r="Y13" i="36"/>
  <c r="X15" i="36"/>
  <c r="Y15" i="36"/>
  <c r="X17" i="36"/>
  <c r="Y17" i="36"/>
  <c r="M237" i="35"/>
  <c r="L237" i="35"/>
  <c r="M233" i="35"/>
  <c r="L233" i="35"/>
  <c r="M260" i="35"/>
  <c r="L260" i="35"/>
  <c r="M252" i="35"/>
  <c r="L252" i="35"/>
  <c r="L259" i="35"/>
  <c r="M259" i="35"/>
  <c r="M217" i="35"/>
  <c r="L217" i="35"/>
  <c r="M213" i="35"/>
  <c r="L213" i="35"/>
  <c r="M209" i="35"/>
  <c r="L209" i="35"/>
  <c r="M240" i="35"/>
  <c r="L240" i="35"/>
  <c r="M236" i="35"/>
  <c r="L236" i="35"/>
  <c r="M232" i="35"/>
  <c r="L232" i="35"/>
  <c r="M257" i="35"/>
  <c r="L257" i="35"/>
  <c r="M256" i="35"/>
  <c r="L256" i="35"/>
  <c r="M251" i="35"/>
  <c r="L251" i="35"/>
  <c r="M216" i="35"/>
  <c r="L216" i="35"/>
  <c r="M212" i="35"/>
  <c r="L212" i="35"/>
  <c r="M208" i="35"/>
  <c r="L208" i="35"/>
  <c r="M188" i="35"/>
  <c r="L188" i="35"/>
  <c r="M167" i="35"/>
  <c r="L167" i="35"/>
  <c r="M163" i="35"/>
  <c r="L163" i="35"/>
  <c r="M124" i="35"/>
  <c r="L124" i="35"/>
  <c r="M120" i="35"/>
  <c r="L120" i="35"/>
  <c r="M196" i="35"/>
  <c r="L196" i="35"/>
  <c r="M170" i="35"/>
  <c r="L170" i="35"/>
  <c r="M166" i="35"/>
  <c r="L166" i="35"/>
  <c r="M127" i="35"/>
  <c r="L127" i="35"/>
  <c r="M123" i="35"/>
  <c r="L123" i="35"/>
  <c r="M119" i="35"/>
  <c r="L119" i="35"/>
  <c r="M190" i="35"/>
  <c r="L190" i="35"/>
  <c r="L146" i="35"/>
  <c r="M146" i="35"/>
  <c r="L142" i="35"/>
  <c r="M142" i="35"/>
  <c r="M185" i="35"/>
  <c r="L185" i="35"/>
  <c r="L189" i="35"/>
  <c r="M189" i="35"/>
  <c r="M193" i="35"/>
  <c r="L193" i="35"/>
  <c r="M194" i="35"/>
  <c r="L194" i="35"/>
  <c r="L187" i="35"/>
  <c r="M187" i="35"/>
  <c r="L191" i="35"/>
  <c r="M191" i="35"/>
  <c r="L195" i="35"/>
  <c r="M195" i="35"/>
  <c r="M172" i="35"/>
  <c r="L172" i="35"/>
  <c r="L168" i="35"/>
  <c r="M168" i="35"/>
  <c r="L164" i="35"/>
  <c r="M164" i="35"/>
  <c r="M129" i="35"/>
  <c r="L129" i="35"/>
  <c r="M125" i="35"/>
  <c r="L125" i="35"/>
  <c r="M121" i="35"/>
  <c r="L121" i="35"/>
  <c r="M80" i="35"/>
  <c r="L80" i="35"/>
  <c r="M76" i="35"/>
  <c r="L76" i="35"/>
  <c r="M86" i="35"/>
  <c r="L86" i="35"/>
  <c r="M84" i="35"/>
  <c r="L84" i="35"/>
  <c r="M85" i="35"/>
  <c r="L85" i="35"/>
  <c r="M58" i="35"/>
  <c r="L58" i="35"/>
  <c r="M54" i="35"/>
  <c r="L54" i="35"/>
  <c r="L36" i="35"/>
  <c r="M36" i="35"/>
  <c r="M32" i="35"/>
  <c r="L32" i="35"/>
  <c r="M102" i="35"/>
  <c r="L102" i="35"/>
  <c r="L99" i="35"/>
  <c r="M99" i="35"/>
  <c r="L103" i="35"/>
  <c r="M103" i="35"/>
  <c r="L107" i="35"/>
  <c r="M107" i="35"/>
  <c r="L97" i="35"/>
  <c r="M97" i="35"/>
  <c r="M75" i="35"/>
  <c r="L75" i="35"/>
  <c r="K87" i="35"/>
  <c r="M61" i="35"/>
  <c r="L61" i="35"/>
  <c r="M57" i="35"/>
  <c r="L57" i="35"/>
  <c r="M39" i="35"/>
  <c r="L39" i="35"/>
  <c r="L108" i="35"/>
  <c r="M108" i="35"/>
  <c r="L100" i="35"/>
  <c r="M100" i="35"/>
  <c r="M83" i="35"/>
  <c r="L83" i="35"/>
  <c r="M82" i="35"/>
  <c r="L82" i="35"/>
  <c r="M78" i="35"/>
  <c r="L78" i="35"/>
  <c r="M64" i="35"/>
  <c r="L64" i="35"/>
  <c r="M60" i="35"/>
  <c r="L60" i="35"/>
  <c r="M56" i="35"/>
  <c r="L56" i="35"/>
  <c r="M42" i="35"/>
  <c r="L42" i="35"/>
  <c r="M38" i="35"/>
  <c r="L38" i="35"/>
  <c r="L34" i="35"/>
  <c r="M34" i="35"/>
  <c r="M106" i="35"/>
  <c r="L106" i="35"/>
  <c r="L101" i="35"/>
  <c r="M101" i="35"/>
  <c r="M81" i="35"/>
  <c r="L81" i="35"/>
  <c r="M63" i="35"/>
  <c r="L63" i="35"/>
  <c r="G43" i="35"/>
  <c r="H31" i="35"/>
  <c r="G21" i="35"/>
  <c r="H9" i="35"/>
  <c r="L13" i="35"/>
  <c r="M13" i="35"/>
  <c r="M10" i="35"/>
  <c r="L10" i="35"/>
  <c r="E21" i="35"/>
  <c r="F9" i="35"/>
  <c r="J31" i="35"/>
  <c r="I43" i="35"/>
  <c r="J53" i="35"/>
  <c r="I65" i="35"/>
  <c r="I87" i="35"/>
  <c r="J75" i="35"/>
  <c r="J97" i="35"/>
  <c r="I109" i="35"/>
  <c r="J141" i="35"/>
  <c r="I153" i="35"/>
  <c r="J119" i="35"/>
  <c r="I131" i="35"/>
  <c r="J185" i="35"/>
  <c r="I197" i="35"/>
  <c r="J163" i="35"/>
  <c r="I175" i="35"/>
  <c r="J229" i="35"/>
  <c r="I241" i="35"/>
  <c r="J207" i="35"/>
  <c r="I219" i="35"/>
  <c r="I263" i="35"/>
  <c r="J251" i="35"/>
  <c r="H53" i="35"/>
  <c r="G65" i="35"/>
  <c r="G87" i="35"/>
  <c r="H75" i="35"/>
  <c r="G175" i="35"/>
  <c r="H163" i="35"/>
  <c r="H141" i="35"/>
  <c r="G153" i="35"/>
  <c r="G131" i="35"/>
  <c r="H119" i="35"/>
  <c r="H97" i="35"/>
  <c r="G109" i="35"/>
  <c r="H229" i="35"/>
  <c r="G241" i="35"/>
  <c r="H207" i="35"/>
  <c r="G219" i="35"/>
  <c r="G263" i="35"/>
  <c r="H251" i="35"/>
  <c r="H185" i="35"/>
  <c r="G197" i="35"/>
  <c r="E109" i="35"/>
  <c r="F109" i="35" s="1"/>
  <c r="F97" i="35"/>
  <c r="E43" i="35"/>
  <c r="F31" i="35"/>
  <c r="E65" i="35"/>
  <c r="F53" i="35"/>
  <c r="E87" i="35"/>
  <c r="F87" i="35" s="1"/>
  <c r="F75" i="35"/>
  <c r="E175" i="35"/>
  <c r="F163" i="35"/>
  <c r="F141" i="35"/>
  <c r="E153" i="35"/>
  <c r="F153" i="35" s="1"/>
  <c r="E197" i="35"/>
  <c r="F197" i="35" s="1"/>
  <c r="F185" i="35"/>
  <c r="E131" i="35"/>
  <c r="F131" i="35" s="1"/>
  <c r="F119" i="35"/>
  <c r="F207" i="35"/>
  <c r="E219" i="35"/>
  <c r="F219" i="35" s="1"/>
  <c r="F251" i="35"/>
  <c r="E263" i="35"/>
  <c r="F263" i="35" s="1"/>
  <c r="F229" i="35"/>
  <c r="E241" i="35"/>
  <c r="F241" i="35" s="1"/>
  <c r="L78" i="34"/>
  <c r="M78" i="34"/>
  <c r="L55" i="34"/>
  <c r="M55" i="34"/>
  <c r="M34" i="34"/>
  <c r="L34" i="34"/>
  <c r="M79" i="34"/>
  <c r="L79" i="34"/>
  <c r="M166" i="34"/>
  <c r="L166" i="34"/>
  <c r="M207" i="34"/>
  <c r="L207" i="34"/>
  <c r="M233" i="34"/>
  <c r="L233" i="34"/>
  <c r="L75" i="34"/>
  <c r="M75" i="34"/>
  <c r="M99" i="34"/>
  <c r="L99" i="34"/>
  <c r="M144" i="34"/>
  <c r="L144" i="34"/>
  <c r="M101" i="34"/>
  <c r="L101" i="34"/>
  <c r="M122" i="34"/>
  <c r="L122" i="34"/>
  <c r="M142" i="34"/>
  <c r="L142" i="34"/>
  <c r="M188" i="34"/>
  <c r="L188" i="34"/>
  <c r="M210" i="34"/>
  <c r="L210" i="34"/>
  <c r="M231" i="34"/>
  <c r="L231" i="34"/>
  <c r="M145" i="34"/>
  <c r="L145" i="34"/>
  <c r="M164" i="34"/>
  <c r="L164" i="34"/>
  <c r="M252" i="34"/>
  <c r="L252" i="34"/>
  <c r="M120" i="34"/>
  <c r="L120" i="34"/>
  <c r="M167" i="34"/>
  <c r="L167" i="34"/>
  <c r="M186" i="34"/>
  <c r="L186" i="34"/>
  <c r="M208" i="34"/>
  <c r="L208" i="34"/>
  <c r="M229" i="34"/>
  <c r="L229" i="34"/>
  <c r="M255" i="34"/>
  <c r="L255" i="34"/>
  <c r="M123" i="34"/>
  <c r="L123" i="34"/>
  <c r="M143" i="34"/>
  <c r="L143" i="34"/>
  <c r="M189" i="34"/>
  <c r="L189" i="34"/>
  <c r="M211" i="34"/>
  <c r="L211" i="34"/>
  <c r="M232" i="34"/>
  <c r="L232" i="34"/>
  <c r="L165" i="34"/>
  <c r="M165" i="34"/>
  <c r="L253" i="34"/>
  <c r="M253" i="34"/>
  <c r="M100" i="34"/>
  <c r="L100" i="34"/>
  <c r="M121" i="34"/>
  <c r="L121" i="34"/>
  <c r="L141" i="34"/>
  <c r="M141" i="34"/>
  <c r="M187" i="34"/>
  <c r="L187" i="34"/>
  <c r="L209" i="34"/>
  <c r="M209" i="34"/>
  <c r="M230" i="34"/>
  <c r="L230" i="34"/>
  <c r="J153" i="34"/>
  <c r="L31" i="34"/>
  <c r="M31" i="34"/>
  <c r="J109" i="34"/>
  <c r="J175" i="34"/>
  <c r="J229" i="34"/>
  <c r="J141" i="34"/>
  <c r="J251" i="34"/>
  <c r="J119" i="34"/>
  <c r="J207" i="34"/>
  <c r="M251" i="34"/>
  <c r="L251" i="34"/>
  <c r="M119" i="34"/>
  <c r="L119" i="34"/>
  <c r="J65" i="34"/>
  <c r="M54" i="34"/>
  <c r="L54" i="34"/>
  <c r="H153" i="34"/>
  <c r="C21" i="35"/>
  <c r="C175" i="35"/>
  <c r="C43" i="35"/>
  <c r="C65" i="35"/>
  <c r="M98" i="34"/>
  <c r="L98" i="34"/>
  <c r="L76" i="34"/>
  <c r="M76" i="34"/>
  <c r="M57" i="34"/>
  <c r="L57" i="34"/>
  <c r="M53" i="34"/>
  <c r="L53" i="34"/>
  <c r="M35" i="34"/>
  <c r="L35" i="34"/>
  <c r="J61" i="33"/>
  <c r="I61" i="33"/>
  <c r="H61" i="33"/>
  <c r="K61" i="33"/>
  <c r="K62" i="33"/>
  <c r="J62" i="33"/>
  <c r="I62" i="33"/>
  <c r="H62" i="33"/>
  <c r="K55" i="33"/>
  <c r="J55" i="33"/>
  <c r="I55" i="33"/>
  <c r="H55" i="33"/>
  <c r="K63" i="33"/>
  <c r="J63" i="33"/>
  <c r="I63" i="33"/>
  <c r="H63" i="33"/>
  <c r="I52" i="33"/>
  <c r="H52" i="33"/>
  <c r="K52" i="33"/>
  <c r="J52" i="33"/>
  <c r="I60" i="33"/>
  <c r="H60" i="33"/>
  <c r="K60" i="33"/>
  <c r="J60" i="33"/>
  <c r="I68" i="33"/>
  <c r="H68" i="33"/>
  <c r="K68" i="33"/>
  <c r="J68" i="33"/>
  <c r="H51" i="33"/>
  <c r="K51" i="33"/>
  <c r="J51" i="33"/>
  <c r="I51" i="33"/>
  <c r="H59" i="33"/>
  <c r="K59" i="33"/>
  <c r="J59" i="33"/>
  <c r="I59" i="33"/>
  <c r="H67" i="33"/>
  <c r="K67" i="33"/>
  <c r="J67" i="33"/>
  <c r="I67" i="33"/>
  <c r="J50" i="33"/>
  <c r="K50" i="33"/>
  <c r="I50" i="33"/>
  <c r="H50" i="33"/>
  <c r="J58" i="33"/>
  <c r="K58" i="33"/>
  <c r="I58" i="33"/>
  <c r="H58" i="33"/>
  <c r="J66" i="33"/>
  <c r="K66" i="33"/>
  <c r="I66" i="33"/>
  <c r="H66" i="33"/>
  <c r="H40" i="33"/>
  <c r="K40" i="33"/>
  <c r="J40" i="33"/>
  <c r="I40" i="33"/>
  <c r="I65" i="33"/>
  <c r="K65" i="33"/>
  <c r="J65" i="33"/>
  <c r="H65" i="33"/>
  <c r="I49" i="33"/>
  <c r="K49" i="33"/>
  <c r="J49" i="33"/>
  <c r="H49" i="33"/>
  <c r="K48" i="33"/>
  <c r="H48" i="33"/>
  <c r="J48" i="33"/>
  <c r="I48" i="33"/>
  <c r="J47" i="33"/>
  <c r="K47" i="33"/>
  <c r="I47" i="33"/>
  <c r="H47" i="33"/>
  <c r="K54" i="33"/>
  <c r="J54" i="33"/>
  <c r="I54" i="33"/>
  <c r="H54" i="33"/>
  <c r="S29" i="33"/>
  <c r="T29" i="33"/>
  <c r="R29" i="33"/>
  <c r="Q29" i="33"/>
  <c r="K20" i="33"/>
  <c r="J20" i="33"/>
  <c r="I20" i="33"/>
  <c r="H20" i="33"/>
  <c r="AC19" i="33"/>
  <c r="AB19" i="33"/>
  <c r="AG19" i="33"/>
  <c r="AE19" i="33"/>
  <c r="AD19" i="33"/>
  <c r="AA19" i="33"/>
  <c r="K19" i="33"/>
  <c r="J19" i="33"/>
  <c r="I19" i="33"/>
  <c r="H19" i="33"/>
  <c r="AG14" i="33"/>
  <c r="AE14" i="33"/>
  <c r="AD14" i="33"/>
  <c r="AC14" i="33"/>
  <c r="AB14" i="33"/>
  <c r="AA14" i="33"/>
  <c r="W36" i="33"/>
  <c r="AF36" i="33" s="1"/>
  <c r="AF11" i="33"/>
  <c r="G36" i="33"/>
  <c r="K11" i="33"/>
  <c r="J11" i="33"/>
  <c r="I11" i="33"/>
  <c r="H11" i="33"/>
  <c r="AD28" i="33"/>
  <c r="AC28" i="33"/>
  <c r="AB28" i="33"/>
  <c r="AE28" i="33"/>
  <c r="AA28" i="33"/>
  <c r="AG28" i="33"/>
  <c r="AB26" i="33"/>
  <c r="AA26" i="33"/>
  <c r="AC26" i="33"/>
  <c r="AG26" i="33"/>
  <c r="AE26" i="33"/>
  <c r="AD26" i="33"/>
  <c r="AB34" i="33"/>
  <c r="AA34" i="33"/>
  <c r="AG34" i="33"/>
  <c r="AE34" i="33"/>
  <c r="AD34" i="33"/>
  <c r="AC34" i="33"/>
  <c r="AA25" i="33"/>
  <c r="AG25" i="33"/>
  <c r="AE25" i="33"/>
  <c r="AB25" i="33"/>
  <c r="AD25" i="33"/>
  <c r="AC25" i="33"/>
  <c r="AA33" i="33"/>
  <c r="AG33" i="33"/>
  <c r="AE33" i="33"/>
  <c r="AD33" i="33"/>
  <c r="AC33" i="33"/>
  <c r="AB33" i="33"/>
  <c r="AG24" i="33"/>
  <c r="AD24" i="33"/>
  <c r="AA24" i="33"/>
  <c r="AE24" i="33"/>
  <c r="AC24" i="33"/>
  <c r="AB24" i="33"/>
  <c r="AG32" i="33"/>
  <c r="AD32" i="33"/>
  <c r="AE32" i="33"/>
  <c r="AC32" i="33"/>
  <c r="AB32" i="33"/>
  <c r="AA32" i="33"/>
  <c r="AG60" i="33"/>
  <c r="AE60" i="33"/>
  <c r="AB60" i="33"/>
  <c r="AD60" i="33"/>
  <c r="AC60" i="33"/>
  <c r="AA60" i="33"/>
  <c r="R50" i="33"/>
  <c r="T50" i="33"/>
  <c r="S50" i="33"/>
  <c r="Q50" i="33"/>
  <c r="S33" i="33"/>
  <c r="R33" i="33"/>
  <c r="Q33" i="33"/>
  <c r="T33" i="33"/>
  <c r="AD20" i="33"/>
  <c r="AC20" i="33"/>
  <c r="AA20" i="33"/>
  <c r="AG20" i="33"/>
  <c r="AE20" i="33"/>
  <c r="AB20" i="33"/>
  <c r="Q20" i="33"/>
  <c r="T20" i="33"/>
  <c r="S20" i="33"/>
  <c r="R20" i="33"/>
  <c r="AA15" i="33"/>
  <c r="AG15" i="33"/>
  <c r="AE15" i="33"/>
  <c r="AD15" i="33"/>
  <c r="AC15" i="33"/>
  <c r="AB15" i="33"/>
  <c r="Q13" i="33"/>
  <c r="T13" i="33"/>
  <c r="S13" i="33"/>
  <c r="R13" i="33"/>
  <c r="H12" i="33"/>
  <c r="K12" i="33"/>
  <c r="J12" i="33"/>
  <c r="I12" i="33"/>
  <c r="AA7" i="33"/>
  <c r="AG7" i="33"/>
  <c r="AE7" i="33"/>
  <c r="AD7" i="33"/>
  <c r="AC7" i="33"/>
  <c r="AB7" i="33"/>
  <c r="AG46" i="33"/>
  <c r="AE46" i="33"/>
  <c r="AD46" i="33"/>
  <c r="AC46" i="33"/>
  <c r="AB46" i="33"/>
  <c r="AA46" i="33"/>
  <c r="AG41" i="33"/>
  <c r="AE41" i="33"/>
  <c r="AD41" i="33"/>
  <c r="AC41" i="33"/>
  <c r="AB41" i="33"/>
  <c r="AA41" i="33"/>
  <c r="T35" i="33"/>
  <c r="S35" i="33"/>
  <c r="Q35" i="33"/>
  <c r="R35" i="33"/>
  <c r="AE29" i="33"/>
  <c r="AD29" i="33"/>
  <c r="AC29" i="33"/>
  <c r="AA29" i="33"/>
  <c r="AB29" i="33"/>
  <c r="AG29" i="33"/>
  <c r="K26" i="33"/>
  <c r="J26" i="33"/>
  <c r="H26" i="33"/>
  <c r="I26" i="33"/>
  <c r="J24" i="33"/>
  <c r="I24" i="33"/>
  <c r="H24" i="33"/>
  <c r="K24" i="33"/>
  <c r="AE21" i="33"/>
  <c r="AD21" i="33"/>
  <c r="AB21" i="33"/>
  <c r="AA21" i="33"/>
  <c r="AG21" i="33"/>
  <c r="AC21" i="33"/>
  <c r="R21" i="33"/>
  <c r="Q21" i="33"/>
  <c r="T21" i="33"/>
  <c r="S21" i="33"/>
  <c r="AB16" i="33"/>
  <c r="AA16" i="33"/>
  <c r="AG16" i="33"/>
  <c r="AE16" i="33"/>
  <c r="AD16" i="33"/>
  <c r="AC16" i="33"/>
  <c r="R14" i="33"/>
  <c r="Q14" i="33"/>
  <c r="T14" i="33"/>
  <c r="S14" i="33"/>
  <c r="I13" i="33"/>
  <c r="H13" i="33"/>
  <c r="K13" i="33"/>
  <c r="J13" i="33"/>
  <c r="AB8" i="33"/>
  <c r="AA8" i="33"/>
  <c r="AG8" i="33"/>
  <c r="AE8" i="33"/>
  <c r="AD8" i="33"/>
  <c r="AC8" i="33"/>
  <c r="T26" i="33"/>
  <c r="S26" i="33"/>
  <c r="R26" i="33"/>
  <c r="Q26" i="33"/>
  <c r="T34" i="33"/>
  <c r="S34" i="33"/>
  <c r="R34" i="33"/>
  <c r="Q34" i="33"/>
  <c r="R24" i="33"/>
  <c r="Q24" i="33"/>
  <c r="T24" i="33"/>
  <c r="S24" i="33"/>
  <c r="R32" i="33"/>
  <c r="Q32" i="33"/>
  <c r="S32" i="33"/>
  <c r="T32" i="33"/>
  <c r="Q23" i="33"/>
  <c r="R23" i="33"/>
  <c r="T23" i="33"/>
  <c r="S23" i="33"/>
  <c r="Q31" i="33"/>
  <c r="R31" i="33"/>
  <c r="T31" i="33"/>
  <c r="S31" i="33"/>
  <c r="T22" i="33"/>
  <c r="S22" i="33"/>
  <c r="R22" i="33"/>
  <c r="Q22" i="33"/>
  <c r="T30" i="33"/>
  <c r="Q30" i="33"/>
  <c r="S30" i="33"/>
  <c r="R30" i="33"/>
  <c r="AD57" i="33"/>
  <c r="AC57" i="33"/>
  <c r="AB57" i="33"/>
  <c r="AG57" i="33"/>
  <c r="AE57" i="33"/>
  <c r="AA57" i="33"/>
  <c r="AD45" i="33"/>
  <c r="AC45" i="33"/>
  <c r="AB45" i="33"/>
  <c r="AA45" i="33"/>
  <c r="AG45" i="33"/>
  <c r="AE45" i="33"/>
  <c r="AC56" i="33"/>
  <c r="AB56" i="33"/>
  <c r="AA56" i="33"/>
  <c r="AG56" i="33"/>
  <c r="AE56" i="33"/>
  <c r="AD56" i="33"/>
  <c r="Z69" i="33"/>
  <c r="AC44" i="33"/>
  <c r="AB44" i="33"/>
  <c r="AA44" i="33"/>
  <c r="AG44" i="33"/>
  <c r="AE44" i="33"/>
  <c r="AD44" i="33"/>
  <c r="AG52" i="33"/>
  <c r="AE52" i="33"/>
  <c r="AB52" i="33"/>
  <c r="AD52" i="33"/>
  <c r="AC52" i="33"/>
  <c r="AA52" i="33"/>
  <c r="AG68" i="33"/>
  <c r="AE68" i="33"/>
  <c r="AB68" i="33"/>
  <c r="AD68" i="33"/>
  <c r="AC68" i="33"/>
  <c r="AA68" i="33"/>
  <c r="AB43" i="33"/>
  <c r="AA43" i="33"/>
  <c r="AG43" i="33"/>
  <c r="AE43" i="33"/>
  <c r="AD43" i="33"/>
  <c r="AC43" i="33"/>
  <c r="AE51" i="33"/>
  <c r="AD51" i="33"/>
  <c r="AA51" i="33"/>
  <c r="AC51" i="33"/>
  <c r="AB51" i="33"/>
  <c r="AG51" i="33"/>
  <c r="AE67" i="33"/>
  <c r="AD67" i="33"/>
  <c r="AA67" i="33"/>
  <c r="AC67" i="33"/>
  <c r="AB67" i="33"/>
  <c r="AG67" i="33"/>
  <c r="AA42" i="33"/>
  <c r="AG42" i="33"/>
  <c r="AE42" i="33"/>
  <c r="AD42" i="33"/>
  <c r="AC42" i="33"/>
  <c r="AB42" i="33"/>
  <c r="AD49" i="33"/>
  <c r="AC49" i="33"/>
  <c r="AB49" i="33"/>
  <c r="AG49" i="33"/>
  <c r="AA49" i="33"/>
  <c r="AE49" i="33"/>
  <c r="AD65" i="33"/>
  <c r="AC65" i="33"/>
  <c r="AB65" i="33"/>
  <c r="AG65" i="33"/>
  <c r="AA65" i="33"/>
  <c r="AE65" i="33"/>
  <c r="AC48" i="33"/>
  <c r="AB48" i="33"/>
  <c r="AA48" i="33"/>
  <c r="AG48" i="33"/>
  <c r="AE48" i="33"/>
  <c r="AD48" i="33"/>
  <c r="AC64" i="33"/>
  <c r="AB64" i="33"/>
  <c r="AA64" i="33"/>
  <c r="AG64" i="33"/>
  <c r="AE64" i="33"/>
  <c r="AD64" i="33"/>
  <c r="AE50" i="33"/>
  <c r="AD50" i="33"/>
  <c r="AC50" i="33"/>
  <c r="AB50" i="33"/>
  <c r="AA50" i="33"/>
  <c r="AG50" i="33"/>
  <c r="AE58" i="33"/>
  <c r="AD58" i="33"/>
  <c r="AC58" i="33"/>
  <c r="AG58" i="33"/>
  <c r="AB58" i="33"/>
  <c r="AA58" i="33"/>
  <c r="AE66" i="33"/>
  <c r="AD66" i="33"/>
  <c r="AC66" i="33"/>
  <c r="AB66" i="33"/>
  <c r="AA66" i="33"/>
  <c r="AG66" i="33"/>
  <c r="AE47" i="33"/>
  <c r="AD47" i="33"/>
  <c r="AC47" i="33"/>
  <c r="AB47" i="33"/>
  <c r="AA47" i="33"/>
  <c r="AG47" i="33"/>
  <c r="AB55" i="33"/>
  <c r="AA55" i="33"/>
  <c r="AE55" i="33"/>
  <c r="AG55" i="33"/>
  <c r="AD55" i="33"/>
  <c r="AC55" i="33"/>
  <c r="AB63" i="33"/>
  <c r="AA63" i="33"/>
  <c r="AE63" i="33"/>
  <c r="AG63" i="33"/>
  <c r="AD63" i="33"/>
  <c r="AC63" i="33"/>
  <c r="AA54" i="33"/>
  <c r="AG54" i="33"/>
  <c r="AD54" i="33"/>
  <c r="AE54" i="33"/>
  <c r="AC54" i="33"/>
  <c r="AB54" i="33"/>
  <c r="AA62" i="33"/>
  <c r="AG62" i="33"/>
  <c r="AD62" i="33"/>
  <c r="AE62" i="33"/>
  <c r="AC62" i="33"/>
  <c r="AB62" i="33"/>
  <c r="AG53" i="33"/>
  <c r="AC53" i="33"/>
  <c r="AE53" i="33"/>
  <c r="AD53" i="33"/>
  <c r="AB53" i="33"/>
  <c r="AA53" i="33"/>
  <c r="AG61" i="33"/>
  <c r="AC61" i="33"/>
  <c r="AE61" i="33"/>
  <c r="AD61" i="33"/>
  <c r="AB61" i="33"/>
  <c r="AA61" i="33"/>
  <c r="AE30" i="33"/>
  <c r="AD30" i="33"/>
  <c r="AB30" i="33"/>
  <c r="AG30" i="33"/>
  <c r="AC30" i="33"/>
  <c r="AA30" i="33"/>
  <c r="K27" i="33"/>
  <c r="I27" i="33"/>
  <c r="J27" i="33"/>
  <c r="H27" i="33"/>
  <c r="AG23" i="33"/>
  <c r="AE23" i="33"/>
  <c r="AC23" i="33"/>
  <c r="AB23" i="33"/>
  <c r="AA23" i="33"/>
  <c r="AD23" i="33"/>
  <c r="AC17" i="33"/>
  <c r="AB17" i="33"/>
  <c r="AA17" i="33"/>
  <c r="AG17" i="33"/>
  <c r="AE17" i="33"/>
  <c r="AD17" i="33"/>
  <c r="J14" i="33"/>
  <c r="I14" i="33"/>
  <c r="H14" i="33"/>
  <c r="K14" i="33"/>
  <c r="K25" i="33"/>
  <c r="J25" i="33"/>
  <c r="I25" i="33"/>
  <c r="H25" i="33"/>
  <c r="K33" i="33"/>
  <c r="J33" i="33"/>
  <c r="I33" i="33"/>
  <c r="H33" i="33"/>
  <c r="I23" i="33"/>
  <c r="H23" i="33"/>
  <c r="K23" i="33"/>
  <c r="J23" i="33"/>
  <c r="I31" i="33"/>
  <c r="H31" i="33"/>
  <c r="K31" i="33"/>
  <c r="J31" i="33"/>
  <c r="H22" i="33"/>
  <c r="J22" i="33"/>
  <c r="I22" i="33"/>
  <c r="K22" i="33"/>
  <c r="H30" i="33"/>
  <c r="K30" i="33"/>
  <c r="J30" i="33"/>
  <c r="I30" i="33"/>
  <c r="H21" i="33"/>
  <c r="K21" i="33"/>
  <c r="J21" i="33"/>
  <c r="I21" i="33"/>
  <c r="K29" i="33"/>
  <c r="J29" i="33"/>
  <c r="I29" i="33"/>
  <c r="H29" i="33"/>
  <c r="T49" i="33"/>
  <c r="Q49" i="33"/>
  <c r="S49" i="33"/>
  <c r="R49" i="33"/>
  <c r="T45" i="33"/>
  <c r="S45" i="33"/>
  <c r="R45" i="33"/>
  <c r="Q45" i="33"/>
  <c r="P69" i="33"/>
  <c r="T44" i="33"/>
  <c r="S44" i="33"/>
  <c r="R44" i="33"/>
  <c r="Q44" i="33"/>
  <c r="T63" i="33"/>
  <c r="S63" i="33"/>
  <c r="R63" i="33"/>
  <c r="Q63" i="33"/>
  <c r="T43" i="33"/>
  <c r="S43" i="33"/>
  <c r="R43" i="33"/>
  <c r="Q43" i="33"/>
  <c r="R47" i="33"/>
  <c r="T47" i="33"/>
  <c r="S47" i="33"/>
  <c r="Q47" i="33"/>
  <c r="S62" i="33"/>
  <c r="R62" i="33"/>
  <c r="Q62" i="33"/>
  <c r="T62" i="33"/>
  <c r="S42" i="33"/>
  <c r="R42" i="33"/>
  <c r="Q42" i="33"/>
  <c r="T42" i="33"/>
  <c r="R58" i="33"/>
  <c r="T58" i="33"/>
  <c r="S58" i="33"/>
  <c r="Q58" i="33"/>
  <c r="Q41" i="33"/>
  <c r="T41" i="33"/>
  <c r="S41" i="33"/>
  <c r="R41" i="33"/>
  <c r="T57" i="33"/>
  <c r="Q57" i="33"/>
  <c r="S57" i="33"/>
  <c r="R57" i="33"/>
  <c r="T40" i="33"/>
  <c r="R40" i="33"/>
  <c r="Q40" i="33"/>
  <c r="S40" i="33"/>
  <c r="T55" i="33"/>
  <c r="S55" i="33"/>
  <c r="R55" i="33"/>
  <c r="Q55" i="33"/>
  <c r="S54" i="33"/>
  <c r="R54" i="33"/>
  <c r="Q54" i="33"/>
  <c r="T54" i="33"/>
  <c r="T48" i="33"/>
  <c r="S48" i="33"/>
  <c r="R48" i="33"/>
  <c r="Q48" i="33"/>
  <c r="T56" i="33"/>
  <c r="S56" i="33"/>
  <c r="R56" i="33"/>
  <c r="Q56" i="33"/>
  <c r="T64" i="33"/>
  <c r="S64" i="33"/>
  <c r="R64" i="33"/>
  <c r="Q64" i="33"/>
  <c r="R53" i="33"/>
  <c r="Q53" i="33"/>
  <c r="T53" i="33"/>
  <c r="S53" i="33"/>
  <c r="R61" i="33"/>
  <c r="Q61" i="33"/>
  <c r="T61" i="33"/>
  <c r="S61" i="33"/>
  <c r="Q52" i="33"/>
  <c r="T52" i="33"/>
  <c r="S52" i="33"/>
  <c r="R52" i="33"/>
  <c r="Q60" i="33"/>
  <c r="T60" i="33"/>
  <c r="S60" i="33"/>
  <c r="R60" i="33"/>
  <c r="Q68" i="33"/>
  <c r="T68" i="33"/>
  <c r="S68" i="33"/>
  <c r="R68" i="33"/>
  <c r="S51" i="33"/>
  <c r="T51" i="33"/>
  <c r="R51" i="33"/>
  <c r="Q51" i="33"/>
  <c r="S59" i="33"/>
  <c r="T59" i="33"/>
  <c r="R59" i="33"/>
  <c r="Q59" i="33"/>
  <c r="S67" i="33"/>
  <c r="T67" i="33"/>
  <c r="R67" i="33"/>
  <c r="Q67" i="33"/>
  <c r="AG31" i="33"/>
  <c r="AE31" i="33"/>
  <c r="AC31" i="33"/>
  <c r="AD31" i="33"/>
  <c r="AB31" i="33"/>
  <c r="AA31" i="33"/>
  <c r="AD18" i="33"/>
  <c r="AC18" i="33"/>
  <c r="AB18" i="33"/>
  <c r="AA18" i="33"/>
  <c r="AG18" i="33"/>
  <c r="AE18" i="33"/>
  <c r="K15" i="33"/>
  <c r="J15" i="33"/>
  <c r="I15" i="33"/>
  <c r="H15" i="33"/>
  <c r="AD10" i="33"/>
  <c r="AC10" i="33"/>
  <c r="AB10" i="33"/>
  <c r="AA10" i="33"/>
  <c r="AG10" i="33"/>
  <c r="AE10" i="33"/>
  <c r="K7" i="33"/>
  <c r="J7" i="33"/>
  <c r="I7" i="33"/>
  <c r="H7" i="33"/>
  <c r="AE40" i="33"/>
  <c r="AD40" i="33"/>
  <c r="AC40" i="33"/>
  <c r="AB40" i="33"/>
  <c r="AG40" i="33"/>
  <c r="AA40" i="33"/>
  <c r="AC35" i="33"/>
  <c r="AB35" i="33"/>
  <c r="AA35" i="33"/>
  <c r="AG35" i="33"/>
  <c r="AE35" i="33"/>
  <c r="AD35" i="33"/>
  <c r="J32" i="33"/>
  <c r="I32" i="33"/>
  <c r="H32" i="33"/>
  <c r="K32" i="33"/>
  <c r="S25" i="33"/>
  <c r="R25" i="33"/>
  <c r="Q25" i="33"/>
  <c r="T25" i="33"/>
  <c r="T17" i="33"/>
  <c r="S17" i="33"/>
  <c r="R17" i="33"/>
  <c r="Q17" i="33"/>
  <c r="K16" i="33"/>
  <c r="J16" i="33"/>
  <c r="I16" i="33"/>
  <c r="H16" i="33"/>
  <c r="Z36" i="33"/>
  <c r="AE11" i="33"/>
  <c r="AD11" i="33"/>
  <c r="AC11" i="33"/>
  <c r="AB11" i="33"/>
  <c r="AA11" i="33"/>
  <c r="AG11" i="33"/>
  <c r="T9" i="33"/>
  <c r="S9" i="33"/>
  <c r="R9" i="33"/>
  <c r="Q9" i="33"/>
  <c r="K8" i="33"/>
  <c r="J8" i="33"/>
  <c r="I8" i="33"/>
  <c r="H8" i="33"/>
  <c r="T65" i="33"/>
  <c r="Q65" i="33"/>
  <c r="S65" i="33"/>
  <c r="R65" i="33"/>
  <c r="K34" i="33"/>
  <c r="J34" i="33"/>
  <c r="H34" i="33"/>
  <c r="I34" i="33"/>
  <c r="T27" i="33"/>
  <c r="S27" i="33"/>
  <c r="Q27" i="33"/>
  <c r="R27" i="33"/>
  <c r="AE22" i="33"/>
  <c r="AD22" i="33"/>
  <c r="AG22" i="33"/>
  <c r="AC22" i="33"/>
  <c r="AB22" i="33"/>
  <c r="AA22" i="33"/>
  <c r="T18" i="33"/>
  <c r="S18" i="33"/>
  <c r="R18" i="33"/>
  <c r="Q18" i="33"/>
  <c r="K17" i="33"/>
  <c r="J17" i="33"/>
  <c r="I17" i="33"/>
  <c r="H17" i="33"/>
  <c r="AE12" i="33"/>
  <c r="AD12" i="33"/>
  <c r="AC12" i="33"/>
  <c r="AB12" i="33"/>
  <c r="AA12" i="33"/>
  <c r="AG12" i="33"/>
  <c r="T10" i="33"/>
  <c r="S10" i="33"/>
  <c r="R10" i="33"/>
  <c r="Q10" i="33"/>
  <c r="K9" i="33"/>
  <c r="J9" i="33"/>
  <c r="I9" i="33"/>
  <c r="H9" i="33"/>
  <c r="M211" i="31"/>
  <c r="L211" i="31"/>
  <c r="L97" i="31"/>
  <c r="M97" i="31"/>
  <c r="M78" i="31"/>
  <c r="L78" i="31"/>
  <c r="M56" i="31"/>
  <c r="L56" i="31"/>
  <c r="M34" i="31"/>
  <c r="L34" i="31"/>
  <c r="M145" i="31"/>
  <c r="L145" i="31"/>
  <c r="M164" i="31"/>
  <c r="L164" i="31"/>
  <c r="M186" i="31"/>
  <c r="L186" i="31"/>
  <c r="M229" i="31"/>
  <c r="L229" i="31"/>
  <c r="M120" i="31"/>
  <c r="L120" i="31"/>
  <c r="M167" i="31"/>
  <c r="L167" i="31"/>
  <c r="M189" i="31"/>
  <c r="L189" i="31"/>
  <c r="M209" i="31"/>
  <c r="L209" i="31"/>
  <c r="M232" i="31"/>
  <c r="L232" i="31"/>
  <c r="M252" i="31"/>
  <c r="L252" i="31"/>
  <c r="M143" i="31"/>
  <c r="L143" i="31"/>
  <c r="M207" i="31"/>
  <c r="L207" i="31"/>
  <c r="M255" i="31"/>
  <c r="L255" i="31"/>
  <c r="M165" i="31"/>
  <c r="L165" i="31"/>
  <c r="M187" i="31"/>
  <c r="L187" i="31"/>
  <c r="M230" i="31"/>
  <c r="L230" i="31"/>
  <c r="M100" i="31"/>
  <c r="L100" i="31"/>
  <c r="M121" i="31"/>
  <c r="L121" i="31"/>
  <c r="M141" i="31"/>
  <c r="L141" i="31"/>
  <c r="M210" i="31"/>
  <c r="L210" i="31"/>
  <c r="M233" i="31"/>
  <c r="L233" i="31"/>
  <c r="M253" i="31"/>
  <c r="L253" i="31"/>
  <c r="L144" i="31"/>
  <c r="M144" i="31"/>
  <c r="L163" i="31"/>
  <c r="M163" i="31"/>
  <c r="L185" i="31"/>
  <c r="M185" i="31"/>
  <c r="L98" i="31"/>
  <c r="M98" i="31"/>
  <c r="M119" i="31"/>
  <c r="L119" i="31"/>
  <c r="M166" i="31"/>
  <c r="L166" i="31"/>
  <c r="M188" i="31"/>
  <c r="L188" i="31"/>
  <c r="M208" i="31"/>
  <c r="L208" i="31"/>
  <c r="M231" i="31"/>
  <c r="L231" i="31"/>
  <c r="M251" i="31"/>
  <c r="L251" i="31"/>
  <c r="M688" i="30"/>
  <c r="L688" i="30"/>
  <c r="M660" i="30"/>
  <c r="L660" i="30"/>
  <c r="M502" i="30"/>
  <c r="L502" i="30"/>
  <c r="M452" i="30"/>
  <c r="L452" i="30"/>
  <c r="M122" i="31"/>
  <c r="L122" i="31"/>
  <c r="M99" i="31"/>
  <c r="L99" i="31"/>
  <c r="L75" i="31"/>
  <c r="M75" i="31"/>
  <c r="L53" i="31"/>
  <c r="M53" i="31"/>
  <c r="J207" i="31"/>
  <c r="J141" i="31"/>
  <c r="J185" i="31"/>
  <c r="J119" i="31"/>
  <c r="J251" i="31"/>
  <c r="J153" i="31"/>
  <c r="J229" i="31"/>
  <c r="L685" i="30"/>
  <c r="M685" i="30"/>
  <c r="L615" i="30"/>
  <c r="M615" i="30"/>
  <c r="L569" i="30"/>
  <c r="M569" i="30"/>
  <c r="L523" i="30"/>
  <c r="M523" i="30"/>
  <c r="L499" i="30"/>
  <c r="M499" i="30"/>
  <c r="L449" i="30"/>
  <c r="M449" i="30"/>
  <c r="M662" i="30"/>
  <c r="L662" i="30"/>
  <c r="J109" i="31"/>
  <c r="M77" i="31"/>
  <c r="L77" i="31"/>
  <c r="M55" i="31"/>
  <c r="L55" i="31"/>
  <c r="M617" i="30"/>
  <c r="L617" i="30"/>
  <c r="M571" i="30"/>
  <c r="L571" i="30"/>
  <c r="M525" i="30"/>
  <c r="L525" i="30"/>
  <c r="M664" i="30"/>
  <c r="L664" i="30"/>
  <c r="M123" i="31"/>
  <c r="L123" i="31"/>
  <c r="L101" i="31"/>
  <c r="M101" i="31"/>
  <c r="M79" i="31"/>
  <c r="L79" i="31"/>
  <c r="M661" i="30"/>
  <c r="L661" i="30"/>
  <c r="J175" i="31"/>
  <c r="M142" i="31"/>
  <c r="L142" i="31"/>
  <c r="M76" i="31"/>
  <c r="L76" i="31"/>
  <c r="M54" i="31"/>
  <c r="L54" i="31"/>
  <c r="M686" i="30"/>
  <c r="L686" i="30"/>
  <c r="M616" i="30"/>
  <c r="L616" i="30"/>
  <c r="M570" i="30"/>
  <c r="L570" i="30"/>
  <c r="M524" i="30"/>
  <c r="L524" i="30"/>
  <c r="M500" i="30"/>
  <c r="L500" i="30"/>
  <c r="J498" i="30"/>
  <c r="M450" i="30"/>
  <c r="L450" i="30"/>
  <c r="M548" i="30"/>
  <c r="L548" i="30"/>
  <c r="M546" i="30"/>
  <c r="L546" i="30"/>
  <c r="M544" i="30"/>
  <c r="L544" i="30"/>
  <c r="M547" i="30"/>
  <c r="L547" i="30"/>
  <c r="M545" i="30"/>
  <c r="L545" i="30"/>
  <c r="M424" i="30"/>
  <c r="L424" i="30"/>
  <c r="M422" i="30"/>
  <c r="L422" i="30"/>
  <c r="M426" i="30"/>
  <c r="L426" i="30"/>
  <c r="L374" i="30"/>
  <c r="M374" i="30"/>
  <c r="L344" i="30"/>
  <c r="M344" i="30"/>
  <c r="L322" i="30"/>
  <c r="M322" i="30"/>
  <c r="L295" i="30"/>
  <c r="M295" i="30"/>
  <c r="L277" i="30"/>
  <c r="M277" i="30"/>
  <c r="L210" i="30"/>
  <c r="M210" i="30"/>
  <c r="M144" i="30"/>
  <c r="L144" i="30"/>
  <c r="L122" i="30"/>
  <c r="M122" i="30"/>
  <c r="M594" i="30"/>
  <c r="L594" i="30"/>
  <c r="M592" i="30"/>
  <c r="L592" i="30"/>
  <c r="M590" i="30"/>
  <c r="L590" i="30"/>
  <c r="M593" i="30"/>
  <c r="L593" i="30"/>
  <c r="M591" i="30"/>
  <c r="L591" i="30"/>
  <c r="L474" i="30"/>
  <c r="M474" i="30"/>
  <c r="M472" i="30"/>
  <c r="L472" i="30"/>
  <c r="M209" i="30"/>
  <c r="L209" i="30"/>
  <c r="J207" i="30"/>
  <c r="M189" i="30"/>
  <c r="L189" i="30"/>
  <c r="M398" i="30"/>
  <c r="L398" i="30"/>
  <c r="L397" i="30"/>
  <c r="M397" i="30"/>
  <c r="M400" i="30"/>
  <c r="L400" i="30"/>
  <c r="M348" i="30"/>
  <c r="L348" i="30"/>
  <c r="M299" i="30"/>
  <c r="L299" i="30"/>
  <c r="L186" i="30"/>
  <c r="M186" i="30"/>
  <c r="M473" i="30"/>
  <c r="L473" i="30"/>
  <c r="M471" i="30"/>
  <c r="L471" i="30"/>
  <c r="L425" i="30"/>
  <c r="M425" i="30"/>
  <c r="M423" i="30"/>
  <c r="L423" i="30"/>
  <c r="M296" i="30"/>
  <c r="L296" i="30"/>
  <c r="M211" i="30"/>
  <c r="L211" i="30"/>
  <c r="M145" i="30"/>
  <c r="L145" i="30"/>
  <c r="M123" i="30"/>
  <c r="L123" i="30"/>
  <c r="M53" i="30"/>
  <c r="L53" i="30"/>
  <c r="M233" i="30"/>
  <c r="L233" i="30"/>
  <c r="G125" i="27"/>
  <c r="I125" i="27"/>
  <c r="H125" i="27"/>
  <c r="L124" i="27"/>
  <c r="O124" i="27"/>
  <c r="M124" i="27"/>
  <c r="N124" i="27"/>
  <c r="J229" i="30"/>
  <c r="M231" i="30"/>
  <c r="L231" i="30"/>
  <c r="M229" i="30"/>
  <c r="L229" i="30"/>
  <c r="M232" i="30"/>
  <c r="L232" i="30"/>
  <c r="M230" i="30"/>
  <c r="L230" i="30"/>
  <c r="H141" i="28"/>
  <c r="K141" i="28" s="1"/>
  <c r="G141" i="28"/>
  <c r="I141" i="28"/>
  <c r="L137" i="28"/>
  <c r="O137" i="28"/>
  <c r="N137" i="28"/>
  <c r="M137" i="28"/>
  <c r="H128" i="27"/>
  <c r="G128" i="27"/>
  <c r="I128" i="27"/>
  <c r="J251" i="30"/>
  <c r="M253" i="30"/>
  <c r="L253" i="30"/>
  <c r="M251" i="30"/>
  <c r="L251" i="30"/>
  <c r="M254" i="30"/>
  <c r="L254" i="30"/>
  <c r="M252" i="30"/>
  <c r="L252" i="30"/>
  <c r="M165" i="30"/>
  <c r="L165" i="30"/>
  <c r="M163" i="30"/>
  <c r="L163" i="30"/>
  <c r="M164" i="30"/>
  <c r="L164" i="30"/>
  <c r="N143" i="28"/>
  <c r="M143" i="28"/>
  <c r="L143" i="28"/>
  <c r="O143" i="28"/>
  <c r="I139" i="28"/>
  <c r="H139" i="28"/>
  <c r="K139" i="28" s="1"/>
  <c r="G139" i="28"/>
  <c r="I126" i="27"/>
  <c r="H126" i="27"/>
  <c r="G126" i="27"/>
  <c r="H124" i="27"/>
  <c r="G124" i="27"/>
  <c r="M75" i="30"/>
  <c r="L75" i="30"/>
  <c r="M55" i="30"/>
  <c r="L55" i="30"/>
  <c r="M54" i="30"/>
  <c r="L54" i="30"/>
  <c r="O125" i="27"/>
  <c r="N125" i="27"/>
  <c r="M125" i="27"/>
  <c r="L125" i="27"/>
  <c r="K125" i="27"/>
  <c r="T60" i="24"/>
  <c r="R60" i="24"/>
  <c r="S60" i="24"/>
  <c r="Q60" i="24"/>
  <c r="AC57" i="24"/>
  <c r="AA57" i="24"/>
  <c r="Z57" i="24"/>
  <c r="AB57" i="24"/>
  <c r="T52" i="24"/>
  <c r="R52" i="24"/>
  <c r="S52" i="24"/>
  <c r="Q52" i="24"/>
  <c r="AC49" i="24"/>
  <c r="AA49" i="24"/>
  <c r="AB49" i="24"/>
  <c r="Z49" i="24"/>
  <c r="T44" i="24"/>
  <c r="R44" i="24"/>
  <c r="P69" i="24"/>
  <c r="S44" i="24"/>
  <c r="Q44" i="24"/>
  <c r="AC41" i="24"/>
  <c r="AA41" i="24"/>
  <c r="AB41" i="24"/>
  <c r="Z41" i="24"/>
  <c r="T34" i="24"/>
  <c r="R34" i="24"/>
  <c r="S34" i="24"/>
  <c r="Q34" i="24"/>
  <c r="AC31" i="24"/>
  <c r="AA31" i="24"/>
  <c r="AB31" i="24"/>
  <c r="Z31" i="24"/>
  <c r="T26" i="24"/>
  <c r="R26" i="24"/>
  <c r="S26" i="24"/>
  <c r="Q26" i="24"/>
  <c r="AC23" i="24"/>
  <c r="AA23" i="24"/>
  <c r="AB23" i="24"/>
  <c r="Z23" i="24"/>
  <c r="T18" i="24"/>
  <c r="R18" i="24"/>
  <c r="S18" i="24"/>
  <c r="Q18" i="24"/>
  <c r="AC15" i="24"/>
  <c r="AA15" i="24"/>
  <c r="AB15" i="24"/>
  <c r="Z15" i="24"/>
  <c r="T10" i="24"/>
  <c r="R10" i="24"/>
  <c r="S10" i="24"/>
  <c r="Q10" i="24"/>
  <c r="AC7" i="24"/>
  <c r="AA7" i="24"/>
  <c r="AB7" i="24"/>
  <c r="Z7" i="24"/>
  <c r="Q65" i="24"/>
  <c r="S65" i="24"/>
  <c r="T65" i="24"/>
  <c r="R65" i="24"/>
  <c r="Z62" i="24"/>
  <c r="AB62" i="24"/>
  <c r="AC62" i="24"/>
  <c r="AA62" i="24"/>
  <c r="Q57" i="24"/>
  <c r="S57" i="24"/>
  <c r="T57" i="24"/>
  <c r="R57" i="24"/>
  <c r="Z54" i="24"/>
  <c r="AB54" i="24"/>
  <c r="AC54" i="24"/>
  <c r="AA54" i="24"/>
  <c r="Q49" i="24"/>
  <c r="S49" i="24"/>
  <c r="R49" i="24"/>
  <c r="T49" i="24"/>
  <c r="Z46" i="24"/>
  <c r="AB46" i="24"/>
  <c r="AC46" i="24"/>
  <c r="AA46" i="24"/>
  <c r="Q41" i="24"/>
  <c r="S41" i="24"/>
  <c r="T41" i="24"/>
  <c r="R41" i="24"/>
  <c r="Q31" i="24"/>
  <c r="S31" i="24"/>
  <c r="T31" i="24"/>
  <c r="R31" i="24"/>
  <c r="Z28" i="24"/>
  <c r="AB28" i="24"/>
  <c r="AC28" i="24"/>
  <c r="AA28" i="24"/>
  <c r="Q23" i="24"/>
  <c r="S23" i="24"/>
  <c r="T23" i="24"/>
  <c r="R23" i="24"/>
  <c r="Z20" i="24"/>
  <c r="AB20" i="24"/>
  <c r="AC20" i="24"/>
  <c r="AA20" i="24"/>
  <c r="Q15" i="24"/>
  <c r="S15" i="24"/>
  <c r="T15" i="24"/>
  <c r="R15" i="24"/>
  <c r="Z12" i="24"/>
  <c r="AB12" i="24"/>
  <c r="AC12" i="24"/>
  <c r="AA12" i="24"/>
  <c r="Q7" i="24"/>
  <c r="S7" i="24"/>
  <c r="T7" i="24"/>
  <c r="R7" i="24"/>
  <c r="AA67" i="24"/>
  <c r="Z67" i="24"/>
  <c r="AC67" i="24"/>
  <c r="AB67" i="24"/>
  <c r="R62" i="24"/>
  <c r="Q62" i="24"/>
  <c r="T62" i="24"/>
  <c r="S62" i="24"/>
  <c r="AA59" i="24"/>
  <c r="Z59" i="24"/>
  <c r="AC59" i="24"/>
  <c r="AB59" i="24"/>
  <c r="R54" i="24"/>
  <c r="Q54" i="24"/>
  <c r="T54" i="24"/>
  <c r="S54" i="24"/>
  <c r="AA51" i="24"/>
  <c r="Z51" i="24"/>
  <c r="AC51" i="24"/>
  <c r="AB51" i="24"/>
  <c r="R46" i="24"/>
  <c r="Q46" i="24"/>
  <c r="T46" i="24"/>
  <c r="S46" i="24"/>
  <c r="AA43" i="24"/>
  <c r="Z43" i="24"/>
  <c r="AC43" i="24"/>
  <c r="AB43" i="24"/>
  <c r="AA33" i="24"/>
  <c r="Z33" i="24"/>
  <c r="AC33" i="24"/>
  <c r="AB33" i="24"/>
  <c r="R28" i="24"/>
  <c r="Q28" i="24"/>
  <c r="T28" i="24"/>
  <c r="S28" i="24"/>
  <c r="AA25" i="24"/>
  <c r="Z25" i="24"/>
  <c r="AC25" i="24"/>
  <c r="AB25" i="24"/>
  <c r="R20" i="24"/>
  <c r="Q20" i="24"/>
  <c r="T20" i="24"/>
  <c r="S20" i="24"/>
  <c r="AA17" i="24"/>
  <c r="Z17" i="24"/>
  <c r="AC17" i="24"/>
  <c r="AB17" i="24"/>
  <c r="R12" i="24"/>
  <c r="Q12" i="24"/>
  <c r="T12" i="24"/>
  <c r="S12" i="24"/>
  <c r="AA9" i="24"/>
  <c r="Z9" i="24"/>
  <c r="AC9" i="24"/>
  <c r="AB9" i="24"/>
  <c r="S67" i="24"/>
  <c r="R67" i="24"/>
  <c r="Q67" i="24"/>
  <c r="T67" i="24"/>
  <c r="AB64" i="24"/>
  <c r="AA64" i="24"/>
  <c r="Z64" i="24"/>
  <c r="AC64" i="24"/>
  <c r="S59" i="24"/>
  <c r="R59" i="24"/>
  <c r="Q59" i="24"/>
  <c r="T59" i="24"/>
  <c r="AB56" i="24"/>
  <c r="AA56" i="24"/>
  <c r="Z56" i="24"/>
  <c r="AC56" i="24"/>
  <c r="S51" i="24"/>
  <c r="R51" i="24"/>
  <c r="Q51" i="24"/>
  <c r="T51" i="24"/>
  <c r="AB48" i="24"/>
  <c r="AA48" i="24"/>
  <c r="Z48" i="24"/>
  <c r="AC48" i="24"/>
  <c r="S43" i="24"/>
  <c r="R43" i="24"/>
  <c r="Q43" i="24"/>
  <c r="T43" i="24"/>
  <c r="AB40" i="24"/>
  <c r="AA40" i="24"/>
  <c r="Z40" i="24"/>
  <c r="AC40" i="24"/>
  <c r="S33" i="24"/>
  <c r="R33" i="24"/>
  <c r="Q33" i="24"/>
  <c r="T33" i="24"/>
  <c r="AB30" i="24"/>
  <c r="AA30" i="24"/>
  <c r="Z30" i="24"/>
  <c r="AC30" i="24"/>
  <c r="S25" i="24"/>
  <c r="R25" i="24"/>
  <c r="Q25" i="24"/>
  <c r="T25" i="24"/>
  <c r="AB22" i="24"/>
  <c r="AA22" i="24"/>
  <c r="Z22" i="24"/>
  <c r="AC22" i="24"/>
  <c r="S17" i="24"/>
  <c r="R17" i="24"/>
  <c r="Q17" i="24"/>
  <c r="T17" i="24"/>
  <c r="AB14" i="24"/>
  <c r="AA14" i="24"/>
  <c r="Z14" i="24"/>
  <c r="AC14" i="24"/>
  <c r="T64" i="24"/>
  <c r="S64" i="24"/>
  <c r="R64" i="24"/>
  <c r="Q64" i="24"/>
  <c r="AC61" i="24"/>
  <c r="AB61" i="24"/>
  <c r="AA61" i="24"/>
  <c r="Z61" i="24"/>
  <c r="T56" i="24"/>
  <c r="S56" i="24"/>
  <c r="R56" i="24"/>
  <c r="Q56" i="24"/>
  <c r="AC53" i="24"/>
  <c r="AB53" i="24"/>
  <c r="AA53" i="24"/>
  <c r="Z53" i="24"/>
  <c r="T48" i="24"/>
  <c r="S48" i="24"/>
  <c r="R48" i="24"/>
  <c r="Q48" i="24"/>
  <c r="AC45" i="24"/>
  <c r="AB45" i="24"/>
  <c r="AA45" i="24"/>
  <c r="Z45" i="24"/>
  <c r="T40" i="24"/>
  <c r="S40" i="24"/>
  <c r="R40" i="24"/>
  <c r="Q40" i="24"/>
  <c r="AC35" i="24"/>
  <c r="AB35" i="24"/>
  <c r="AA35" i="24"/>
  <c r="Z35" i="24"/>
  <c r="T30" i="24"/>
  <c r="S30" i="24"/>
  <c r="R30" i="24"/>
  <c r="Q30" i="24"/>
  <c r="AC27" i="24"/>
  <c r="AB27" i="24"/>
  <c r="AA27" i="24"/>
  <c r="Z27" i="24"/>
  <c r="T22" i="24"/>
  <c r="S22" i="24"/>
  <c r="R22" i="24"/>
  <c r="Q22" i="24"/>
  <c r="AC19" i="24"/>
  <c r="AB19" i="24"/>
  <c r="AA19" i="24"/>
  <c r="Z19" i="24"/>
  <c r="T14" i="24"/>
  <c r="S14" i="24"/>
  <c r="R14" i="24"/>
  <c r="Q14" i="24"/>
  <c r="AC11" i="24"/>
  <c r="Y36" i="24"/>
  <c r="AB11" i="24"/>
  <c r="AA11" i="24"/>
  <c r="Z11" i="24"/>
  <c r="T66" i="24"/>
  <c r="S66" i="24"/>
  <c r="R66" i="24"/>
  <c r="Q66" i="24"/>
  <c r="AC63" i="24"/>
  <c r="AB63" i="24"/>
  <c r="AA63" i="24"/>
  <c r="Z63" i="24"/>
  <c r="T58" i="24"/>
  <c r="S58" i="24"/>
  <c r="R58" i="24"/>
  <c r="Q58" i="24"/>
  <c r="AC55" i="24"/>
  <c r="AB55" i="24"/>
  <c r="AA55" i="24"/>
  <c r="Z55" i="24"/>
  <c r="T50" i="24"/>
  <c r="S50" i="24"/>
  <c r="R50" i="24"/>
  <c r="Q50" i="24"/>
  <c r="AC47" i="24"/>
  <c r="AB47" i="24"/>
  <c r="AA47" i="24"/>
  <c r="Z47" i="24"/>
  <c r="T42" i="24"/>
  <c r="S42" i="24"/>
  <c r="R42" i="24"/>
  <c r="Q42" i="24"/>
  <c r="AC39" i="24"/>
  <c r="AB39" i="24"/>
  <c r="AA39" i="24"/>
  <c r="Z39" i="24"/>
  <c r="T32" i="24"/>
  <c r="S32" i="24"/>
  <c r="R32" i="24"/>
  <c r="Q32" i="24"/>
  <c r="AC29" i="24"/>
  <c r="AB29" i="24"/>
  <c r="AA29" i="24"/>
  <c r="Z29" i="24"/>
  <c r="T24" i="24"/>
  <c r="S24" i="24"/>
  <c r="R24" i="24"/>
  <c r="Q24" i="24"/>
  <c r="AC21" i="24"/>
  <c r="AB21" i="24"/>
  <c r="AA21" i="24"/>
  <c r="Z21" i="24"/>
  <c r="T16" i="24"/>
  <c r="S16" i="24"/>
  <c r="R16" i="24"/>
  <c r="Q16" i="24"/>
  <c r="AC13" i="24"/>
  <c r="AB13" i="24"/>
  <c r="AA13" i="24"/>
  <c r="Z13" i="24"/>
  <c r="T8" i="24"/>
  <c r="S8" i="24"/>
  <c r="R8" i="24"/>
  <c r="Q8" i="24"/>
  <c r="K66" i="24"/>
  <c r="J66" i="24"/>
  <c r="H66" i="24"/>
  <c r="I66" i="24"/>
  <c r="K42" i="24"/>
  <c r="J42" i="24"/>
  <c r="H42" i="24"/>
  <c r="I42" i="24"/>
  <c r="K14" i="24"/>
  <c r="J14" i="24"/>
  <c r="I14" i="24"/>
  <c r="H14" i="24"/>
  <c r="K56" i="24"/>
  <c r="J56" i="24"/>
  <c r="I56" i="24"/>
  <c r="H56" i="24"/>
  <c r="K8" i="24"/>
  <c r="J8" i="24"/>
  <c r="H8" i="24"/>
  <c r="I8" i="24"/>
  <c r="K50" i="24"/>
  <c r="J50" i="24"/>
  <c r="H50" i="24"/>
  <c r="I50" i="24"/>
  <c r="K22" i="24"/>
  <c r="J22" i="24"/>
  <c r="I22" i="24"/>
  <c r="H22" i="24"/>
  <c r="K11" i="24"/>
  <c r="G36" i="24"/>
  <c r="J11" i="24"/>
  <c r="I11" i="24"/>
  <c r="H11" i="24"/>
  <c r="K19" i="24"/>
  <c r="J19" i="24"/>
  <c r="I19" i="24"/>
  <c r="H19" i="24"/>
  <c r="K27" i="24"/>
  <c r="J27" i="24"/>
  <c r="I27" i="24"/>
  <c r="H27" i="24"/>
  <c r="K35" i="24"/>
  <c r="J35" i="24"/>
  <c r="I35" i="24"/>
  <c r="H35" i="24"/>
  <c r="K45" i="24"/>
  <c r="J45" i="24"/>
  <c r="I45" i="24"/>
  <c r="H45" i="24"/>
  <c r="K53" i="24"/>
  <c r="J53" i="24"/>
  <c r="I53" i="24"/>
  <c r="H53" i="24"/>
  <c r="K61" i="24"/>
  <c r="J61" i="24"/>
  <c r="I61" i="24"/>
  <c r="H61" i="24"/>
  <c r="K9" i="24"/>
  <c r="J9" i="24"/>
  <c r="I9" i="24"/>
  <c r="H9" i="24"/>
  <c r="K17" i="24"/>
  <c r="J17" i="24"/>
  <c r="I17" i="24"/>
  <c r="H17" i="24"/>
  <c r="K25" i="24"/>
  <c r="J25" i="24"/>
  <c r="I25" i="24"/>
  <c r="H25" i="24"/>
  <c r="K33" i="24"/>
  <c r="J33" i="24"/>
  <c r="I33" i="24"/>
  <c r="H33" i="24"/>
  <c r="K43" i="24"/>
  <c r="J43" i="24"/>
  <c r="I43" i="24"/>
  <c r="H43" i="24"/>
  <c r="K51" i="24"/>
  <c r="J51" i="24"/>
  <c r="I51" i="24"/>
  <c r="H51" i="24"/>
  <c r="K59" i="24"/>
  <c r="J59" i="24"/>
  <c r="I59" i="24"/>
  <c r="H59" i="24"/>
  <c r="K67" i="24"/>
  <c r="J67" i="24"/>
  <c r="I67" i="24"/>
  <c r="H67" i="24"/>
  <c r="J12" i="24"/>
  <c r="I12" i="24"/>
  <c r="H12" i="24"/>
  <c r="K12" i="24"/>
  <c r="J20" i="24"/>
  <c r="I20" i="24"/>
  <c r="H20" i="24"/>
  <c r="K20" i="24"/>
  <c r="J28" i="24"/>
  <c r="I28" i="24"/>
  <c r="H28" i="24"/>
  <c r="K28" i="24"/>
  <c r="J46" i="24"/>
  <c r="I46" i="24"/>
  <c r="H46" i="24"/>
  <c r="K46" i="24"/>
  <c r="J54" i="24"/>
  <c r="I54" i="24"/>
  <c r="H54" i="24"/>
  <c r="K54" i="24"/>
  <c r="J62" i="24"/>
  <c r="I62" i="24"/>
  <c r="H62" i="24"/>
  <c r="K62" i="24"/>
  <c r="I7" i="24"/>
  <c r="H7" i="24"/>
  <c r="K7" i="24"/>
  <c r="J7" i="24"/>
  <c r="I15" i="24"/>
  <c r="H15" i="24"/>
  <c r="K15" i="24"/>
  <c r="J15" i="24"/>
  <c r="I23" i="24"/>
  <c r="H23" i="24"/>
  <c r="K23" i="24"/>
  <c r="J23" i="24"/>
  <c r="I31" i="24"/>
  <c r="H31" i="24"/>
  <c r="K31" i="24"/>
  <c r="J31" i="24"/>
  <c r="I41" i="24"/>
  <c r="H41" i="24"/>
  <c r="K41" i="24"/>
  <c r="J41" i="24"/>
  <c r="I49" i="24"/>
  <c r="H49" i="24"/>
  <c r="K49" i="24"/>
  <c r="J49" i="24"/>
  <c r="I57" i="24"/>
  <c r="H57" i="24"/>
  <c r="K57" i="24"/>
  <c r="J57" i="24"/>
  <c r="I65" i="24"/>
  <c r="H65" i="24"/>
  <c r="K65" i="24"/>
  <c r="J65" i="24"/>
  <c r="H10" i="24"/>
  <c r="J10" i="24"/>
  <c r="K10" i="24"/>
  <c r="I10" i="24"/>
  <c r="H18" i="24"/>
  <c r="J18" i="24"/>
  <c r="I18" i="24"/>
  <c r="K18" i="24"/>
  <c r="H26" i="24"/>
  <c r="J26" i="24"/>
  <c r="K26" i="24"/>
  <c r="I26" i="24"/>
  <c r="H34" i="24"/>
  <c r="J34" i="24"/>
  <c r="K34" i="24"/>
  <c r="I34" i="24"/>
  <c r="H44" i="24"/>
  <c r="G69" i="24"/>
  <c r="J44" i="24"/>
  <c r="K44" i="24"/>
  <c r="I44" i="24"/>
  <c r="H52" i="24"/>
  <c r="J52" i="24"/>
  <c r="K52" i="24"/>
  <c r="I52" i="24"/>
  <c r="H60" i="24"/>
  <c r="J60" i="24"/>
  <c r="I60" i="24"/>
  <c r="K60" i="24"/>
  <c r="H68" i="24"/>
  <c r="J68" i="24"/>
  <c r="K68" i="24"/>
  <c r="I68" i="24"/>
  <c r="K13" i="24"/>
  <c r="I13" i="24"/>
  <c r="J13" i="24"/>
  <c r="H13" i="24"/>
  <c r="K21" i="24"/>
  <c r="I21" i="24"/>
  <c r="J21" i="24"/>
  <c r="H21" i="24"/>
  <c r="K29" i="24"/>
  <c r="I29" i="24"/>
  <c r="J29" i="24"/>
  <c r="H29" i="24"/>
  <c r="K39" i="24"/>
  <c r="I39" i="24"/>
  <c r="J39" i="24"/>
  <c r="H39" i="24"/>
  <c r="K47" i="24"/>
  <c r="I47" i="24"/>
  <c r="H47" i="24"/>
  <c r="J47" i="24"/>
  <c r="K55" i="24"/>
  <c r="I55" i="24"/>
  <c r="J55" i="24"/>
  <c r="H55" i="24"/>
  <c r="K63" i="24"/>
  <c r="I63" i="24"/>
  <c r="J63" i="24"/>
  <c r="H63" i="24"/>
  <c r="K16" i="24"/>
  <c r="J16" i="24"/>
  <c r="H16" i="24"/>
  <c r="I16" i="24"/>
  <c r="K50" i="19"/>
  <c r="J50" i="19"/>
  <c r="I50" i="19"/>
  <c r="H50" i="19"/>
  <c r="K47" i="19"/>
  <c r="I47" i="19"/>
  <c r="J47" i="19"/>
  <c r="H47" i="19"/>
  <c r="AC41" i="19"/>
  <c r="AA41" i="19"/>
  <c r="AG41" i="19" s="1"/>
  <c r="AB41" i="19"/>
  <c r="K51" i="19"/>
  <c r="J51" i="19"/>
  <c r="I51" i="19"/>
  <c r="H51" i="19"/>
  <c r="K59" i="19"/>
  <c r="J59" i="19"/>
  <c r="I59" i="19"/>
  <c r="H59" i="19"/>
  <c r="K67" i="19"/>
  <c r="J67" i="19"/>
  <c r="I67" i="19"/>
  <c r="H67" i="19"/>
  <c r="K58" i="19"/>
  <c r="J58" i="19"/>
  <c r="I58" i="19"/>
  <c r="H58" i="19"/>
  <c r="K66" i="19"/>
  <c r="J66" i="19"/>
  <c r="I66" i="19"/>
  <c r="H66" i="19"/>
  <c r="K49" i="19"/>
  <c r="J49" i="19"/>
  <c r="I49" i="19"/>
  <c r="H49" i="19"/>
  <c r="K57" i="19"/>
  <c r="J57" i="19"/>
  <c r="I57" i="19"/>
  <c r="H57" i="19"/>
  <c r="K65" i="19"/>
  <c r="J65" i="19"/>
  <c r="I65" i="19"/>
  <c r="H65" i="19"/>
  <c r="J48" i="19"/>
  <c r="I48" i="19"/>
  <c r="H48" i="19"/>
  <c r="K48" i="19"/>
  <c r="J56" i="19"/>
  <c r="I56" i="19"/>
  <c r="H56" i="19"/>
  <c r="K56" i="19"/>
  <c r="J64" i="19"/>
  <c r="I64" i="19"/>
  <c r="H64" i="19"/>
  <c r="K64" i="19"/>
  <c r="I55" i="19"/>
  <c r="H55" i="19"/>
  <c r="K55" i="19"/>
  <c r="J55" i="19"/>
  <c r="I63" i="19"/>
  <c r="H63" i="19"/>
  <c r="K63" i="19"/>
  <c r="J63" i="19"/>
  <c r="H54" i="19"/>
  <c r="K54" i="19"/>
  <c r="J54" i="19"/>
  <c r="I54" i="19"/>
  <c r="H62" i="19"/>
  <c r="K62" i="19"/>
  <c r="J62" i="19"/>
  <c r="I62" i="19"/>
  <c r="K53" i="19"/>
  <c r="J53" i="19"/>
  <c r="I53" i="19"/>
  <c r="H53" i="19"/>
  <c r="K61" i="19"/>
  <c r="J61" i="19"/>
  <c r="I61" i="19"/>
  <c r="H61" i="19"/>
  <c r="AG24" i="19"/>
  <c r="AE24" i="19"/>
  <c r="AD24" i="19"/>
  <c r="AB24" i="19"/>
  <c r="AC24" i="19"/>
  <c r="AA24" i="19"/>
  <c r="T22" i="19"/>
  <c r="R22" i="19"/>
  <c r="S22" i="19"/>
  <c r="Q22" i="19"/>
  <c r="K21" i="19"/>
  <c r="I21" i="19"/>
  <c r="J21" i="19"/>
  <c r="H21" i="19"/>
  <c r="AG16" i="19"/>
  <c r="AE16" i="19"/>
  <c r="AD16" i="19"/>
  <c r="AB16" i="19"/>
  <c r="AC16" i="19"/>
  <c r="AA16" i="19"/>
  <c r="T14" i="19"/>
  <c r="R14" i="19"/>
  <c r="S14" i="19"/>
  <c r="Q14" i="19"/>
  <c r="K13" i="19"/>
  <c r="I13" i="19"/>
  <c r="J13" i="19"/>
  <c r="H13" i="19"/>
  <c r="AG8" i="19"/>
  <c r="AE8" i="19"/>
  <c r="AD8" i="19"/>
  <c r="AB8" i="19"/>
  <c r="AC8" i="19"/>
  <c r="AA8" i="19"/>
  <c r="K52" i="19"/>
  <c r="J52" i="19"/>
  <c r="H52" i="19"/>
  <c r="I52" i="19"/>
  <c r="AB42" i="19"/>
  <c r="AC42" i="19"/>
  <c r="AA42" i="19"/>
  <c r="AG42" i="19" s="1"/>
  <c r="AA33" i="19"/>
  <c r="AG33" i="19"/>
  <c r="AE33" i="19"/>
  <c r="AC33" i="19"/>
  <c r="AD33" i="19"/>
  <c r="AB33" i="19"/>
  <c r="Q31" i="19"/>
  <c r="S31" i="19"/>
  <c r="T31" i="19"/>
  <c r="R31" i="19"/>
  <c r="H30" i="19"/>
  <c r="J30" i="19"/>
  <c r="K30" i="19"/>
  <c r="I30" i="19"/>
  <c r="AA25" i="19"/>
  <c r="AG25" i="19"/>
  <c r="AE25" i="19"/>
  <c r="AC25" i="19"/>
  <c r="AD25" i="19"/>
  <c r="AB25" i="19"/>
  <c r="Q23" i="19"/>
  <c r="S23" i="19"/>
  <c r="T23" i="19"/>
  <c r="R23" i="19"/>
  <c r="H22" i="19"/>
  <c r="J22" i="19"/>
  <c r="K22" i="19"/>
  <c r="I22" i="19"/>
  <c r="AA17" i="19"/>
  <c r="AG17" i="19"/>
  <c r="AE17" i="19"/>
  <c r="AC17" i="19"/>
  <c r="AD17" i="19"/>
  <c r="AB17" i="19"/>
  <c r="Q15" i="19"/>
  <c r="S15" i="19"/>
  <c r="T15" i="19"/>
  <c r="R15" i="19"/>
  <c r="H14" i="19"/>
  <c r="J14" i="19"/>
  <c r="K14" i="19"/>
  <c r="I14" i="19"/>
  <c r="AA9" i="19"/>
  <c r="AG9" i="19"/>
  <c r="AE9" i="19"/>
  <c r="AC9" i="19"/>
  <c r="AD9" i="19"/>
  <c r="AB9" i="19"/>
  <c r="K68" i="19"/>
  <c r="J68" i="19"/>
  <c r="I68" i="19"/>
  <c r="H68" i="19"/>
  <c r="AA43" i="19"/>
  <c r="AG43" i="19" s="1"/>
  <c r="AC43" i="19"/>
  <c r="AB43" i="19"/>
  <c r="AB34" i="19"/>
  <c r="AA34" i="19"/>
  <c r="AG34" i="19"/>
  <c r="AD34" i="19"/>
  <c r="AE34" i="19"/>
  <c r="AC34" i="19"/>
  <c r="R32" i="19"/>
  <c r="Q32" i="19"/>
  <c r="T32" i="19"/>
  <c r="S32" i="19"/>
  <c r="I31" i="19"/>
  <c r="H31" i="19"/>
  <c r="K31" i="19"/>
  <c r="J31" i="19"/>
  <c r="AB26" i="19"/>
  <c r="AA26" i="19"/>
  <c r="AG26" i="19"/>
  <c r="AD26" i="19"/>
  <c r="AE26" i="19"/>
  <c r="AC26" i="19"/>
  <c r="R24" i="19"/>
  <c r="Q24" i="19"/>
  <c r="T24" i="19"/>
  <c r="S24" i="19"/>
  <c r="I23" i="19"/>
  <c r="H23" i="19"/>
  <c r="K23" i="19"/>
  <c r="J23" i="19"/>
  <c r="AB18" i="19"/>
  <c r="AA18" i="19"/>
  <c r="AG18" i="19"/>
  <c r="AD18" i="19"/>
  <c r="AE18" i="19"/>
  <c r="AC18" i="19"/>
  <c r="R16" i="19"/>
  <c r="Q16" i="19"/>
  <c r="T16" i="19"/>
  <c r="S16" i="19"/>
  <c r="I15" i="19"/>
  <c r="H15" i="19"/>
  <c r="K15" i="19"/>
  <c r="J15" i="19"/>
  <c r="AB10" i="19"/>
  <c r="AA10" i="19"/>
  <c r="AG10" i="19"/>
  <c r="AD10" i="19"/>
  <c r="AE10" i="19"/>
  <c r="AC10" i="19"/>
  <c r="R8" i="19"/>
  <c r="Q8" i="19"/>
  <c r="T8" i="19"/>
  <c r="S8" i="19"/>
  <c r="I7" i="19"/>
  <c r="H7" i="19"/>
  <c r="K7" i="19"/>
  <c r="J7" i="19"/>
  <c r="Y69" i="19"/>
  <c r="AB44" i="19"/>
  <c r="AA44" i="19"/>
  <c r="AG44" i="19" s="1"/>
  <c r="AC44" i="19"/>
  <c r="J42" i="19"/>
  <c r="I42" i="19"/>
  <c r="H42" i="19"/>
  <c r="K42" i="19"/>
  <c r="AC35" i="19"/>
  <c r="AB35" i="19"/>
  <c r="AA35" i="19"/>
  <c r="AG35" i="19"/>
  <c r="AE35" i="19"/>
  <c r="AD35" i="19"/>
  <c r="S33" i="19"/>
  <c r="R33" i="19"/>
  <c r="Q33" i="19"/>
  <c r="T33" i="19"/>
  <c r="J32" i="19"/>
  <c r="I32" i="19"/>
  <c r="H32" i="19"/>
  <c r="K32" i="19"/>
  <c r="AC27" i="19"/>
  <c r="AB27" i="19"/>
  <c r="AA27" i="19"/>
  <c r="AG27" i="19"/>
  <c r="AE27" i="19"/>
  <c r="AD27" i="19"/>
  <c r="S25" i="19"/>
  <c r="R25" i="19"/>
  <c r="Q25" i="19"/>
  <c r="T25" i="19"/>
  <c r="J24" i="19"/>
  <c r="I24" i="19"/>
  <c r="H24" i="19"/>
  <c r="K24" i="19"/>
  <c r="AC19" i="19"/>
  <c r="AB19" i="19"/>
  <c r="AA19" i="19"/>
  <c r="AG19" i="19"/>
  <c r="AE19" i="19"/>
  <c r="AD19" i="19"/>
  <c r="S17" i="19"/>
  <c r="R17" i="19"/>
  <c r="Q17" i="19"/>
  <c r="T17" i="19"/>
  <c r="J16" i="19"/>
  <c r="I16" i="19"/>
  <c r="H16" i="19"/>
  <c r="K16" i="19"/>
  <c r="AC11" i="19"/>
  <c r="AB11" i="19"/>
  <c r="AA11" i="19"/>
  <c r="Z36" i="19"/>
  <c r="AG11" i="19"/>
  <c r="AE11" i="19"/>
  <c r="AD11" i="19"/>
  <c r="S9" i="19"/>
  <c r="R9" i="19"/>
  <c r="Q9" i="19"/>
  <c r="T9" i="19"/>
  <c r="J8" i="19"/>
  <c r="I8" i="19"/>
  <c r="H8" i="19"/>
  <c r="K8" i="19"/>
  <c r="AC45" i="19"/>
  <c r="AB45" i="19"/>
  <c r="AA45" i="19"/>
  <c r="AG45" i="19" s="1"/>
  <c r="K43" i="19"/>
  <c r="J43" i="19"/>
  <c r="I43" i="19"/>
  <c r="H43" i="19"/>
  <c r="T34" i="19"/>
  <c r="S34" i="19"/>
  <c r="R34" i="19"/>
  <c r="Q34" i="19"/>
  <c r="K33" i="19"/>
  <c r="J33" i="19"/>
  <c r="I33" i="19"/>
  <c r="H33" i="19"/>
  <c r="AD28" i="19"/>
  <c r="AC28" i="19"/>
  <c r="AB28" i="19"/>
  <c r="AA28" i="19"/>
  <c r="AG28" i="19"/>
  <c r="AE28" i="19"/>
  <c r="T26" i="19"/>
  <c r="S26" i="19"/>
  <c r="R26" i="19"/>
  <c r="Q26" i="19"/>
  <c r="K25" i="19"/>
  <c r="J25" i="19"/>
  <c r="I25" i="19"/>
  <c r="H25" i="19"/>
  <c r="AD20" i="19"/>
  <c r="AC20" i="19"/>
  <c r="AB20" i="19"/>
  <c r="AA20" i="19"/>
  <c r="AG20" i="19"/>
  <c r="AE20" i="19"/>
  <c r="T18" i="19"/>
  <c r="S18" i="19"/>
  <c r="R18" i="19"/>
  <c r="Q18" i="19"/>
  <c r="K17" i="19"/>
  <c r="J17" i="19"/>
  <c r="I17" i="19"/>
  <c r="H17" i="19"/>
  <c r="AD12" i="19"/>
  <c r="AC12" i="19"/>
  <c r="AB12" i="19"/>
  <c r="AA12" i="19"/>
  <c r="AG12" i="19"/>
  <c r="AE12" i="19"/>
  <c r="T10" i="19"/>
  <c r="S10" i="19"/>
  <c r="R10" i="19"/>
  <c r="Q10" i="19"/>
  <c r="K9" i="19"/>
  <c r="J9" i="19"/>
  <c r="I9" i="19"/>
  <c r="H9" i="19"/>
  <c r="AC54" i="19"/>
  <c r="AB54" i="19"/>
  <c r="AA54" i="19"/>
  <c r="AG54" i="19" s="1"/>
  <c r="K45" i="19"/>
  <c r="J45" i="19"/>
  <c r="I45" i="19"/>
  <c r="H45" i="19"/>
  <c r="AC53" i="19"/>
  <c r="AB53" i="19"/>
  <c r="AA53" i="19"/>
  <c r="AG53" i="19" s="1"/>
  <c r="AC61" i="19"/>
  <c r="AB61" i="19"/>
  <c r="AA61" i="19"/>
  <c r="AG61" i="19" s="1"/>
  <c r="AC52" i="19"/>
  <c r="AB52" i="19"/>
  <c r="AA52" i="19"/>
  <c r="AG52" i="19" s="1"/>
  <c r="AC60" i="19"/>
  <c r="AB60" i="19"/>
  <c r="AA60" i="19"/>
  <c r="AG60" i="19" s="1"/>
  <c r="AC68" i="19"/>
  <c r="AB68" i="19"/>
  <c r="AA68" i="19"/>
  <c r="AG68" i="19" s="1"/>
  <c r="AC51" i="19"/>
  <c r="AB51" i="19"/>
  <c r="AA51" i="19"/>
  <c r="AG51" i="19" s="1"/>
  <c r="AC59" i="19"/>
  <c r="AB59" i="19"/>
  <c r="AA59" i="19"/>
  <c r="AG59" i="19" s="1"/>
  <c r="AC67" i="19"/>
  <c r="AB67" i="19"/>
  <c r="AA67" i="19"/>
  <c r="AG67" i="19" s="1"/>
  <c r="AB50" i="19"/>
  <c r="AA50" i="19"/>
  <c r="AG50" i="19" s="1"/>
  <c r="AC50" i="19"/>
  <c r="AB58" i="19"/>
  <c r="AA58" i="19"/>
  <c r="AG58" i="19" s="1"/>
  <c r="AC58" i="19"/>
  <c r="AB66" i="19"/>
  <c r="AA66" i="19"/>
  <c r="AG66" i="19" s="1"/>
  <c r="AC66" i="19"/>
  <c r="AA49" i="19"/>
  <c r="AG49" i="19" s="1"/>
  <c r="AC49" i="19"/>
  <c r="AB49" i="19"/>
  <c r="AA57" i="19"/>
  <c r="AG57" i="19" s="1"/>
  <c r="AC57" i="19"/>
  <c r="AB57" i="19"/>
  <c r="AA65" i="19"/>
  <c r="AG65" i="19" s="1"/>
  <c r="AC65" i="19"/>
  <c r="AB65" i="19"/>
  <c r="AB48" i="19"/>
  <c r="AC48" i="19"/>
  <c r="AA48" i="19"/>
  <c r="AG48" i="19" s="1"/>
  <c r="AC56" i="19"/>
  <c r="AB56" i="19"/>
  <c r="AA56" i="19"/>
  <c r="AG56" i="19" s="1"/>
  <c r="AC64" i="19"/>
  <c r="AB64" i="19"/>
  <c r="AA64" i="19"/>
  <c r="AG64" i="19" s="1"/>
  <c r="AB47" i="19"/>
  <c r="AC47" i="19"/>
  <c r="AA47" i="19"/>
  <c r="AG47" i="19" s="1"/>
  <c r="AC55" i="19"/>
  <c r="AB55" i="19"/>
  <c r="AA55" i="19"/>
  <c r="AG55" i="19" s="1"/>
  <c r="AC63" i="19"/>
  <c r="AB63" i="19"/>
  <c r="AA63" i="19"/>
  <c r="AG63" i="19" s="1"/>
  <c r="K35" i="19"/>
  <c r="J35" i="19"/>
  <c r="I35" i="19"/>
  <c r="H35" i="19"/>
  <c r="AE30" i="19"/>
  <c r="AD30" i="19"/>
  <c r="AC30" i="19"/>
  <c r="AB30" i="19"/>
  <c r="AG30" i="19"/>
  <c r="AA30" i="19"/>
  <c r="T28" i="19"/>
  <c r="S28" i="19"/>
  <c r="R28" i="19"/>
  <c r="Q28" i="19"/>
  <c r="K27" i="19"/>
  <c r="J27" i="19"/>
  <c r="I27" i="19"/>
  <c r="H27" i="19"/>
  <c r="AE22" i="19"/>
  <c r="AD22" i="19"/>
  <c r="AC22" i="19"/>
  <c r="AB22" i="19"/>
  <c r="AG22" i="19"/>
  <c r="AA22" i="19"/>
  <c r="T20" i="19"/>
  <c r="S20" i="19"/>
  <c r="R20" i="19"/>
  <c r="Q20" i="19"/>
  <c r="K19" i="19"/>
  <c r="J19" i="19"/>
  <c r="I19" i="19"/>
  <c r="H19" i="19"/>
  <c r="AE14" i="19"/>
  <c r="AD14" i="19"/>
  <c r="AC14" i="19"/>
  <c r="AB14" i="19"/>
  <c r="AA14" i="19"/>
  <c r="AG14" i="19"/>
  <c r="T12" i="19"/>
  <c r="S12" i="19"/>
  <c r="R12" i="19"/>
  <c r="Q12" i="19"/>
  <c r="AF11" i="19"/>
  <c r="W36" i="19"/>
  <c r="AF36" i="19" s="1"/>
  <c r="K11" i="19"/>
  <c r="J11" i="19"/>
  <c r="I11" i="19"/>
  <c r="G36" i="19"/>
  <c r="H11" i="19"/>
  <c r="AE40" i="19"/>
  <c r="AD40" i="19"/>
  <c r="AC40" i="19"/>
  <c r="AB40" i="19"/>
  <c r="AA40" i="19"/>
  <c r="AG40" i="19"/>
  <c r="AD46" i="19"/>
  <c r="AF46" i="19"/>
  <c r="AE46" i="19"/>
  <c r="AE45" i="19"/>
  <c r="AF45" i="19"/>
  <c r="AD45" i="19"/>
  <c r="AF63" i="19"/>
  <c r="AE63" i="19"/>
  <c r="AD63" i="19"/>
  <c r="Z69" i="19"/>
  <c r="AF44" i="19"/>
  <c r="AD44" i="19"/>
  <c r="AE44" i="19"/>
  <c r="AF55" i="19"/>
  <c r="AE55" i="19"/>
  <c r="AD55" i="19"/>
  <c r="AF43" i="19"/>
  <c r="AE43" i="19"/>
  <c r="AD43" i="19"/>
  <c r="AF42" i="19"/>
  <c r="AE42" i="19"/>
  <c r="AD42" i="19"/>
  <c r="AF47" i="19"/>
  <c r="AE47" i="19"/>
  <c r="AD47" i="19"/>
  <c r="AF54" i="19"/>
  <c r="AE54" i="19"/>
  <c r="AD54" i="19"/>
  <c r="AF62" i="19"/>
  <c r="AE62" i="19"/>
  <c r="AD62" i="19"/>
  <c r="AE53" i="19"/>
  <c r="AD53" i="19"/>
  <c r="AF53" i="19"/>
  <c r="AE61" i="19"/>
  <c r="AD61" i="19"/>
  <c r="AF61" i="19"/>
  <c r="AD52" i="19"/>
  <c r="AF52" i="19"/>
  <c r="AE52" i="19"/>
  <c r="AD60" i="19"/>
  <c r="AF60" i="19"/>
  <c r="AE60" i="19"/>
  <c r="AD68" i="19"/>
  <c r="AF68" i="19"/>
  <c r="AE68" i="19"/>
  <c r="AE51" i="19"/>
  <c r="AF51" i="19"/>
  <c r="AD51" i="19"/>
  <c r="AF59" i="19"/>
  <c r="AE59" i="19"/>
  <c r="AD59" i="19"/>
  <c r="AF67" i="19"/>
  <c r="AE67" i="19"/>
  <c r="AD67" i="19"/>
  <c r="AF50" i="19"/>
  <c r="AD50" i="19"/>
  <c r="AE50" i="19"/>
  <c r="AF58" i="19"/>
  <c r="AE58" i="19"/>
  <c r="AD58" i="19"/>
  <c r="AF66" i="19"/>
  <c r="AE66" i="19"/>
  <c r="AD66" i="19"/>
  <c r="AF49" i="19"/>
  <c r="AE49" i="19"/>
  <c r="AD49" i="19"/>
  <c r="AF57" i="19"/>
  <c r="AE57" i="19"/>
  <c r="AD57" i="19"/>
  <c r="AF65" i="19"/>
  <c r="AE65" i="19"/>
  <c r="AD65" i="19"/>
  <c r="AF48" i="19"/>
  <c r="AE48" i="19"/>
  <c r="AD48" i="19"/>
  <c r="AF56" i="19"/>
  <c r="AE56" i="19"/>
  <c r="AD56" i="19"/>
  <c r="AF64" i="19"/>
  <c r="AE64" i="19"/>
  <c r="AD64" i="19"/>
  <c r="M684" i="15"/>
  <c r="L684" i="15"/>
  <c r="M613" i="15"/>
  <c r="L613" i="15"/>
  <c r="M498" i="15"/>
  <c r="L498" i="15"/>
  <c r="M295" i="15"/>
  <c r="L295" i="15"/>
  <c r="J498" i="15"/>
  <c r="M344" i="15"/>
  <c r="L344" i="15"/>
  <c r="M521" i="15"/>
  <c r="L521" i="15"/>
  <c r="M396" i="15"/>
  <c r="L396" i="15"/>
  <c r="M567" i="15"/>
  <c r="L567" i="15"/>
  <c r="M448" i="15"/>
  <c r="L448" i="15"/>
  <c r="M55" i="15"/>
  <c r="L55" i="15"/>
  <c r="M547" i="14"/>
  <c r="L547" i="14"/>
  <c r="M525" i="14"/>
  <c r="L525" i="14"/>
  <c r="M400" i="14"/>
  <c r="L400" i="14"/>
  <c r="M471" i="15"/>
  <c r="L471" i="15"/>
  <c r="J185" i="15"/>
  <c r="J141" i="15"/>
  <c r="J119" i="15"/>
  <c r="L544" i="14"/>
  <c r="M544" i="14"/>
  <c r="L522" i="14"/>
  <c r="M522" i="14"/>
  <c r="L397" i="14"/>
  <c r="M397" i="14"/>
  <c r="L322" i="14"/>
  <c r="M322" i="14"/>
  <c r="M207" i="15"/>
  <c r="L207" i="15"/>
  <c r="M163" i="15"/>
  <c r="L163" i="15"/>
  <c r="M57" i="15"/>
  <c r="L57" i="15"/>
  <c r="M686" i="14"/>
  <c r="L686" i="14"/>
  <c r="M615" i="14"/>
  <c r="L615" i="14"/>
  <c r="M571" i="14"/>
  <c r="L571" i="14"/>
  <c r="M500" i="14"/>
  <c r="L500" i="14"/>
  <c r="M452" i="14"/>
  <c r="L452" i="14"/>
  <c r="M344" i="14"/>
  <c r="L344" i="14"/>
  <c r="L319" i="14"/>
  <c r="M319" i="14"/>
  <c r="L297" i="14"/>
  <c r="M297" i="14"/>
  <c r="M590" i="15"/>
  <c r="L590" i="15"/>
  <c r="L544" i="15"/>
  <c r="M544" i="15"/>
  <c r="M54" i="15"/>
  <c r="L54" i="15"/>
  <c r="M568" i="14"/>
  <c r="L568" i="14"/>
  <c r="M546" i="14"/>
  <c r="L546" i="14"/>
  <c r="M524" i="14"/>
  <c r="L524" i="14"/>
  <c r="M449" i="14"/>
  <c r="L449" i="14"/>
  <c r="M399" i="14"/>
  <c r="L399" i="14"/>
  <c r="M374" i="14"/>
  <c r="L374" i="14"/>
  <c r="L273" i="15"/>
  <c r="M273" i="15"/>
  <c r="M229" i="15"/>
  <c r="L229" i="15"/>
  <c r="M75" i="15"/>
  <c r="L75" i="15"/>
  <c r="M688" i="14"/>
  <c r="L688" i="14"/>
  <c r="M617" i="14"/>
  <c r="L617" i="14"/>
  <c r="M521" i="14"/>
  <c r="L521" i="14"/>
  <c r="M502" i="14"/>
  <c r="L502" i="14"/>
  <c r="M396" i="14"/>
  <c r="L396" i="14"/>
  <c r="M371" i="14"/>
  <c r="L371" i="14"/>
  <c r="M346" i="14"/>
  <c r="L346" i="14"/>
  <c r="M321" i="14"/>
  <c r="L321" i="14"/>
  <c r="M299" i="14"/>
  <c r="L299" i="14"/>
  <c r="M660" i="15"/>
  <c r="L660" i="15"/>
  <c r="M56" i="15"/>
  <c r="L56" i="15"/>
  <c r="M548" i="14"/>
  <c r="L548" i="14"/>
  <c r="T47" i="19"/>
  <c r="S47" i="19"/>
  <c r="Q47" i="19"/>
  <c r="R47" i="19"/>
  <c r="T45" i="19"/>
  <c r="S45" i="19"/>
  <c r="R45" i="19"/>
  <c r="Q45" i="19"/>
  <c r="T46" i="19"/>
  <c r="S46" i="19"/>
  <c r="R46" i="19"/>
  <c r="Q46" i="19"/>
  <c r="T51" i="19"/>
  <c r="S51" i="19"/>
  <c r="R51" i="19"/>
  <c r="Q51" i="19"/>
  <c r="T44" i="19"/>
  <c r="S44" i="19"/>
  <c r="R44" i="19"/>
  <c r="Q44" i="19"/>
  <c r="P69" i="19"/>
  <c r="T61" i="19"/>
  <c r="S61" i="19"/>
  <c r="R61" i="19"/>
  <c r="Q61" i="19"/>
  <c r="S43" i="19"/>
  <c r="R43" i="19"/>
  <c r="Q43" i="19"/>
  <c r="T43" i="19"/>
  <c r="T53" i="19"/>
  <c r="S53" i="19"/>
  <c r="R53" i="19"/>
  <c r="Q53" i="19"/>
  <c r="R42" i="19"/>
  <c r="Q42" i="19"/>
  <c r="T42" i="19"/>
  <c r="S42" i="19"/>
  <c r="Q41" i="19"/>
  <c r="S41" i="19"/>
  <c r="T41" i="19"/>
  <c r="R41" i="19"/>
  <c r="T40" i="19"/>
  <c r="R40" i="19"/>
  <c r="S40" i="19"/>
  <c r="Q40" i="19"/>
  <c r="T52" i="19"/>
  <c r="S52" i="19"/>
  <c r="R52" i="19"/>
  <c r="Q52" i="19"/>
  <c r="T60" i="19"/>
  <c r="S60" i="19"/>
  <c r="R60" i="19"/>
  <c r="Q60" i="19"/>
  <c r="T68" i="19"/>
  <c r="S68" i="19"/>
  <c r="R68" i="19"/>
  <c r="Q68" i="19"/>
  <c r="T59" i="19"/>
  <c r="S59" i="19"/>
  <c r="R59" i="19"/>
  <c r="Q59" i="19"/>
  <c r="T67" i="19"/>
  <c r="S67" i="19"/>
  <c r="R67" i="19"/>
  <c r="Q67" i="19"/>
  <c r="T50" i="19"/>
  <c r="S50" i="19"/>
  <c r="R50" i="19"/>
  <c r="Q50" i="19"/>
  <c r="T58" i="19"/>
  <c r="S58" i="19"/>
  <c r="R58" i="19"/>
  <c r="Q58" i="19"/>
  <c r="T66" i="19"/>
  <c r="S66" i="19"/>
  <c r="R66" i="19"/>
  <c r="Q66" i="19"/>
  <c r="S49" i="19"/>
  <c r="R49" i="19"/>
  <c r="Q49" i="19"/>
  <c r="T49" i="19"/>
  <c r="S57" i="19"/>
  <c r="R57" i="19"/>
  <c r="Q57" i="19"/>
  <c r="T57" i="19"/>
  <c r="S65" i="19"/>
  <c r="R65" i="19"/>
  <c r="Q65" i="19"/>
  <c r="T65" i="19"/>
  <c r="R48" i="19"/>
  <c r="Q48" i="19"/>
  <c r="T48" i="19"/>
  <c r="S48" i="19"/>
  <c r="R56" i="19"/>
  <c r="Q56" i="19"/>
  <c r="T56" i="19"/>
  <c r="S56" i="19"/>
  <c r="R64" i="19"/>
  <c r="Q64" i="19"/>
  <c r="T64" i="19"/>
  <c r="S64" i="19"/>
  <c r="Q55" i="19"/>
  <c r="T55" i="19"/>
  <c r="S55" i="19"/>
  <c r="R55" i="19"/>
  <c r="Q63" i="19"/>
  <c r="T63" i="19"/>
  <c r="S63" i="19"/>
  <c r="R63" i="19"/>
  <c r="T54" i="19"/>
  <c r="S54" i="19"/>
  <c r="R54" i="19"/>
  <c r="Q54" i="19"/>
  <c r="T62" i="19"/>
  <c r="S62" i="19"/>
  <c r="R62" i="19"/>
  <c r="Q62" i="19"/>
  <c r="J229" i="15"/>
  <c r="M53" i="15"/>
  <c r="L53" i="15"/>
  <c r="M567" i="14"/>
  <c r="L567" i="14"/>
  <c r="M545" i="14"/>
  <c r="L545" i="14"/>
  <c r="M523" i="14"/>
  <c r="L523" i="14"/>
  <c r="M448" i="14"/>
  <c r="L448" i="14"/>
  <c r="M398" i="14"/>
  <c r="L398" i="14"/>
  <c r="M373" i="14"/>
  <c r="L373" i="14"/>
  <c r="M348" i="14"/>
  <c r="L348" i="14"/>
  <c r="M473" i="14"/>
  <c r="L473" i="14"/>
  <c r="M471" i="14"/>
  <c r="L471" i="14"/>
  <c r="M474" i="14"/>
  <c r="L474" i="14"/>
  <c r="M472" i="14"/>
  <c r="L472" i="14"/>
  <c r="M233" i="14"/>
  <c r="L233" i="14"/>
  <c r="L230" i="14"/>
  <c r="M230" i="14"/>
  <c r="L187" i="14"/>
  <c r="M187" i="14"/>
  <c r="J185" i="14"/>
  <c r="L143" i="14"/>
  <c r="M143" i="14"/>
  <c r="J141" i="14"/>
  <c r="L121" i="14"/>
  <c r="M121" i="14"/>
  <c r="J119" i="14"/>
  <c r="L76" i="14"/>
  <c r="M76" i="14"/>
  <c r="M544" i="13"/>
  <c r="L544" i="13"/>
  <c r="M372" i="13"/>
  <c r="L372" i="13"/>
  <c r="M347" i="13"/>
  <c r="L347" i="13"/>
  <c r="L322" i="13"/>
  <c r="M322" i="13"/>
  <c r="L231" i="13"/>
  <c r="M231" i="13"/>
  <c r="M57" i="14"/>
  <c r="L57" i="14"/>
  <c r="L571" i="13"/>
  <c r="M571" i="13"/>
  <c r="L452" i="13"/>
  <c r="M452" i="13"/>
  <c r="M594" i="14"/>
  <c r="L594" i="14"/>
  <c r="M592" i="14"/>
  <c r="L592" i="14"/>
  <c r="M590" i="14"/>
  <c r="L590" i="14"/>
  <c r="M593" i="14"/>
  <c r="L593" i="14"/>
  <c r="M591" i="14"/>
  <c r="L591" i="14"/>
  <c r="L475" i="14"/>
  <c r="M475" i="14"/>
  <c r="M232" i="14"/>
  <c r="L232" i="14"/>
  <c r="M189" i="14"/>
  <c r="L189" i="14"/>
  <c r="M145" i="14"/>
  <c r="L145" i="14"/>
  <c r="M123" i="14"/>
  <c r="L123" i="14"/>
  <c r="M78" i="14"/>
  <c r="L78" i="14"/>
  <c r="M54" i="14"/>
  <c r="L54" i="14"/>
  <c r="M568" i="13"/>
  <c r="L568" i="13"/>
  <c r="M546" i="13"/>
  <c r="L546" i="13"/>
  <c r="M449" i="13"/>
  <c r="L449" i="13"/>
  <c r="M374" i="13"/>
  <c r="L374" i="13"/>
  <c r="M233" i="13"/>
  <c r="L233" i="13"/>
  <c r="M664" i="14"/>
  <c r="L664" i="14"/>
  <c r="M662" i="14"/>
  <c r="L662" i="14"/>
  <c r="M660" i="14"/>
  <c r="L660" i="14"/>
  <c r="M663" i="14"/>
  <c r="L663" i="14"/>
  <c r="M661" i="14"/>
  <c r="L661" i="14"/>
  <c r="M229" i="14"/>
  <c r="L229" i="14"/>
  <c r="M186" i="14"/>
  <c r="L186" i="14"/>
  <c r="M165" i="14"/>
  <c r="L165" i="14"/>
  <c r="M142" i="14"/>
  <c r="L142" i="14"/>
  <c r="M120" i="14"/>
  <c r="L120" i="14"/>
  <c r="M75" i="14"/>
  <c r="L75" i="14"/>
  <c r="M688" i="13"/>
  <c r="L688" i="13"/>
  <c r="M617" i="13"/>
  <c r="L617" i="13"/>
  <c r="M502" i="13"/>
  <c r="L502" i="13"/>
  <c r="M371" i="13"/>
  <c r="L371" i="13"/>
  <c r="M346" i="13"/>
  <c r="L346" i="13"/>
  <c r="M321" i="13"/>
  <c r="L321" i="13"/>
  <c r="M299" i="13"/>
  <c r="L299" i="13"/>
  <c r="L230" i="13"/>
  <c r="M230" i="13"/>
  <c r="M318" i="15"/>
  <c r="L318" i="15"/>
  <c r="M56" i="14"/>
  <c r="L56" i="14"/>
  <c r="M548" i="13"/>
  <c r="L548" i="13"/>
  <c r="M231" i="14"/>
  <c r="L231" i="14"/>
  <c r="J229" i="14"/>
  <c r="M211" i="14"/>
  <c r="L211" i="14"/>
  <c r="M188" i="14"/>
  <c r="L188" i="14"/>
  <c r="M167" i="14"/>
  <c r="L167" i="14"/>
  <c r="M144" i="14"/>
  <c r="L144" i="14"/>
  <c r="M122" i="14"/>
  <c r="L122" i="14"/>
  <c r="M77" i="14"/>
  <c r="L77" i="14"/>
  <c r="M53" i="14"/>
  <c r="L53" i="14"/>
  <c r="M567" i="13"/>
  <c r="L567" i="13"/>
  <c r="M545" i="13"/>
  <c r="L545" i="13"/>
  <c r="M448" i="13"/>
  <c r="L448" i="13"/>
  <c r="M373" i="13"/>
  <c r="L373" i="13"/>
  <c r="M348" i="13"/>
  <c r="L348" i="13"/>
  <c r="M232" i="13"/>
  <c r="L232" i="13"/>
  <c r="M525" i="13"/>
  <c r="L525" i="13"/>
  <c r="M423" i="13"/>
  <c r="L423" i="13"/>
  <c r="M426" i="13"/>
  <c r="L426" i="13"/>
  <c r="M424" i="13"/>
  <c r="L424" i="13"/>
  <c r="M422" i="13"/>
  <c r="L422" i="13"/>
  <c r="L208" i="13"/>
  <c r="M208" i="13"/>
  <c r="M187" i="13"/>
  <c r="L187" i="13"/>
  <c r="J185" i="13"/>
  <c r="M166" i="13"/>
  <c r="L166" i="13"/>
  <c r="M143" i="13"/>
  <c r="L143" i="13"/>
  <c r="J141" i="13"/>
  <c r="M121" i="13"/>
  <c r="L121" i="13"/>
  <c r="J119" i="13"/>
  <c r="M76" i="13"/>
  <c r="L76" i="13"/>
  <c r="V26" i="12"/>
  <c r="U26" i="12"/>
  <c r="T26" i="12"/>
  <c r="V21" i="12"/>
  <c r="U21" i="12"/>
  <c r="T21" i="12"/>
  <c r="V16" i="12"/>
  <c r="U16" i="12"/>
  <c r="T16" i="12"/>
  <c r="M13" i="12"/>
  <c r="L13" i="12"/>
  <c r="K13" i="12"/>
  <c r="J13" i="12"/>
  <c r="I13" i="12"/>
  <c r="V12" i="12"/>
  <c r="U12" i="12"/>
  <c r="T12" i="12"/>
  <c r="M9" i="12"/>
  <c r="L9" i="12"/>
  <c r="K9" i="12"/>
  <c r="J9" i="12"/>
  <c r="I9" i="12"/>
  <c r="M7" i="12"/>
  <c r="L7" i="12"/>
  <c r="K7" i="12"/>
  <c r="J7" i="12"/>
  <c r="I7" i="12"/>
  <c r="H7" i="12"/>
  <c r="K45" i="11"/>
  <c r="I45" i="11"/>
  <c r="H45" i="11"/>
  <c r="K37" i="11"/>
  <c r="I37" i="11"/>
  <c r="H37" i="11"/>
  <c r="T22" i="11"/>
  <c r="R22" i="11"/>
  <c r="S22" i="11"/>
  <c r="Q22" i="11"/>
  <c r="T18" i="11"/>
  <c r="R18" i="11"/>
  <c r="S18" i="11"/>
  <c r="Q18" i="11"/>
  <c r="T14" i="11"/>
  <c r="R14" i="11"/>
  <c r="S14" i="11"/>
  <c r="Q14" i="11"/>
  <c r="T10" i="11"/>
  <c r="R10" i="11"/>
  <c r="S10" i="11"/>
  <c r="Q10" i="11"/>
  <c r="M473" i="13"/>
  <c r="L473" i="13"/>
  <c r="M471" i="13"/>
  <c r="L471" i="13"/>
  <c r="L474" i="13"/>
  <c r="M474" i="13"/>
  <c r="I136" i="12"/>
  <c r="M136" i="12"/>
  <c r="L136" i="12"/>
  <c r="K136" i="12"/>
  <c r="J136" i="12"/>
  <c r="I132" i="12"/>
  <c r="M132" i="12"/>
  <c r="L132" i="12"/>
  <c r="K132" i="12"/>
  <c r="J132" i="12"/>
  <c r="I128" i="12"/>
  <c r="M128" i="12"/>
  <c r="L128" i="12"/>
  <c r="K128" i="12"/>
  <c r="J128" i="12"/>
  <c r="I124" i="12"/>
  <c r="M124" i="12"/>
  <c r="L124" i="12"/>
  <c r="K124" i="12"/>
  <c r="J124" i="12"/>
  <c r="I120" i="12"/>
  <c r="M120" i="12"/>
  <c r="L120" i="12"/>
  <c r="K120" i="12"/>
  <c r="J120" i="12"/>
  <c r="I116" i="12"/>
  <c r="M116" i="12"/>
  <c r="L116" i="12"/>
  <c r="K116" i="12"/>
  <c r="J116" i="12"/>
  <c r="I112" i="12"/>
  <c r="M112" i="12"/>
  <c r="L112" i="12"/>
  <c r="K112" i="12"/>
  <c r="J112" i="12"/>
  <c r="I108" i="12"/>
  <c r="M108" i="12"/>
  <c r="L108" i="12"/>
  <c r="K108" i="12"/>
  <c r="J108" i="12"/>
  <c r="I104" i="12"/>
  <c r="M104" i="12"/>
  <c r="L104" i="12"/>
  <c r="K104" i="12"/>
  <c r="J104" i="12"/>
  <c r="I100" i="12"/>
  <c r="M100" i="12"/>
  <c r="L100" i="12"/>
  <c r="K100" i="12"/>
  <c r="J100" i="12"/>
  <c r="I96" i="12"/>
  <c r="M96" i="12"/>
  <c r="L96" i="12"/>
  <c r="K96" i="12"/>
  <c r="J96" i="12"/>
  <c r="I92" i="12"/>
  <c r="M92" i="12"/>
  <c r="L92" i="12"/>
  <c r="K92" i="12"/>
  <c r="J92" i="12"/>
  <c r="I88" i="12"/>
  <c r="M88" i="12"/>
  <c r="L88" i="12"/>
  <c r="K88" i="12"/>
  <c r="J88" i="12"/>
  <c r="I84" i="12"/>
  <c r="M84" i="12"/>
  <c r="L84" i="12"/>
  <c r="K84" i="12"/>
  <c r="J84" i="12"/>
  <c r="I80" i="12"/>
  <c r="M80" i="12"/>
  <c r="L80" i="12"/>
  <c r="K80" i="12"/>
  <c r="J80" i="12"/>
  <c r="I67" i="12"/>
  <c r="M67" i="12"/>
  <c r="L67" i="12"/>
  <c r="K67" i="12"/>
  <c r="J67" i="12"/>
  <c r="T66" i="12"/>
  <c r="V66" i="12"/>
  <c r="U66" i="12"/>
  <c r="I63" i="12"/>
  <c r="M63" i="12"/>
  <c r="L63" i="12"/>
  <c r="K63" i="12"/>
  <c r="J63" i="12"/>
  <c r="T62" i="12"/>
  <c r="V62" i="12"/>
  <c r="U62" i="12"/>
  <c r="I59" i="12"/>
  <c r="M59" i="12"/>
  <c r="L59" i="12"/>
  <c r="K59" i="12"/>
  <c r="J59" i="12"/>
  <c r="T58" i="12"/>
  <c r="V58" i="12"/>
  <c r="U58" i="12"/>
  <c r="I55" i="12"/>
  <c r="M55" i="12"/>
  <c r="L55" i="12"/>
  <c r="K55" i="12"/>
  <c r="J55" i="12"/>
  <c r="T54" i="12"/>
  <c r="V54" i="12"/>
  <c r="U54" i="12"/>
  <c r="I51" i="12"/>
  <c r="M51" i="12"/>
  <c r="L51" i="12"/>
  <c r="K51" i="12"/>
  <c r="J51" i="12"/>
  <c r="T50" i="12"/>
  <c r="V50" i="12"/>
  <c r="U50" i="12"/>
  <c r="I47" i="12"/>
  <c r="M47" i="12"/>
  <c r="L47" i="12"/>
  <c r="K47" i="12"/>
  <c r="J47" i="12"/>
  <c r="T46" i="12"/>
  <c r="V46" i="12"/>
  <c r="U46" i="12"/>
  <c r="I43" i="12"/>
  <c r="M43" i="12"/>
  <c r="L43" i="12"/>
  <c r="K43" i="12"/>
  <c r="J43" i="12"/>
  <c r="T42" i="12"/>
  <c r="V42" i="12"/>
  <c r="U42" i="12"/>
  <c r="I39" i="12"/>
  <c r="M39" i="12"/>
  <c r="L39" i="12"/>
  <c r="K39" i="12"/>
  <c r="J39" i="12"/>
  <c r="T38" i="12"/>
  <c r="V38" i="12"/>
  <c r="U38" i="12"/>
  <c r="I35" i="12"/>
  <c r="M35" i="12"/>
  <c r="L35" i="12"/>
  <c r="K35" i="12"/>
  <c r="J35" i="12"/>
  <c r="T34" i="12"/>
  <c r="V34" i="12"/>
  <c r="U34" i="12"/>
  <c r="T30" i="12"/>
  <c r="V30" i="12"/>
  <c r="U30" i="12"/>
  <c r="S8" i="12"/>
  <c r="V8" i="12"/>
  <c r="U8" i="12"/>
  <c r="T8" i="12"/>
  <c r="S6" i="12"/>
  <c r="V6" i="12"/>
  <c r="U6" i="12"/>
  <c r="T6" i="12"/>
  <c r="H60" i="11"/>
  <c r="K60" i="11"/>
  <c r="I60" i="11"/>
  <c r="H52" i="11"/>
  <c r="K52" i="11"/>
  <c r="I52" i="11"/>
  <c r="H44" i="11"/>
  <c r="K44" i="11"/>
  <c r="I44" i="11"/>
  <c r="M664" i="13"/>
  <c r="L664" i="13"/>
  <c r="M662" i="13"/>
  <c r="L662" i="13"/>
  <c r="M660" i="13"/>
  <c r="L660" i="13"/>
  <c r="M663" i="13"/>
  <c r="L663" i="13"/>
  <c r="M661" i="13"/>
  <c r="L661" i="13"/>
  <c r="M594" i="13"/>
  <c r="L594" i="13"/>
  <c r="M592" i="13"/>
  <c r="L592" i="13"/>
  <c r="M590" i="13"/>
  <c r="L590" i="13"/>
  <c r="M593" i="13"/>
  <c r="L593" i="13"/>
  <c r="M591" i="13"/>
  <c r="L591" i="13"/>
  <c r="L209" i="13"/>
  <c r="M209" i="13"/>
  <c r="M189" i="13"/>
  <c r="L189" i="13"/>
  <c r="M145" i="13"/>
  <c r="L145" i="13"/>
  <c r="M123" i="13"/>
  <c r="L123" i="13"/>
  <c r="M78" i="13"/>
  <c r="L78" i="13"/>
  <c r="M54" i="13"/>
  <c r="L54" i="13"/>
  <c r="I77" i="12"/>
  <c r="H77" i="12"/>
  <c r="M77" i="12"/>
  <c r="L77" i="12"/>
  <c r="K77" i="12"/>
  <c r="J77" i="12"/>
  <c r="J28" i="12"/>
  <c r="I28" i="12"/>
  <c r="M28" i="12"/>
  <c r="L28" i="12"/>
  <c r="K28" i="12"/>
  <c r="J26" i="12"/>
  <c r="I26" i="12"/>
  <c r="M26" i="12"/>
  <c r="L26" i="12"/>
  <c r="K26" i="12"/>
  <c r="U23" i="12"/>
  <c r="T23" i="12"/>
  <c r="V23" i="12"/>
  <c r="J21" i="12"/>
  <c r="I21" i="12"/>
  <c r="M21" i="12"/>
  <c r="L21" i="12"/>
  <c r="K21" i="12"/>
  <c r="J16" i="12"/>
  <c r="I16" i="12"/>
  <c r="M16" i="12"/>
  <c r="L16" i="12"/>
  <c r="K16" i="12"/>
  <c r="U15" i="12"/>
  <c r="T15" i="12"/>
  <c r="V15" i="12"/>
  <c r="J12" i="12"/>
  <c r="I12" i="12"/>
  <c r="M12" i="12"/>
  <c r="L12" i="12"/>
  <c r="K12" i="12"/>
  <c r="U11" i="12"/>
  <c r="T11" i="12"/>
  <c r="V11" i="12"/>
  <c r="I59" i="11"/>
  <c r="H59" i="11"/>
  <c r="K59" i="11"/>
  <c r="I51" i="11"/>
  <c r="H51" i="11"/>
  <c r="K51" i="11"/>
  <c r="I43" i="11"/>
  <c r="H43" i="11"/>
  <c r="K43" i="11"/>
  <c r="R29" i="11"/>
  <c r="Q29" i="11"/>
  <c r="T29" i="11"/>
  <c r="S29" i="11"/>
  <c r="R25" i="11"/>
  <c r="Q25" i="11"/>
  <c r="T25" i="11"/>
  <c r="S25" i="11"/>
  <c r="R21" i="11"/>
  <c r="Q21" i="11"/>
  <c r="T21" i="11"/>
  <c r="S21" i="11"/>
  <c r="R17" i="11"/>
  <c r="Q17" i="11"/>
  <c r="T17" i="11"/>
  <c r="S17" i="11"/>
  <c r="R13" i="11"/>
  <c r="Q13" i="11"/>
  <c r="T13" i="11"/>
  <c r="S13" i="11"/>
  <c r="R9" i="11"/>
  <c r="T9" i="11"/>
  <c r="S9" i="11"/>
  <c r="Q9" i="11"/>
  <c r="M472" i="13"/>
  <c r="L472" i="13"/>
  <c r="J273" i="13"/>
  <c r="M275" i="13"/>
  <c r="L275" i="13"/>
  <c r="M273" i="13"/>
  <c r="L273" i="13"/>
  <c r="M276" i="13"/>
  <c r="L276" i="13"/>
  <c r="M274" i="13"/>
  <c r="L274" i="13"/>
  <c r="M252" i="13"/>
  <c r="L252" i="13"/>
  <c r="J251" i="13"/>
  <c r="M253" i="13"/>
  <c r="L253" i="13"/>
  <c r="M251" i="13"/>
  <c r="L251" i="13"/>
  <c r="M186" i="13"/>
  <c r="L186" i="13"/>
  <c r="M165" i="13"/>
  <c r="L165" i="13"/>
  <c r="M142" i="13"/>
  <c r="L142" i="13"/>
  <c r="M120" i="13"/>
  <c r="L120" i="13"/>
  <c r="K139" i="12"/>
  <c r="J139" i="12"/>
  <c r="I139" i="12"/>
  <c r="M139" i="12"/>
  <c r="L139" i="12"/>
  <c r="K135" i="12"/>
  <c r="J135" i="12"/>
  <c r="I135" i="12"/>
  <c r="M135" i="12"/>
  <c r="L135" i="12"/>
  <c r="K131" i="12"/>
  <c r="J131" i="12"/>
  <c r="I131" i="12"/>
  <c r="M131" i="12"/>
  <c r="L131" i="12"/>
  <c r="K127" i="12"/>
  <c r="J127" i="12"/>
  <c r="I127" i="12"/>
  <c r="M127" i="12"/>
  <c r="L127" i="12"/>
  <c r="K123" i="12"/>
  <c r="J123" i="12"/>
  <c r="I123" i="12"/>
  <c r="M123" i="12"/>
  <c r="L123" i="12"/>
  <c r="K119" i="12"/>
  <c r="J119" i="12"/>
  <c r="I119" i="12"/>
  <c r="M119" i="12"/>
  <c r="L119" i="12"/>
  <c r="K115" i="12"/>
  <c r="J115" i="12"/>
  <c r="I115" i="12"/>
  <c r="M115" i="12"/>
  <c r="L115" i="12"/>
  <c r="K111" i="12"/>
  <c r="J111" i="12"/>
  <c r="I111" i="12"/>
  <c r="M111" i="12"/>
  <c r="L111" i="12"/>
  <c r="K107" i="12"/>
  <c r="J107" i="12"/>
  <c r="I107" i="12"/>
  <c r="M107" i="12"/>
  <c r="L107" i="12"/>
  <c r="K103" i="12"/>
  <c r="J103" i="12"/>
  <c r="I103" i="12"/>
  <c r="M103" i="12"/>
  <c r="L103" i="12"/>
  <c r="K99" i="12"/>
  <c r="J99" i="12"/>
  <c r="I99" i="12"/>
  <c r="M99" i="12"/>
  <c r="L99" i="12"/>
  <c r="K95" i="12"/>
  <c r="J95" i="12"/>
  <c r="I95" i="12"/>
  <c r="M95" i="12"/>
  <c r="L95" i="12"/>
  <c r="K91" i="12"/>
  <c r="J91" i="12"/>
  <c r="I91" i="12"/>
  <c r="M91" i="12"/>
  <c r="L91" i="12"/>
  <c r="K87" i="12"/>
  <c r="J87" i="12"/>
  <c r="I87" i="12"/>
  <c r="M87" i="12"/>
  <c r="L87" i="12"/>
  <c r="K83" i="12"/>
  <c r="J83" i="12"/>
  <c r="I83" i="12"/>
  <c r="M83" i="12"/>
  <c r="L83" i="12"/>
  <c r="K66" i="12"/>
  <c r="J66" i="12"/>
  <c r="I66" i="12"/>
  <c r="M66" i="12"/>
  <c r="L66" i="12"/>
  <c r="V65" i="12"/>
  <c r="U65" i="12"/>
  <c r="T65" i="12"/>
  <c r="K62" i="12"/>
  <c r="J62" i="12"/>
  <c r="I62" i="12"/>
  <c r="M62" i="12"/>
  <c r="L62" i="12"/>
  <c r="V61" i="12"/>
  <c r="U61" i="12"/>
  <c r="T61" i="12"/>
  <c r="K58" i="12"/>
  <c r="J58" i="12"/>
  <c r="I58" i="12"/>
  <c r="M58" i="12"/>
  <c r="L58" i="12"/>
  <c r="V57" i="12"/>
  <c r="U57" i="12"/>
  <c r="T57" i="12"/>
  <c r="K54" i="12"/>
  <c r="J54" i="12"/>
  <c r="I54" i="12"/>
  <c r="M54" i="12"/>
  <c r="L54" i="12"/>
  <c r="V53" i="12"/>
  <c r="U53" i="12"/>
  <c r="T53" i="12"/>
  <c r="K50" i="12"/>
  <c r="J50" i="12"/>
  <c r="I50" i="12"/>
  <c r="M50" i="12"/>
  <c r="L50" i="12"/>
  <c r="V49" i="12"/>
  <c r="U49" i="12"/>
  <c r="T49" i="12"/>
  <c r="K46" i="12"/>
  <c r="J46" i="12"/>
  <c r="I46" i="12"/>
  <c r="M46" i="12"/>
  <c r="L46" i="12"/>
  <c r="V45" i="12"/>
  <c r="U45" i="12"/>
  <c r="T45" i="12"/>
  <c r="K42" i="12"/>
  <c r="J42" i="12"/>
  <c r="I42" i="12"/>
  <c r="M42" i="12"/>
  <c r="L42" i="12"/>
  <c r="V41" i="12"/>
  <c r="U41" i="12"/>
  <c r="T41" i="12"/>
  <c r="K38" i="12"/>
  <c r="J38" i="12"/>
  <c r="I38" i="12"/>
  <c r="M38" i="12"/>
  <c r="L38" i="12"/>
  <c r="V37" i="12"/>
  <c r="U37" i="12"/>
  <c r="T37" i="12"/>
  <c r="K34" i="12"/>
  <c r="J34" i="12"/>
  <c r="I34" i="12"/>
  <c r="M34" i="12"/>
  <c r="L34" i="12"/>
  <c r="V33" i="12"/>
  <c r="U33" i="12"/>
  <c r="T33" i="12"/>
  <c r="K30" i="12"/>
  <c r="J30" i="12"/>
  <c r="I30" i="12"/>
  <c r="M30" i="12"/>
  <c r="L30" i="12"/>
  <c r="V20" i="12"/>
  <c r="U20" i="12"/>
  <c r="T20" i="12"/>
  <c r="V18" i="12"/>
  <c r="U18" i="12"/>
  <c r="T18" i="12"/>
  <c r="I58" i="11"/>
  <c r="H58" i="11"/>
  <c r="K58" i="11"/>
  <c r="I50" i="11"/>
  <c r="H50" i="11"/>
  <c r="K50" i="11"/>
  <c r="I42" i="11"/>
  <c r="H42" i="11"/>
  <c r="K42" i="11"/>
  <c r="I29" i="11"/>
  <c r="H29" i="11"/>
  <c r="K29" i="11"/>
  <c r="I25" i="11"/>
  <c r="H25" i="11"/>
  <c r="K25" i="11"/>
  <c r="I21" i="11"/>
  <c r="H21" i="11"/>
  <c r="K21" i="11"/>
  <c r="I17" i="11"/>
  <c r="H17" i="11"/>
  <c r="K17" i="11"/>
  <c r="I13" i="11"/>
  <c r="H13" i="11"/>
  <c r="K13" i="11"/>
  <c r="H9" i="11"/>
  <c r="K9" i="11"/>
  <c r="I9" i="11"/>
  <c r="J131" i="13"/>
  <c r="M56" i="13"/>
  <c r="L56" i="13"/>
  <c r="K79" i="12"/>
  <c r="J79" i="12"/>
  <c r="I79" i="12"/>
  <c r="H79" i="12"/>
  <c r="M79" i="12"/>
  <c r="L79" i="12"/>
  <c r="V29" i="12"/>
  <c r="U29" i="12"/>
  <c r="T29" i="12"/>
  <c r="V27" i="12"/>
  <c r="U27" i="12"/>
  <c r="T27" i="12"/>
  <c r="V25" i="12"/>
  <c r="U25" i="12"/>
  <c r="T25" i="12"/>
  <c r="L23" i="12"/>
  <c r="K23" i="12"/>
  <c r="J23" i="12"/>
  <c r="I23" i="12"/>
  <c r="M23" i="12"/>
  <c r="L15" i="12"/>
  <c r="K15" i="12"/>
  <c r="J15" i="12"/>
  <c r="I15" i="12"/>
  <c r="M15" i="12"/>
  <c r="V14" i="12"/>
  <c r="U14" i="12"/>
  <c r="T14" i="12"/>
  <c r="L11" i="12"/>
  <c r="K11" i="12"/>
  <c r="J11" i="12"/>
  <c r="I11" i="12"/>
  <c r="M11" i="12"/>
  <c r="V10" i="12"/>
  <c r="U10" i="12"/>
  <c r="T10" i="12"/>
  <c r="K8" i="12"/>
  <c r="J8" i="12"/>
  <c r="I8" i="12"/>
  <c r="H8" i="12"/>
  <c r="M8" i="12"/>
  <c r="L8" i="12"/>
  <c r="K6" i="12"/>
  <c r="J6" i="12"/>
  <c r="I6" i="12"/>
  <c r="H6" i="12"/>
  <c r="M6" i="12"/>
  <c r="L6" i="12"/>
  <c r="K57" i="11"/>
  <c r="I57" i="11"/>
  <c r="H57" i="11"/>
  <c r="K49" i="11"/>
  <c r="I49" i="11"/>
  <c r="H49" i="11"/>
  <c r="K41" i="11"/>
  <c r="I41" i="11"/>
  <c r="H41" i="11"/>
  <c r="T28" i="11"/>
  <c r="S28" i="11"/>
  <c r="R28" i="11"/>
  <c r="Q28" i="11"/>
  <c r="T24" i="11"/>
  <c r="S24" i="11"/>
  <c r="R24" i="11"/>
  <c r="Q24" i="11"/>
  <c r="T20" i="11"/>
  <c r="S20" i="11"/>
  <c r="R20" i="11"/>
  <c r="Q20" i="11"/>
  <c r="T16" i="11"/>
  <c r="S16" i="11"/>
  <c r="R16" i="11"/>
  <c r="Q16" i="11"/>
  <c r="T12" i="11"/>
  <c r="S12" i="11"/>
  <c r="R12" i="11"/>
  <c r="Q12" i="11"/>
  <c r="T8" i="11"/>
  <c r="R8" i="11"/>
  <c r="Q8" i="11"/>
  <c r="S8" i="11"/>
  <c r="M255" i="13"/>
  <c r="L255" i="13"/>
  <c r="M207" i="13"/>
  <c r="L207" i="13"/>
  <c r="L210" i="13"/>
  <c r="M210" i="13"/>
  <c r="M211" i="13"/>
  <c r="L211" i="13"/>
  <c r="M188" i="13"/>
  <c r="L188" i="13"/>
  <c r="M167" i="13"/>
  <c r="L167" i="13"/>
  <c r="M138" i="12"/>
  <c r="L138" i="12"/>
  <c r="K138" i="12"/>
  <c r="J138" i="12"/>
  <c r="I138" i="12"/>
  <c r="M134" i="12"/>
  <c r="L134" i="12"/>
  <c r="K134" i="12"/>
  <c r="J134" i="12"/>
  <c r="I134" i="12"/>
  <c r="M130" i="12"/>
  <c r="L130" i="12"/>
  <c r="K130" i="12"/>
  <c r="J130" i="12"/>
  <c r="I130" i="12"/>
  <c r="M126" i="12"/>
  <c r="L126" i="12"/>
  <c r="K126" i="12"/>
  <c r="J126" i="12"/>
  <c r="I126" i="12"/>
  <c r="M122" i="12"/>
  <c r="L122" i="12"/>
  <c r="K122" i="12"/>
  <c r="J122" i="12"/>
  <c r="I122" i="12"/>
  <c r="M118" i="12"/>
  <c r="L118" i="12"/>
  <c r="K118" i="12"/>
  <c r="J118" i="12"/>
  <c r="I118" i="12"/>
  <c r="M114" i="12"/>
  <c r="L114" i="12"/>
  <c r="K114" i="12"/>
  <c r="J114" i="12"/>
  <c r="I114" i="12"/>
  <c r="M110" i="12"/>
  <c r="L110" i="12"/>
  <c r="K110" i="12"/>
  <c r="J110" i="12"/>
  <c r="I110" i="12"/>
  <c r="M106" i="12"/>
  <c r="L106" i="12"/>
  <c r="K106" i="12"/>
  <c r="J106" i="12"/>
  <c r="I106" i="12"/>
  <c r="M102" i="12"/>
  <c r="L102" i="12"/>
  <c r="K102" i="12"/>
  <c r="J102" i="12"/>
  <c r="I102" i="12"/>
  <c r="M98" i="12"/>
  <c r="L98" i="12"/>
  <c r="K98" i="12"/>
  <c r="J98" i="12"/>
  <c r="I98" i="12"/>
  <c r="M94" i="12"/>
  <c r="L94" i="12"/>
  <c r="K94" i="12"/>
  <c r="J94" i="12"/>
  <c r="I94" i="12"/>
  <c r="M90" i="12"/>
  <c r="L90" i="12"/>
  <c r="K90" i="12"/>
  <c r="J90" i="12"/>
  <c r="I90" i="12"/>
  <c r="M86" i="12"/>
  <c r="L86" i="12"/>
  <c r="K86" i="12"/>
  <c r="J86" i="12"/>
  <c r="I86" i="12"/>
  <c r="M82" i="12"/>
  <c r="L82" i="12"/>
  <c r="K82" i="12"/>
  <c r="J82" i="12"/>
  <c r="I82" i="12"/>
  <c r="V68" i="12"/>
  <c r="U68" i="12"/>
  <c r="T68" i="12"/>
  <c r="M65" i="12"/>
  <c r="L65" i="12"/>
  <c r="K65" i="12"/>
  <c r="J65" i="12"/>
  <c r="I65" i="12"/>
  <c r="V64" i="12"/>
  <c r="U64" i="12"/>
  <c r="T64" i="12"/>
  <c r="M61" i="12"/>
  <c r="L61" i="12"/>
  <c r="K61" i="12"/>
  <c r="J61" i="12"/>
  <c r="I61" i="12"/>
  <c r="V60" i="12"/>
  <c r="U60" i="12"/>
  <c r="T60" i="12"/>
  <c r="M57" i="12"/>
  <c r="L57" i="12"/>
  <c r="K57" i="12"/>
  <c r="J57" i="12"/>
  <c r="I57" i="12"/>
  <c r="V56" i="12"/>
  <c r="U56" i="12"/>
  <c r="T56" i="12"/>
  <c r="M53" i="12"/>
  <c r="L53" i="12"/>
  <c r="K53" i="12"/>
  <c r="J53" i="12"/>
  <c r="I53" i="12"/>
  <c r="V52" i="12"/>
  <c r="U52" i="12"/>
  <c r="T52" i="12"/>
  <c r="M49" i="12"/>
  <c r="L49" i="12"/>
  <c r="K49" i="12"/>
  <c r="J49" i="12"/>
  <c r="I49" i="12"/>
  <c r="V48" i="12"/>
  <c r="U48" i="12"/>
  <c r="T48" i="12"/>
  <c r="V44" i="12"/>
  <c r="U44" i="12"/>
  <c r="T44" i="12"/>
  <c r="V40" i="12"/>
  <c r="U40" i="12"/>
  <c r="T40" i="12"/>
  <c r="V36" i="12"/>
  <c r="U36" i="12"/>
  <c r="T36" i="12"/>
  <c r="V32" i="12"/>
  <c r="U32" i="12"/>
  <c r="T32" i="12"/>
  <c r="V22" i="12"/>
  <c r="U22" i="12"/>
  <c r="T22" i="12"/>
  <c r="V7" i="12"/>
  <c r="U7" i="12"/>
  <c r="T7" i="12"/>
  <c r="S7" i="12"/>
  <c r="M252" i="14"/>
  <c r="L252" i="14"/>
  <c r="L254" i="14"/>
  <c r="M254" i="14"/>
  <c r="M251" i="14"/>
  <c r="L251" i="14"/>
  <c r="M255" i="14"/>
  <c r="L255" i="14"/>
  <c r="J251" i="14"/>
  <c r="L253" i="14"/>
  <c r="M253" i="14"/>
  <c r="M523" i="13"/>
  <c r="L523" i="13"/>
  <c r="M521" i="13"/>
  <c r="L521" i="13"/>
  <c r="M524" i="13"/>
  <c r="L524" i="13"/>
  <c r="L522" i="13"/>
  <c r="M522" i="13"/>
  <c r="M29" i="12"/>
  <c r="L29" i="12"/>
  <c r="K29" i="12"/>
  <c r="J29" i="12"/>
  <c r="I29" i="12"/>
  <c r="M27" i="12"/>
  <c r="L27" i="12"/>
  <c r="K27" i="12"/>
  <c r="J27" i="12"/>
  <c r="I27" i="12"/>
  <c r="M25" i="12"/>
  <c r="L25" i="12"/>
  <c r="K25" i="12"/>
  <c r="J25" i="12"/>
  <c r="I25" i="12"/>
  <c r="V17" i="12"/>
  <c r="U17" i="12"/>
  <c r="T17" i="12"/>
  <c r="M14" i="12"/>
  <c r="L14" i="12"/>
  <c r="K14" i="12"/>
  <c r="J14" i="12"/>
  <c r="I14" i="12"/>
  <c r="V13" i="12"/>
  <c r="U13" i="12"/>
  <c r="T13" i="12"/>
  <c r="M10" i="12"/>
  <c r="L10" i="12"/>
  <c r="K10" i="12"/>
  <c r="J10" i="12"/>
  <c r="I10" i="12"/>
  <c r="V9" i="12"/>
  <c r="U9" i="12"/>
  <c r="T9" i="12"/>
  <c r="K55" i="11"/>
  <c r="I55" i="11"/>
  <c r="H55" i="11"/>
  <c r="K47" i="11"/>
  <c r="I47" i="11"/>
  <c r="H47" i="11"/>
  <c r="K39" i="11"/>
  <c r="I39" i="11"/>
  <c r="H39" i="11"/>
  <c r="T27" i="11"/>
  <c r="S27" i="11"/>
  <c r="R27" i="11"/>
  <c r="Q27" i="11"/>
  <c r="T23" i="11"/>
  <c r="S23" i="11"/>
  <c r="R23" i="11"/>
  <c r="Q23" i="11"/>
  <c r="T19" i="11"/>
  <c r="S19" i="11"/>
  <c r="R19" i="11"/>
  <c r="Q19" i="11"/>
  <c r="T15" i="11"/>
  <c r="S15" i="11"/>
  <c r="R15" i="11"/>
  <c r="Q15" i="11"/>
  <c r="T11" i="11"/>
  <c r="S11" i="11"/>
  <c r="R11" i="11"/>
  <c r="Q11" i="11"/>
  <c r="T7" i="11"/>
  <c r="S7" i="11"/>
  <c r="R7" i="11"/>
  <c r="Q7" i="11"/>
  <c r="M232" i="9"/>
  <c r="L232" i="9"/>
  <c r="M122" i="9"/>
  <c r="L122" i="9"/>
  <c r="M98" i="9"/>
  <c r="L98" i="9"/>
  <c r="M34" i="9"/>
  <c r="L34" i="9"/>
  <c r="M189" i="9"/>
  <c r="L189" i="9"/>
  <c r="M229" i="9"/>
  <c r="L229" i="9"/>
  <c r="M187" i="9"/>
  <c r="L187" i="9"/>
  <c r="M211" i="9"/>
  <c r="L211" i="9"/>
  <c r="L230" i="9"/>
  <c r="M230" i="9"/>
  <c r="L251" i="9"/>
  <c r="M251" i="9"/>
  <c r="M185" i="9"/>
  <c r="L185" i="9"/>
  <c r="M209" i="9"/>
  <c r="L209" i="9"/>
  <c r="M233" i="9"/>
  <c r="L233" i="9"/>
  <c r="M254" i="9"/>
  <c r="L254" i="9"/>
  <c r="M207" i="9"/>
  <c r="L207" i="9"/>
  <c r="M231" i="9"/>
  <c r="L231" i="9"/>
  <c r="M252" i="9"/>
  <c r="L252" i="9"/>
  <c r="M10" i="9"/>
  <c r="L10" i="9"/>
  <c r="M684" i="7"/>
  <c r="L684" i="7"/>
  <c r="M613" i="7"/>
  <c r="L613" i="7"/>
  <c r="M569" i="7"/>
  <c r="L569" i="7"/>
  <c r="M547" i="7"/>
  <c r="L547" i="7"/>
  <c r="M525" i="7"/>
  <c r="L525" i="7"/>
  <c r="M498" i="7"/>
  <c r="L498" i="7"/>
  <c r="M450" i="7"/>
  <c r="L450" i="7"/>
  <c r="M425" i="7"/>
  <c r="L425" i="7"/>
  <c r="M400" i="7"/>
  <c r="L400" i="7"/>
  <c r="M295" i="7"/>
  <c r="L295" i="7"/>
  <c r="L143" i="9"/>
  <c r="M143" i="9"/>
  <c r="L119" i="9"/>
  <c r="M119" i="9"/>
  <c r="L79" i="9"/>
  <c r="M79" i="9"/>
  <c r="L55" i="9"/>
  <c r="M55" i="9"/>
  <c r="L31" i="9"/>
  <c r="M31" i="9"/>
  <c r="L544" i="7"/>
  <c r="M544" i="7"/>
  <c r="L522" i="7"/>
  <c r="M522" i="7"/>
  <c r="L422" i="7"/>
  <c r="M422" i="7"/>
  <c r="L372" i="7"/>
  <c r="M372" i="7"/>
  <c r="L322" i="7"/>
  <c r="M322" i="7"/>
  <c r="L231" i="7"/>
  <c r="M231" i="7"/>
  <c r="J229" i="7"/>
  <c r="L211" i="7"/>
  <c r="M211" i="7"/>
  <c r="M164" i="9"/>
  <c r="L164" i="9"/>
  <c r="M100" i="9"/>
  <c r="L100" i="9"/>
  <c r="M76" i="9"/>
  <c r="L76" i="9"/>
  <c r="M12" i="9"/>
  <c r="L12" i="9"/>
  <c r="M686" i="7"/>
  <c r="L686" i="7"/>
  <c r="M615" i="7"/>
  <c r="L615" i="7"/>
  <c r="M571" i="7"/>
  <c r="L571" i="7"/>
  <c r="M500" i="7"/>
  <c r="L500" i="7"/>
  <c r="J498" i="7"/>
  <c r="M452" i="7"/>
  <c r="L452" i="7"/>
  <c r="M344" i="7"/>
  <c r="L344" i="7"/>
  <c r="M319" i="7"/>
  <c r="L319" i="7"/>
  <c r="M297" i="7"/>
  <c r="L297" i="7"/>
  <c r="M208" i="7"/>
  <c r="L208" i="7"/>
  <c r="M185" i="7"/>
  <c r="L185" i="7"/>
  <c r="M141" i="7"/>
  <c r="L141" i="7"/>
  <c r="H131" i="7"/>
  <c r="M119" i="7"/>
  <c r="L119" i="7"/>
  <c r="M426" i="14"/>
  <c r="L426" i="14"/>
  <c r="M423" i="14"/>
  <c r="L423" i="14"/>
  <c r="M424" i="14"/>
  <c r="L424" i="14"/>
  <c r="L422" i="14"/>
  <c r="M422" i="14"/>
  <c r="M425" i="14"/>
  <c r="L425" i="14"/>
  <c r="M400" i="13"/>
  <c r="L400" i="13"/>
  <c r="M398" i="13"/>
  <c r="L398" i="13"/>
  <c r="M396" i="13"/>
  <c r="L396" i="13"/>
  <c r="M399" i="13"/>
  <c r="L399" i="13"/>
  <c r="M397" i="13"/>
  <c r="L397" i="13"/>
  <c r="L188" i="9"/>
  <c r="M188" i="9"/>
  <c r="L186" i="9"/>
  <c r="M186" i="9"/>
  <c r="M145" i="9"/>
  <c r="L145" i="9"/>
  <c r="M97" i="9"/>
  <c r="L97" i="9"/>
  <c r="M57" i="9"/>
  <c r="L57" i="9"/>
  <c r="M546" i="7"/>
  <c r="L546" i="7"/>
  <c r="M424" i="7"/>
  <c r="L424" i="7"/>
  <c r="M374" i="7"/>
  <c r="L374" i="7"/>
  <c r="M233" i="7"/>
  <c r="L233" i="7"/>
  <c r="M166" i="9"/>
  <c r="L166" i="9"/>
  <c r="M78" i="9"/>
  <c r="L78" i="9"/>
  <c r="M688" i="7"/>
  <c r="L688" i="7"/>
  <c r="M617" i="7"/>
  <c r="L617" i="7"/>
  <c r="M502" i="7"/>
  <c r="L502" i="7"/>
  <c r="M299" i="7"/>
  <c r="L299" i="7"/>
  <c r="L210" i="9"/>
  <c r="M210" i="9"/>
  <c r="M208" i="9"/>
  <c r="L208" i="9"/>
  <c r="M163" i="9"/>
  <c r="L163" i="9"/>
  <c r="M548" i="7"/>
  <c r="L548" i="7"/>
  <c r="M426" i="7"/>
  <c r="L426" i="7"/>
  <c r="L255" i="9"/>
  <c r="M255" i="9"/>
  <c r="M253" i="9"/>
  <c r="L253" i="9"/>
  <c r="M144" i="9"/>
  <c r="L144" i="9"/>
  <c r="M56" i="9"/>
  <c r="L56" i="9"/>
  <c r="M545" i="7"/>
  <c r="L545" i="7"/>
  <c r="M423" i="7"/>
  <c r="L423" i="7"/>
  <c r="M373" i="7"/>
  <c r="L373" i="7"/>
  <c r="M348" i="7"/>
  <c r="L348" i="7"/>
  <c r="M232" i="7"/>
  <c r="L232" i="7"/>
  <c r="M189" i="7"/>
  <c r="L189" i="7"/>
  <c r="M145" i="7"/>
  <c r="L145" i="7"/>
  <c r="L123" i="7"/>
  <c r="M123" i="7"/>
  <c r="M78" i="7"/>
  <c r="L78" i="7"/>
  <c r="L77" i="7"/>
  <c r="M77" i="7"/>
  <c r="M76" i="7"/>
  <c r="L76" i="7"/>
  <c r="F93" i="6"/>
  <c r="X107" i="4"/>
  <c r="W107" i="4"/>
  <c r="V107" i="4"/>
  <c r="U107" i="4"/>
  <c r="T107" i="4"/>
  <c r="S107" i="4"/>
  <c r="X103" i="4"/>
  <c r="W103" i="4"/>
  <c r="V103" i="4"/>
  <c r="U103" i="4"/>
  <c r="T103" i="4"/>
  <c r="S103" i="4"/>
  <c r="M94" i="4"/>
  <c r="L94" i="4"/>
  <c r="K94" i="4"/>
  <c r="J94" i="4"/>
  <c r="I94" i="4"/>
  <c r="H94" i="4"/>
  <c r="M90" i="4"/>
  <c r="L90" i="4"/>
  <c r="J90" i="4"/>
  <c r="I90" i="4"/>
  <c r="K90" i="4"/>
  <c r="H90" i="4"/>
  <c r="X84" i="4"/>
  <c r="W84" i="4"/>
  <c r="U84" i="4"/>
  <c r="T84" i="4"/>
  <c r="V84" i="4"/>
  <c r="S84" i="4"/>
  <c r="X80" i="4"/>
  <c r="W80" i="4"/>
  <c r="U80" i="4"/>
  <c r="T80" i="4"/>
  <c r="V80" i="4"/>
  <c r="S80" i="4"/>
  <c r="X76" i="4"/>
  <c r="W76" i="4"/>
  <c r="U76" i="4"/>
  <c r="T76" i="4"/>
  <c r="S76" i="4"/>
  <c r="V76" i="4"/>
  <c r="X72" i="4"/>
  <c r="W72" i="4"/>
  <c r="U72" i="4"/>
  <c r="T72" i="4"/>
  <c r="V72" i="4"/>
  <c r="S72" i="4"/>
  <c r="X68" i="4"/>
  <c r="W68" i="4"/>
  <c r="U68" i="4"/>
  <c r="T68" i="4"/>
  <c r="V68" i="4"/>
  <c r="S68" i="4"/>
  <c r="X64" i="4"/>
  <c r="W64" i="4"/>
  <c r="U64" i="4"/>
  <c r="T64" i="4"/>
  <c r="V64" i="4"/>
  <c r="S64" i="4"/>
  <c r="X60" i="4"/>
  <c r="W60" i="4"/>
  <c r="U60" i="4"/>
  <c r="T60" i="4"/>
  <c r="S60" i="4"/>
  <c r="V60" i="4"/>
  <c r="X56" i="4"/>
  <c r="W56" i="4"/>
  <c r="U56" i="4"/>
  <c r="T56" i="4"/>
  <c r="V56" i="4"/>
  <c r="S56" i="4"/>
  <c r="X52" i="4"/>
  <c r="W52" i="4"/>
  <c r="U52" i="4"/>
  <c r="T52" i="4"/>
  <c r="V52" i="4"/>
  <c r="S52" i="4"/>
  <c r="X48" i="4"/>
  <c r="W48" i="4"/>
  <c r="U48" i="4"/>
  <c r="T48" i="4"/>
  <c r="V48" i="4"/>
  <c r="S48" i="4"/>
  <c r="X44" i="4"/>
  <c r="W44" i="4"/>
  <c r="U44" i="4"/>
  <c r="T44" i="4"/>
  <c r="V44" i="4"/>
  <c r="S44" i="4"/>
  <c r="X40" i="4"/>
  <c r="W40" i="4"/>
  <c r="U40" i="4"/>
  <c r="T40" i="4"/>
  <c r="V40" i="4"/>
  <c r="S40" i="4"/>
  <c r="X36" i="4"/>
  <c r="W36" i="4"/>
  <c r="U36" i="4"/>
  <c r="T36" i="4"/>
  <c r="V36" i="4"/>
  <c r="S36" i="4"/>
  <c r="X32" i="4"/>
  <c r="W32" i="4"/>
  <c r="U32" i="4"/>
  <c r="T32" i="4"/>
  <c r="V32" i="4"/>
  <c r="S32" i="4"/>
  <c r="L75" i="7"/>
  <c r="M75" i="7"/>
  <c r="J90" i="6"/>
  <c r="I95" i="6"/>
  <c r="O90" i="6"/>
  <c r="M90" i="6"/>
  <c r="L90" i="6"/>
  <c r="K90" i="6"/>
  <c r="E93" i="6"/>
  <c r="J86" i="6"/>
  <c r="O86" i="6"/>
  <c r="M86" i="6"/>
  <c r="L86" i="6"/>
  <c r="I91" i="6"/>
  <c r="K86" i="6"/>
  <c r="J82" i="6"/>
  <c r="O82" i="6"/>
  <c r="M82" i="6"/>
  <c r="L82" i="6"/>
  <c r="K82" i="6"/>
  <c r="H114" i="4"/>
  <c r="M114" i="4"/>
  <c r="L114" i="4"/>
  <c r="K114" i="4"/>
  <c r="J114" i="4"/>
  <c r="I114" i="4"/>
  <c r="H110" i="4"/>
  <c r="M110" i="4"/>
  <c r="L110" i="4"/>
  <c r="K110" i="4"/>
  <c r="J110" i="4"/>
  <c r="I110" i="4"/>
  <c r="H106" i="4"/>
  <c r="M106" i="4"/>
  <c r="L106" i="4"/>
  <c r="K106" i="4"/>
  <c r="J106" i="4"/>
  <c r="I106" i="4"/>
  <c r="H102" i="4"/>
  <c r="M102" i="4"/>
  <c r="L102" i="4"/>
  <c r="K102" i="4"/>
  <c r="J102" i="4"/>
  <c r="I102" i="4"/>
  <c r="S100" i="4"/>
  <c r="X100" i="4"/>
  <c r="W100" i="4"/>
  <c r="V100" i="4"/>
  <c r="U100" i="4"/>
  <c r="T100" i="4"/>
  <c r="S96" i="4"/>
  <c r="X96" i="4"/>
  <c r="W96" i="4"/>
  <c r="V96" i="4"/>
  <c r="U96" i="4"/>
  <c r="T96" i="4"/>
  <c r="S92" i="4"/>
  <c r="X92" i="4"/>
  <c r="V92" i="4"/>
  <c r="U92" i="4"/>
  <c r="T92" i="4"/>
  <c r="W92" i="4"/>
  <c r="S88" i="4"/>
  <c r="X88" i="4"/>
  <c r="V88" i="4"/>
  <c r="U88" i="4"/>
  <c r="W88" i="4"/>
  <c r="T88" i="4"/>
  <c r="H87" i="4"/>
  <c r="K87" i="4"/>
  <c r="J87" i="4"/>
  <c r="L87" i="4"/>
  <c r="I87" i="4"/>
  <c r="H83" i="4"/>
  <c r="M83" i="4"/>
  <c r="K83" i="4"/>
  <c r="J83" i="4"/>
  <c r="L83" i="4"/>
  <c r="I83" i="4"/>
  <c r="H79" i="4"/>
  <c r="M79" i="4"/>
  <c r="K79" i="4"/>
  <c r="J79" i="4"/>
  <c r="L79" i="4"/>
  <c r="I79" i="4"/>
  <c r="H75" i="4"/>
  <c r="M75" i="4"/>
  <c r="K75" i="4"/>
  <c r="J75" i="4"/>
  <c r="L75" i="4"/>
  <c r="I75" i="4"/>
  <c r="H71" i="4"/>
  <c r="M71" i="4"/>
  <c r="K71" i="4"/>
  <c r="J71" i="4"/>
  <c r="L71" i="4"/>
  <c r="I71" i="4"/>
  <c r="H67" i="4"/>
  <c r="M67" i="4"/>
  <c r="K67" i="4"/>
  <c r="J67" i="4"/>
  <c r="L67" i="4"/>
  <c r="I67" i="4"/>
  <c r="H63" i="4"/>
  <c r="M63" i="4"/>
  <c r="K63" i="4"/>
  <c r="J63" i="4"/>
  <c r="L63" i="4"/>
  <c r="I63" i="4"/>
  <c r="H59" i="4"/>
  <c r="M59" i="4"/>
  <c r="K59" i="4"/>
  <c r="J59" i="4"/>
  <c r="I59" i="4"/>
  <c r="L59" i="4"/>
  <c r="H55" i="4"/>
  <c r="M55" i="4"/>
  <c r="K55" i="4"/>
  <c r="J55" i="4"/>
  <c r="L55" i="4"/>
  <c r="I55" i="4"/>
  <c r="H51" i="4"/>
  <c r="M51" i="4"/>
  <c r="K51" i="4"/>
  <c r="J51" i="4"/>
  <c r="L51" i="4"/>
  <c r="I51" i="4"/>
  <c r="H47" i="4"/>
  <c r="M47" i="4"/>
  <c r="K47" i="4"/>
  <c r="J47" i="4"/>
  <c r="L47" i="4"/>
  <c r="I47" i="4"/>
  <c r="H43" i="4"/>
  <c r="M43" i="4"/>
  <c r="K43" i="4"/>
  <c r="J43" i="4"/>
  <c r="I43" i="4"/>
  <c r="L43" i="4"/>
  <c r="H39" i="4"/>
  <c r="M39" i="4"/>
  <c r="K39" i="4"/>
  <c r="J39" i="4"/>
  <c r="L39" i="4"/>
  <c r="I39" i="4"/>
  <c r="H35" i="4"/>
  <c r="M35" i="4"/>
  <c r="K35" i="4"/>
  <c r="J35" i="4"/>
  <c r="L35" i="4"/>
  <c r="I35" i="4"/>
  <c r="H31" i="4"/>
  <c r="M31" i="4"/>
  <c r="K31" i="4"/>
  <c r="J31" i="4"/>
  <c r="L31" i="4"/>
  <c r="I31" i="4"/>
  <c r="H27" i="4"/>
  <c r="M27" i="4"/>
  <c r="K27" i="4"/>
  <c r="J27" i="4"/>
  <c r="I27" i="4"/>
  <c r="L27" i="4"/>
  <c r="M23" i="4"/>
  <c r="K23" i="4"/>
  <c r="J23" i="4"/>
  <c r="L23" i="4"/>
  <c r="I23" i="4"/>
  <c r="H23" i="4"/>
  <c r="M19" i="4"/>
  <c r="K19" i="4"/>
  <c r="J19" i="4"/>
  <c r="L19" i="4"/>
  <c r="I19" i="4"/>
  <c r="H19" i="4"/>
  <c r="M15" i="4"/>
  <c r="K15" i="4"/>
  <c r="J15" i="4"/>
  <c r="L15" i="4"/>
  <c r="H15" i="4"/>
  <c r="I15" i="4"/>
  <c r="M11" i="4"/>
  <c r="K11" i="4"/>
  <c r="J11" i="4"/>
  <c r="H11" i="4"/>
  <c r="I11" i="4"/>
  <c r="L11" i="4"/>
  <c r="M7" i="4"/>
  <c r="K7" i="4"/>
  <c r="J7" i="4"/>
  <c r="I7" i="4"/>
  <c r="H7" i="4"/>
  <c r="L7" i="4"/>
  <c r="H95" i="6"/>
  <c r="F92" i="6"/>
  <c r="H91" i="6"/>
  <c r="F57" i="5"/>
  <c r="T112" i="4"/>
  <c r="S112" i="4"/>
  <c r="X112" i="4"/>
  <c r="W112" i="4"/>
  <c r="V112" i="4"/>
  <c r="U112" i="4"/>
  <c r="T108" i="4"/>
  <c r="S108" i="4"/>
  <c r="X108" i="4"/>
  <c r="W108" i="4"/>
  <c r="V108" i="4"/>
  <c r="U108" i="4"/>
  <c r="T104" i="4"/>
  <c r="S104" i="4"/>
  <c r="X104" i="4"/>
  <c r="W104" i="4"/>
  <c r="V104" i="4"/>
  <c r="U104" i="4"/>
  <c r="I99" i="4"/>
  <c r="H99" i="4"/>
  <c r="M99" i="4"/>
  <c r="L99" i="4"/>
  <c r="K99" i="4"/>
  <c r="J99" i="4"/>
  <c r="I95" i="4"/>
  <c r="H95" i="4"/>
  <c r="M95" i="4"/>
  <c r="L95" i="4"/>
  <c r="K95" i="4"/>
  <c r="J95" i="4"/>
  <c r="I91" i="4"/>
  <c r="H91" i="4"/>
  <c r="L91" i="4"/>
  <c r="K91" i="4"/>
  <c r="J91" i="4"/>
  <c r="M91" i="4"/>
  <c r="T85" i="4"/>
  <c r="S85" i="4"/>
  <c r="W85" i="4"/>
  <c r="V85" i="4"/>
  <c r="X85" i="4"/>
  <c r="U85" i="4"/>
  <c r="T81" i="4"/>
  <c r="S81" i="4"/>
  <c r="W81" i="4"/>
  <c r="V81" i="4"/>
  <c r="X81" i="4"/>
  <c r="U81" i="4"/>
  <c r="T77" i="4"/>
  <c r="S77" i="4"/>
  <c r="W77" i="4"/>
  <c r="V77" i="4"/>
  <c r="X77" i="4"/>
  <c r="U77" i="4"/>
  <c r="T73" i="4"/>
  <c r="S73" i="4"/>
  <c r="W73" i="4"/>
  <c r="V73" i="4"/>
  <c r="U73" i="4"/>
  <c r="X73" i="4"/>
  <c r="T69" i="4"/>
  <c r="S69" i="4"/>
  <c r="W69" i="4"/>
  <c r="V69" i="4"/>
  <c r="X69" i="4"/>
  <c r="U69" i="4"/>
  <c r="T65" i="4"/>
  <c r="S65" i="4"/>
  <c r="W65" i="4"/>
  <c r="V65" i="4"/>
  <c r="X65" i="4"/>
  <c r="U65" i="4"/>
  <c r="T61" i="4"/>
  <c r="S61" i="4"/>
  <c r="W61" i="4"/>
  <c r="V61" i="4"/>
  <c r="X61" i="4"/>
  <c r="U61" i="4"/>
  <c r="T57" i="4"/>
  <c r="S57" i="4"/>
  <c r="W57" i="4"/>
  <c r="V57" i="4"/>
  <c r="U57" i="4"/>
  <c r="X57" i="4"/>
  <c r="T53" i="4"/>
  <c r="S53" i="4"/>
  <c r="W53" i="4"/>
  <c r="V53" i="4"/>
  <c r="X53" i="4"/>
  <c r="U53" i="4"/>
  <c r="T49" i="4"/>
  <c r="S49" i="4"/>
  <c r="W49" i="4"/>
  <c r="V49" i="4"/>
  <c r="X49" i="4"/>
  <c r="U49" i="4"/>
  <c r="T45" i="4"/>
  <c r="S45" i="4"/>
  <c r="W45" i="4"/>
  <c r="V45" i="4"/>
  <c r="X45" i="4"/>
  <c r="U45" i="4"/>
  <c r="T41" i="4"/>
  <c r="S41" i="4"/>
  <c r="W41" i="4"/>
  <c r="V41" i="4"/>
  <c r="U41" i="4"/>
  <c r="X41" i="4"/>
  <c r="T37" i="4"/>
  <c r="S37" i="4"/>
  <c r="W37" i="4"/>
  <c r="V37" i="4"/>
  <c r="X37" i="4"/>
  <c r="U37" i="4"/>
  <c r="T33" i="4"/>
  <c r="S33" i="4"/>
  <c r="W33" i="4"/>
  <c r="V33" i="4"/>
  <c r="X33" i="4"/>
  <c r="U33" i="4"/>
  <c r="T29" i="4"/>
  <c r="S29" i="4"/>
  <c r="W29" i="4"/>
  <c r="V29" i="4"/>
  <c r="X29" i="4"/>
  <c r="U29" i="4"/>
  <c r="S25" i="4"/>
  <c r="W25" i="4"/>
  <c r="V25" i="4"/>
  <c r="T25" i="4"/>
  <c r="U25" i="4"/>
  <c r="X25" i="4"/>
  <c r="S21" i="4"/>
  <c r="W21" i="4"/>
  <c r="V21" i="4"/>
  <c r="U21" i="4"/>
  <c r="T21" i="4"/>
  <c r="X21" i="4"/>
  <c r="S17" i="4"/>
  <c r="W17" i="4"/>
  <c r="V17" i="4"/>
  <c r="X17" i="4"/>
  <c r="U17" i="4"/>
  <c r="T17" i="4"/>
  <c r="S13" i="4"/>
  <c r="W13" i="4"/>
  <c r="V13" i="4"/>
  <c r="X13" i="4"/>
  <c r="U13" i="4"/>
  <c r="T13" i="4"/>
  <c r="S9" i="4"/>
  <c r="W9" i="4"/>
  <c r="V9" i="4"/>
  <c r="X9" i="4"/>
  <c r="U9" i="4"/>
  <c r="T9" i="4"/>
  <c r="M275" i="7"/>
  <c r="L275" i="7"/>
  <c r="L254" i="7"/>
  <c r="M254" i="7"/>
  <c r="M252" i="7"/>
  <c r="L252" i="7"/>
  <c r="L102" i="6"/>
  <c r="K102" i="6"/>
  <c r="J102" i="6"/>
  <c r="O102" i="6"/>
  <c r="M102" i="6"/>
  <c r="L89" i="6"/>
  <c r="K89" i="6"/>
  <c r="J89" i="6"/>
  <c r="I94" i="6"/>
  <c r="O89" i="6"/>
  <c r="M89" i="6"/>
  <c r="E92" i="6"/>
  <c r="L85" i="6"/>
  <c r="K85" i="6"/>
  <c r="J85" i="6"/>
  <c r="O85" i="6"/>
  <c r="M85" i="6"/>
  <c r="J111" i="4"/>
  <c r="I111" i="4"/>
  <c r="H111" i="4"/>
  <c r="M111" i="4"/>
  <c r="L111" i="4"/>
  <c r="K111" i="4"/>
  <c r="J107" i="4"/>
  <c r="I107" i="4"/>
  <c r="H107" i="4"/>
  <c r="M107" i="4"/>
  <c r="L107" i="4"/>
  <c r="K107" i="4"/>
  <c r="J103" i="4"/>
  <c r="I103" i="4"/>
  <c r="H103" i="4"/>
  <c r="M103" i="4"/>
  <c r="L103" i="4"/>
  <c r="K103" i="4"/>
  <c r="U97" i="4"/>
  <c r="T97" i="4"/>
  <c r="S97" i="4"/>
  <c r="X97" i="4"/>
  <c r="W97" i="4"/>
  <c r="V97" i="4"/>
  <c r="U93" i="4"/>
  <c r="T93" i="4"/>
  <c r="S93" i="4"/>
  <c r="X93" i="4"/>
  <c r="W93" i="4"/>
  <c r="V93" i="4"/>
  <c r="U89" i="4"/>
  <c r="T89" i="4"/>
  <c r="S89" i="4"/>
  <c r="X89" i="4"/>
  <c r="W89" i="4"/>
  <c r="V89" i="4"/>
  <c r="J84" i="4"/>
  <c r="I84" i="4"/>
  <c r="H84" i="4"/>
  <c r="M84" i="4"/>
  <c r="L84" i="4"/>
  <c r="K84" i="4"/>
  <c r="J80" i="4"/>
  <c r="I80" i="4"/>
  <c r="H80" i="4"/>
  <c r="M80" i="4"/>
  <c r="L80" i="4"/>
  <c r="K80" i="4"/>
  <c r="J76" i="4"/>
  <c r="I76" i="4"/>
  <c r="H76" i="4"/>
  <c r="M76" i="4"/>
  <c r="L76" i="4"/>
  <c r="K76" i="4"/>
  <c r="J72" i="4"/>
  <c r="I72" i="4"/>
  <c r="H72" i="4"/>
  <c r="M72" i="4"/>
  <c r="L72" i="4"/>
  <c r="K72" i="4"/>
  <c r="J68" i="4"/>
  <c r="I68" i="4"/>
  <c r="H68" i="4"/>
  <c r="M68" i="4"/>
  <c r="L68" i="4"/>
  <c r="K68" i="4"/>
  <c r="J64" i="4"/>
  <c r="I64" i="4"/>
  <c r="H64" i="4"/>
  <c r="M64" i="4"/>
  <c r="L64" i="4"/>
  <c r="K64" i="4"/>
  <c r="J60" i="4"/>
  <c r="I60" i="4"/>
  <c r="H60" i="4"/>
  <c r="M60" i="4"/>
  <c r="L60" i="4"/>
  <c r="K60" i="4"/>
  <c r="J56" i="4"/>
  <c r="I56" i="4"/>
  <c r="H56" i="4"/>
  <c r="M56" i="4"/>
  <c r="L56" i="4"/>
  <c r="K56" i="4"/>
  <c r="J52" i="4"/>
  <c r="I52" i="4"/>
  <c r="H52" i="4"/>
  <c r="M52" i="4"/>
  <c r="L52" i="4"/>
  <c r="K52" i="4"/>
  <c r="J48" i="4"/>
  <c r="I48" i="4"/>
  <c r="H48" i="4"/>
  <c r="M48" i="4"/>
  <c r="L48" i="4"/>
  <c r="K48" i="4"/>
  <c r="J44" i="4"/>
  <c r="I44" i="4"/>
  <c r="H44" i="4"/>
  <c r="M44" i="4"/>
  <c r="L44" i="4"/>
  <c r="K44" i="4"/>
  <c r="J40" i="4"/>
  <c r="I40" i="4"/>
  <c r="H40" i="4"/>
  <c r="M40" i="4"/>
  <c r="L40" i="4"/>
  <c r="K40" i="4"/>
  <c r="J36" i="4"/>
  <c r="I36" i="4"/>
  <c r="H36" i="4"/>
  <c r="M36" i="4"/>
  <c r="L36" i="4"/>
  <c r="K36" i="4"/>
  <c r="J32" i="4"/>
  <c r="I32" i="4"/>
  <c r="H32" i="4"/>
  <c r="M32" i="4"/>
  <c r="L32" i="4"/>
  <c r="K32" i="4"/>
  <c r="J28" i="4"/>
  <c r="I28" i="4"/>
  <c r="H28" i="4"/>
  <c r="M28" i="4"/>
  <c r="L28" i="4"/>
  <c r="K28" i="4"/>
  <c r="I24" i="4"/>
  <c r="H24" i="4"/>
  <c r="M24" i="4"/>
  <c r="L24" i="4"/>
  <c r="K24" i="4"/>
  <c r="J24" i="4"/>
  <c r="I20" i="4"/>
  <c r="H20" i="4"/>
  <c r="M20" i="4"/>
  <c r="L20" i="4"/>
  <c r="K20" i="4"/>
  <c r="J20" i="4"/>
  <c r="I16" i="4"/>
  <c r="H16" i="4"/>
  <c r="M16" i="4"/>
  <c r="L16" i="4"/>
  <c r="K16" i="4"/>
  <c r="J16" i="4"/>
  <c r="I12" i="4"/>
  <c r="H12" i="4"/>
  <c r="M12" i="4"/>
  <c r="L12" i="4"/>
  <c r="J12" i="4"/>
  <c r="K12" i="4"/>
  <c r="I8" i="4"/>
  <c r="H8" i="4"/>
  <c r="M8" i="4"/>
  <c r="L8" i="4"/>
  <c r="J8" i="4"/>
  <c r="K8" i="4"/>
  <c r="M273" i="7"/>
  <c r="L273" i="7"/>
  <c r="M276" i="7"/>
  <c r="L276" i="7"/>
  <c r="M274" i="7"/>
  <c r="L274" i="7"/>
  <c r="J251" i="7"/>
  <c r="M253" i="7"/>
  <c r="L253" i="7"/>
  <c r="M251" i="7"/>
  <c r="L251" i="7"/>
  <c r="V113" i="4"/>
  <c r="U113" i="4"/>
  <c r="T113" i="4"/>
  <c r="S113" i="4"/>
  <c r="X113" i="4"/>
  <c r="W113" i="4"/>
  <c r="V109" i="4"/>
  <c r="U109" i="4"/>
  <c r="T109" i="4"/>
  <c r="S109" i="4"/>
  <c r="X109" i="4"/>
  <c r="W109" i="4"/>
  <c r="V105" i="4"/>
  <c r="U105" i="4"/>
  <c r="T105" i="4"/>
  <c r="S105" i="4"/>
  <c r="X105" i="4"/>
  <c r="W105" i="4"/>
  <c r="V101" i="4"/>
  <c r="U101" i="4"/>
  <c r="T101" i="4"/>
  <c r="S101" i="4"/>
  <c r="X101" i="4"/>
  <c r="W101" i="4"/>
  <c r="K100" i="4"/>
  <c r="J100" i="4"/>
  <c r="I100" i="4"/>
  <c r="H100" i="4"/>
  <c r="M100" i="4"/>
  <c r="L100" i="4"/>
  <c r="M274" i="14"/>
  <c r="L274" i="14"/>
  <c r="M275" i="14"/>
  <c r="L275" i="14"/>
  <c r="L277" i="14"/>
  <c r="M277" i="14"/>
  <c r="M273" i="14"/>
  <c r="L273" i="14"/>
  <c r="L276" i="14"/>
  <c r="M276" i="14"/>
  <c r="M662" i="7"/>
  <c r="L662" i="7"/>
  <c r="M660" i="7"/>
  <c r="L660" i="7"/>
  <c r="M663" i="7"/>
  <c r="L663" i="7"/>
  <c r="M661" i="7"/>
  <c r="L661" i="7"/>
  <c r="O105" i="6"/>
  <c r="M105" i="6"/>
  <c r="L105" i="6"/>
  <c r="K105" i="6"/>
  <c r="J105" i="6"/>
  <c r="O101" i="6"/>
  <c r="M101" i="6"/>
  <c r="L101" i="6"/>
  <c r="K101" i="6"/>
  <c r="J101" i="6"/>
  <c r="E95" i="6"/>
  <c r="O88" i="6"/>
  <c r="M88" i="6"/>
  <c r="L88" i="6"/>
  <c r="K88" i="6"/>
  <c r="J88" i="6"/>
  <c r="I93" i="6"/>
  <c r="E91" i="6"/>
  <c r="O84" i="6"/>
  <c r="M84" i="6"/>
  <c r="L84" i="6"/>
  <c r="K84" i="6"/>
  <c r="J84" i="6"/>
  <c r="G59" i="5"/>
  <c r="L112" i="4"/>
  <c r="K112" i="4"/>
  <c r="J112" i="4"/>
  <c r="I112" i="4"/>
  <c r="H112" i="4"/>
  <c r="M112" i="4"/>
  <c r="L108" i="4"/>
  <c r="K108" i="4"/>
  <c r="J108" i="4"/>
  <c r="I108" i="4"/>
  <c r="H108" i="4"/>
  <c r="M108" i="4"/>
  <c r="L104" i="4"/>
  <c r="K104" i="4"/>
  <c r="J104" i="4"/>
  <c r="I104" i="4"/>
  <c r="H104" i="4"/>
  <c r="M104" i="4"/>
  <c r="W98" i="4"/>
  <c r="V98" i="4"/>
  <c r="U98" i="4"/>
  <c r="T98" i="4"/>
  <c r="S98" i="4"/>
  <c r="X98" i="4"/>
  <c r="W94" i="4"/>
  <c r="V94" i="4"/>
  <c r="U94" i="4"/>
  <c r="T94" i="4"/>
  <c r="S94" i="4"/>
  <c r="X94" i="4"/>
  <c r="W90" i="4"/>
  <c r="V90" i="4"/>
  <c r="U90" i="4"/>
  <c r="T90" i="4"/>
  <c r="X90" i="4"/>
  <c r="S90" i="4"/>
  <c r="L85" i="4"/>
  <c r="K85" i="4"/>
  <c r="J85" i="4"/>
  <c r="I85" i="4"/>
  <c r="H85" i="4"/>
  <c r="M85" i="4"/>
  <c r="L81" i="4"/>
  <c r="K81" i="4"/>
  <c r="J81" i="4"/>
  <c r="I81" i="4"/>
  <c r="M81" i="4"/>
  <c r="H81" i="4"/>
  <c r="L77" i="4"/>
  <c r="K77" i="4"/>
  <c r="J77" i="4"/>
  <c r="I77" i="4"/>
  <c r="M77" i="4"/>
  <c r="H77" i="4"/>
  <c r="L73" i="4"/>
  <c r="K73" i="4"/>
  <c r="J73" i="4"/>
  <c r="I73" i="4"/>
  <c r="M73" i="4"/>
  <c r="H73" i="4"/>
  <c r="L69" i="4"/>
  <c r="K69" i="4"/>
  <c r="J69" i="4"/>
  <c r="I69" i="4"/>
  <c r="H69" i="4"/>
  <c r="M69" i="4"/>
  <c r="L65" i="4"/>
  <c r="K65" i="4"/>
  <c r="J65" i="4"/>
  <c r="I65" i="4"/>
  <c r="M65" i="4"/>
  <c r="H65" i="4"/>
  <c r="L61" i="4"/>
  <c r="K61" i="4"/>
  <c r="J61" i="4"/>
  <c r="I61" i="4"/>
  <c r="M61" i="4"/>
  <c r="H61" i="4"/>
  <c r="L57" i="4"/>
  <c r="K57" i="4"/>
  <c r="J57" i="4"/>
  <c r="I57" i="4"/>
  <c r="M57" i="4"/>
  <c r="H57" i="4"/>
  <c r="L53" i="4"/>
  <c r="K53" i="4"/>
  <c r="J53" i="4"/>
  <c r="I53" i="4"/>
  <c r="H53" i="4"/>
  <c r="M53" i="4"/>
  <c r="L49" i="4"/>
  <c r="K49" i="4"/>
  <c r="J49" i="4"/>
  <c r="I49" i="4"/>
  <c r="M49" i="4"/>
  <c r="H49" i="4"/>
  <c r="L45" i="4"/>
  <c r="K45" i="4"/>
  <c r="J45" i="4"/>
  <c r="I45" i="4"/>
  <c r="M45" i="4"/>
  <c r="H45" i="4"/>
  <c r="L41" i="4"/>
  <c r="K41" i="4"/>
  <c r="J41" i="4"/>
  <c r="I41" i="4"/>
  <c r="M41" i="4"/>
  <c r="H41" i="4"/>
  <c r="L37" i="4"/>
  <c r="K37" i="4"/>
  <c r="J37" i="4"/>
  <c r="I37" i="4"/>
  <c r="H37" i="4"/>
  <c r="M37" i="4"/>
  <c r="L33" i="4"/>
  <c r="K33" i="4"/>
  <c r="J33" i="4"/>
  <c r="I33" i="4"/>
  <c r="M33" i="4"/>
  <c r="H33" i="4"/>
  <c r="L29" i="4"/>
  <c r="K29" i="4"/>
  <c r="J29" i="4"/>
  <c r="I29" i="4"/>
  <c r="M29" i="4"/>
  <c r="H29" i="4"/>
  <c r="K25" i="4"/>
  <c r="J25" i="4"/>
  <c r="I25" i="4"/>
  <c r="M25" i="4"/>
  <c r="L25" i="4"/>
  <c r="H25" i="4"/>
  <c r="K21" i="4"/>
  <c r="J21" i="4"/>
  <c r="I21" i="4"/>
  <c r="M21" i="4"/>
  <c r="L21" i="4"/>
  <c r="H21" i="4"/>
  <c r="K17" i="4"/>
  <c r="J17" i="4"/>
  <c r="I17" i="4"/>
  <c r="M17" i="4"/>
  <c r="L17" i="4"/>
  <c r="H17" i="4"/>
  <c r="K13" i="4"/>
  <c r="J13" i="4"/>
  <c r="I13" i="4"/>
  <c r="H13" i="4"/>
  <c r="M13" i="4"/>
  <c r="L13" i="4"/>
  <c r="K9" i="4"/>
  <c r="J9" i="4"/>
  <c r="I9" i="4"/>
  <c r="H9" i="4"/>
  <c r="L9" i="4"/>
  <c r="M9" i="4"/>
  <c r="M594" i="7"/>
  <c r="L594" i="7"/>
  <c r="M592" i="7"/>
  <c r="L592" i="7"/>
  <c r="M590" i="7"/>
  <c r="L590" i="7"/>
  <c r="M593" i="7"/>
  <c r="L593" i="7"/>
  <c r="M591" i="7"/>
  <c r="L591" i="7"/>
  <c r="L277" i="7"/>
  <c r="M277" i="7"/>
  <c r="M255" i="7"/>
  <c r="L255" i="7"/>
  <c r="F94" i="6"/>
  <c r="H93" i="6"/>
  <c r="F59" i="5"/>
  <c r="H58" i="5"/>
  <c r="X114" i="4"/>
  <c r="W114" i="4"/>
  <c r="V114" i="4"/>
  <c r="U114" i="4"/>
  <c r="T114" i="4"/>
  <c r="S114" i="4"/>
  <c r="X110" i="4"/>
  <c r="W110" i="4"/>
  <c r="V110" i="4"/>
  <c r="U110" i="4"/>
  <c r="T110" i="4"/>
  <c r="S110" i="4"/>
  <c r="X106" i="4"/>
  <c r="W106" i="4"/>
  <c r="V106" i="4"/>
  <c r="U106" i="4"/>
  <c r="T106" i="4"/>
  <c r="S106" i="4"/>
  <c r="X102" i="4"/>
  <c r="W102" i="4"/>
  <c r="V102" i="4"/>
  <c r="U102" i="4"/>
  <c r="T102" i="4"/>
  <c r="S102" i="4"/>
  <c r="L101" i="4"/>
  <c r="K101" i="4"/>
  <c r="J101" i="4"/>
  <c r="I101" i="4"/>
  <c r="H101" i="4"/>
  <c r="M97" i="4"/>
  <c r="L97" i="4"/>
  <c r="K97" i="4"/>
  <c r="J97" i="4"/>
  <c r="I97" i="4"/>
  <c r="H97" i="4"/>
  <c r="M93" i="4"/>
  <c r="L93" i="4"/>
  <c r="K93" i="4"/>
  <c r="J93" i="4"/>
  <c r="H93" i="4"/>
  <c r="I93" i="4"/>
  <c r="M89" i="4"/>
  <c r="L89" i="4"/>
  <c r="K89" i="4"/>
  <c r="J89" i="4"/>
  <c r="H89" i="4"/>
  <c r="I89" i="4"/>
  <c r="X83" i="4"/>
  <c r="W83" i="4"/>
  <c r="V83" i="4"/>
  <c r="U83" i="4"/>
  <c r="S83" i="4"/>
  <c r="T83" i="4"/>
  <c r="X79" i="4"/>
  <c r="W79" i="4"/>
  <c r="V79" i="4"/>
  <c r="U79" i="4"/>
  <c r="S79" i="4"/>
  <c r="T79" i="4"/>
  <c r="X75" i="4"/>
  <c r="W75" i="4"/>
  <c r="V75" i="4"/>
  <c r="U75" i="4"/>
  <c r="S75" i="4"/>
  <c r="T75" i="4"/>
  <c r="X71" i="4"/>
  <c r="W71" i="4"/>
  <c r="V71" i="4"/>
  <c r="U71" i="4"/>
  <c r="S71" i="4"/>
  <c r="T71" i="4"/>
  <c r="X67" i="4"/>
  <c r="W67" i="4"/>
  <c r="V67" i="4"/>
  <c r="U67" i="4"/>
  <c r="S67" i="4"/>
  <c r="T67" i="4"/>
  <c r="X63" i="4"/>
  <c r="W63" i="4"/>
  <c r="V63" i="4"/>
  <c r="U63" i="4"/>
  <c r="S63" i="4"/>
  <c r="T63" i="4"/>
  <c r="X59" i="4"/>
  <c r="W59" i="4"/>
  <c r="V59" i="4"/>
  <c r="U59" i="4"/>
  <c r="S59" i="4"/>
  <c r="T59" i="4"/>
  <c r="X55" i="4"/>
  <c r="W55" i="4"/>
  <c r="V55" i="4"/>
  <c r="U55" i="4"/>
  <c r="S55" i="4"/>
  <c r="T55" i="4"/>
  <c r="X51" i="4"/>
  <c r="W51" i="4"/>
  <c r="V51" i="4"/>
  <c r="U51" i="4"/>
  <c r="S51" i="4"/>
  <c r="T51" i="4"/>
  <c r="X47" i="4"/>
  <c r="W47" i="4"/>
  <c r="V47" i="4"/>
  <c r="U47" i="4"/>
  <c r="S47" i="4"/>
  <c r="T47" i="4"/>
  <c r="X43" i="4"/>
  <c r="W43" i="4"/>
  <c r="V43" i="4"/>
  <c r="U43" i="4"/>
  <c r="S43" i="4"/>
  <c r="T43" i="4"/>
  <c r="X39" i="4"/>
  <c r="W39" i="4"/>
  <c r="V39" i="4"/>
  <c r="U39" i="4"/>
  <c r="S39" i="4"/>
  <c r="T39" i="4"/>
  <c r="X35" i="4"/>
  <c r="W35" i="4"/>
  <c r="V35" i="4"/>
  <c r="U35" i="4"/>
  <c r="S35" i="4"/>
  <c r="T35" i="4"/>
  <c r="X31" i="4"/>
  <c r="W31" i="4"/>
  <c r="V31" i="4"/>
  <c r="U31" i="4"/>
  <c r="S31" i="4"/>
  <c r="T31" i="4"/>
  <c r="X27" i="4"/>
  <c r="W27" i="4"/>
  <c r="V27" i="4"/>
  <c r="U27" i="4"/>
  <c r="S27" i="4"/>
  <c r="T27" i="4"/>
  <c r="W23" i="4"/>
  <c r="V23" i="4"/>
  <c r="U23" i="4"/>
  <c r="S23" i="4"/>
  <c r="T23" i="4"/>
  <c r="X23" i="4"/>
  <c r="W19" i="4"/>
  <c r="V19" i="4"/>
  <c r="U19" i="4"/>
  <c r="S19" i="4"/>
  <c r="X19" i="4"/>
  <c r="T19" i="4"/>
  <c r="W15" i="4"/>
  <c r="V15" i="4"/>
  <c r="U15" i="4"/>
  <c r="S15" i="4"/>
  <c r="X15" i="4"/>
  <c r="T15" i="4"/>
  <c r="W11" i="4"/>
  <c r="V11" i="4"/>
  <c r="U11" i="4"/>
  <c r="S11" i="4"/>
  <c r="X11" i="4"/>
  <c r="T11" i="4"/>
  <c r="W7" i="4"/>
  <c r="V7" i="4"/>
  <c r="U7" i="4"/>
  <c r="S7" i="4"/>
  <c r="X7" i="4"/>
  <c r="T7" i="4"/>
  <c r="W110" i="3"/>
  <c r="U110" i="3"/>
  <c r="T110" i="3"/>
  <c r="S110" i="3"/>
  <c r="X110" i="3"/>
  <c r="V110" i="3"/>
  <c r="S109" i="3"/>
  <c r="X109" i="3"/>
  <c r="W109" i="3"/>
  <c r="V109" i="3"/>
  <c r="U109" i="3"/>
  <c r="T109" i="3"/>
  <c r="X105" i="3"/>
  <c r="W105" i="3"/>
  <c r="V105" i="3"/>
  <c r="U105" i="3"/>
  <c r="S105" i="3"/>
  <c r="T105" i="3"/>
  <c r="S101" i="3"/>
  <c r="X101" i="3"/>
  <c r="W101" i="3"/>
  <c r="V101" i="3"/>
  <c r="U101" i="3"/>
  <c r="T101" i="3"/>
  <c r="M100" i="3"/>
  <c r="L100" i="3"/>
  <c r="K100" i="3"/>
  <c r="J100" i="3"/>
  <c r="H100" i="3"/>
  <c r="I100" i="3"/>
  <c r="H96" i="3"/>
  <c r="M96" i="3"/>
  <c r="L96" i="3"/>
  <c r="K96" i="3"/>
  <c r="J96" i="3"/>
  <c r="I96" i="3"/>
  <c r="M92" i="3"/>
  <c r="H92" i="3"/>
  <c r="L92" i="3"/>
  <c r="K92" i="3"/>
  <c r="J92" i="3"/>
  <c r="I92" i="3"/>
  <c r="M88" i="3"/>
  <c r="H88" i="3"/>
  <c r="L88" i="3"/>
  <c r="K88" i="3"/>
  <c r="J88" i="3"/>
  <c r="I88" i="3"/>
  <c r="X86" i="3"/>
  <c r="S86" i="3"/>
  <c r="W86" i="3"/>
  <c r="V86" i="3"/>
  <c r="U86" i="3"/>
  <c r="T86" i="3"/>
  <c r="S82" i="3"/>
  <c r="X82" i="3"/>
  <c r="W82" i="3"/>
  <c r="V82" i="3"/>
  <c r="U82" i="3"/>
  <c r="T82" i="3"/>
  <c r="X78" i="3"/>
  <c r="S78" i="3"/>
  <c r="W78" i="3"/>
  <c r="V78" i="3"/>
  <c r="U78" i="3"/>
  <c r="T78" i="3"/>
  <c r="X74" i="3"/>
  <c r="W74" i="3"/>
  <c r="V74" i="3"/>
  <c r="U74" i="3"/>
  <c r="T74" i="3"/>
  <c r="S74" i="3"/>
  <c r="X70" i="3"/>
  <c r="W70" i="3"/>
  <c r="V70" i="3"/>
  <c r="S70" i="3"/>
  <c r="U70" i="3"/>
  <c r="T70" i="3"/>
  <c r="S66" i="3"/>
  <c r="X66" i="3"/>
  <c r="W66" i="3"/>
  <c r="V66" i="3"/>
  <c r="U66" i="3"/>
  <c r="T66" i="3"/>
  <c r="S62" i="3"/>
  <c r="X62" i="3"/>
  <c r="W62" i="3"/>
  <c r="V62" i="3"/>
  <c r="U62" i="3"/>
  <c r="T62" i="3"/>
  <c r="X58" i="3"/>
  <c r="W58" i="3"/>
  <c r="V58" i="3"/>
  <c r="U58" i="3"/>
  <c r="S58" i="3"/>
  <c r="T58" i="3"/>
  <c r="S54" i="3"/>
  <c r="X54" i="3"/>
  <c r="W54" i="3"/>
  <c r="V54" i="3"/>
  <c r="U54" i="3"/>
  <c r="T54" i="3"/>
  <c r="X50" i="3"/>
  <c r="W50" i="3"/>
  <c r="V50" i="3"/>
  <c r="U50" i="3"/>
  <c r="T50" i="3"/>
  <c r="S50" i="3"/>
  <c r="X46" i="3"/>
  <c r="W46" i="3"/>
  <c r="S46" i="3"/>
  <c r="V46" i="3"/>
  <c r="U46" i="3"/>
  <c r="T46" i="3"/>
  <c r="S42" i="3"/>
  <c r="X42" i="3"/>
  <c r="W42" i="3"/>
  <c r="V42" i="3"/>
  <c r="U42" i="3"/>
  <c r="T42" i="3"/>
  <c r="X38" i="3"/>
  <c r="S38" i="3"/>
  <c r="W38" i="3"/>
  <c r="V38" i="3"/>
  <c r="U38" i="3"/>
  <c r="T38" i="3"/>
  <c r="X34" i="3"/>
  <c r="S34" i="3"/>
  <c r="W34" i="3"/>
  <c r="V34" i="3"/>
  <c r="U34" i="3"/>
  <c r="T34" i="3"/>
  <c r="S30" i="3"/>
  <c r="X30" i="3"/>
  <c r="W30" i="3"/>
  <c r="V30" i="3"/>
  <c r="U30" i="3"/>
  <c r="T30" i="3"/>
  <c r="X26" i="3"/>
  <c r="S26" i="3"/>
  <c r="W26" i="3"/>
  <c r="V26" i="3"/>
  <c r="U26" i="3"/>
  <c r="T26" i="3"/>
  <c r="X22" i="3"/>
  <c r="W22" i="3"/>
  <c r="V22" i="3"/>
  <c r="S22" i="3"/>
  <c r="U22" i="3"/>
  <c r="T22" i="3"/>
  <c r="X18" i="3"/>
  <c r="W18" i="3"/>
  <c r="U18" i="3"/>
  <c r="V18" i="3"/>
  <c r="S18" i="3"/>
  <c r="T18" i="3"/>
  <c r="U14" i="3"/>
  <c r="X14" i="3"/>
  <c r="W14" i="3"/>
  <c r="S14" i="3"/>
  <c r="V14" i="3"/>
  <c r="T14" i="3"/>
  <c r="X10" i="3"/>
  <c r="W10" i="3"/>
  <c r="U10" i="3"/>
  <c r="V10" i="3"/>
  <c r="T10" i="3"/>
  <c r="S10" i="3"/>
  <c r="U6" i="3"/>
  <c r="S6" i="3"/>
  <c r="X6" i="3"/>
  <c r="W6" i="3"/>
  <c r="V6" i="3"/>
  <c r="T6" i="3"/>
  <c r="N17" i="2"/>
  <c r="P17" i="2"/>
  <c r="R17" i="2"/>
  <c r="Q17" i="2"/>
  <c r="O17" i="2"/>
  <c r="I17" i="2"/>
  <c r="H17" i="2"/>
  <c r="G17" i="2"/>
  <c r="N9" i="2"/>
  <c r="R9" i="2"/>
  <c r="Q9" i="2"/>
  <c r="P9" i="2"/>
  <c r="O9" i="2"/>
  <c r="I9" i="2"/>
  <c r="H9" i="2"/>
  <c r="G9" i="2"/>
  <c r="M56" i="7"/>
  <c r="L56" i="7"/>
  <c r="M54" i="7"/>
  <c r="L54" i="7"/>
  <c r="M57" i="7"/>
  <c r="L57" i="7"/>
  <c r="M55" i="7"/>
  <c r="L55" i="7"/>
  <c r="M53" i="7"/>
  <c r="L53" i="7"/>
  <c r="O51" i="5"/>
  <c r="M51" i="5"/>
  <c r="L51" i="5"/>
  <c r="K51" i="5"/>
  <c r="J51" i="5"/>
  <c r="I58" i="5"/>
  <c r="O55" i="5"/>
  <c r="M55" i="5"/>
  <c r="L55" i="5"/>
  <c r="K55" i="5"/>
  <c r="J55" i="5"/>
  <c r="L52" i="5"/>
  <c r="K52" i="5"/>
  <c r="J52" i="5"/>
  <c r="O52" i="5"/>
  <c r="M52" i="5"/>
  <c r="L56" i="5"/>
  <c r="K56" i="5"/>
  <c r="J56" i="5"/>
  <c r="O56" i="5"/>
  <c r="M56" i="5"/>
  <c r="I59" i="5"/>
  <c r="L63" i="5"/>
  <c r="K63" i="5"/>
  <c r="J63" i="5"/>
  <c r="O63" i="5"/>
  <c r="M63" i="5"/>
  <c r="J53" i="5"/>
  <c r="O53" i="5"/>
  <c r="M53" i="5"/>
  <c r="L53" i="5"/>
  <c r="K53" i="5"/>
  <c r="J57" i="5"/>
  <c r="M57" i="5"/>
  <c r="L57" i="5"/>
  <c r="K57" i="5"/>
  <c r="J64" i="5"/>
  <c r="O64" i="5"/>
  <c r="M64" i="5"/>
  <c r="L64" i="5"/>
  <c r="K64" i="5"/>
  <c r="H108" i="3"/>
  <c r="M108" i="3"/>
  <c r="I108" i="3"/>
  <c r="L108" i="3"/>
  <c r="K108" i="3"/>
  <c r="J108" i="3"/>
  <c r="H104" i="3"/>
  <c r="I104" i="3"/>
  <c r="M104" i="3"/>
  <c r="L104" i="3"/>
  <c r="K104" i="3"/>
  <c r="J104" i="3"/>
  <c r="S98" i="3"/>
  <c r="X98" i="3"/>
  <c r="W98" i="3"/>
  <c r="T98" i="3"/>
  <c r="V98" i="3"/>
  <c r="U98" i="3"/>
  <c r="S94" i="3"/>
  <c r="T94" i="3"/>
  <c r="X94" i="3"/>
  <c r="W94" i="3"/>
  <c r="V94" i="3"/>
  <c r="U94" i="3"/>
  <c r="S90" i="3"/>
  <c r="X90" i="3"/>
  <c r="W90" i="3"/>
  <c r="V90" i="3"/>
  <c r="U90" i="3"/>
  <c r="T90" i="3"/>
  <c r="H85" i="3"/>
  <c r="I85" i="3"/>
  <c r="M85" i="3"/>
  <c r="L85" i="3"/>
  <c r="K85" i="3"/>
  <c r="J85" i="3"/>
  <c r="H81" i="3"/>
  <c r="I81" i="3"/>
  <c r="M81" i="3"/>
  <c r="L81" i="3"/>
  <c r="K81" i="3"/>
  <c r="J81" i="3"/>
  <c r="H77" i="3"/>
  <c r="M77" i="3"/>
  <c r="I77" i="3"/>
  <c r="L77" i="3"/>
  <c r="K77" i="3"/>
  <c r="J77" i="3"/>
  <c r="H73" i="3"/>
  <c r="I73" i="3"/>
  <c r="M73" i="3"/>
  <c r="L73" i="3"/>
  <c r="K73" i="3"/>
  <c r="J73" i="3"/>
  <c r="H69" i="3"/>
  <c r="M69" i="3"/>
  <c r="I69" i="3"/>
  <c r="L69" i="3"/>
  <c r="K69" i="3"/>
  <c r="J69" i="3"/>
  <c r="H65" i="3"/>
  <c r="I65" i="3"/>
  <c r="M65" i="3"/>
  <c r="L65" i="3"/>
  <c r="K65" i="3"/>
  <c r="J65" i="3"/>
  <c r="H61" i="3"/>
  <c r="M61" i="3"/>
  <c r="L61" i="3"/>
  <c r="K61" i="3"/>
  <c r="I61" i="3"/>
  <c r="J61" i="3"/>
  <c r="H57" i="3"/>
  <c r="M57" i="3"/>
  <c r="L57" i="3"/>
  <c r="K57" i="3"/>
  <c r="I57" i="3"/>
  <c r="J57" i="3"/>
  <c r="H53" i="3"/>
  <c r="M53" i="3"/>
  <c r="I53" i="3"/>
  <c r="L53" i="3"/>
  <c r="K53" i="3"/>
  <c r="J53" i="3"/>
  <c r="H49" i="3"/>
  <c r="I49" i="3"/>
  <c r="M49" i="3"/>
  <c r="L49" i="3"/>
  <c r="K49" i="3"/>
  <c r="J49" i="3"/>
  <c r="H45" i="3"/>
  <c r="I45" i="3"/>
  <c r="M45" i="3"/>
  <c r="L45" i="3"/>
  <c r="K45" i="3"/>
  <c r="J45" i="3"/>
  <c r="H41" i="3"/>
  <c r="I41" i="3"/>
  <c r="M41" i="3"/>
  <c r="L41" i="3"/>
  <c r="K41" i="3"/>
  <c r="J41" i="3"/>
  <c r="H37" i="3"/>
  <c r="I37" i="3"/>
  <c r="M37" i="3"/>
  <c r="L37" i="3"/>
  <c r="K37" i="3"/>
  <c r="J37" i="3"/>
  <c r="H33" i="3"/>
  <c r="I33" i="3"/>
  <c r="M33" i="3"/>
  <c r="L33" i="3"/>
  <c r="K33" i="3"/>
  <c r="J33" i="3"/>
  <c r="H29" i="3"/>
  <c r="I29" i="3"/>
  <c r="M29" i="3"/>
  <c r="L29" i="3"/>
  <c r="K29" i="3"/>
  <c r="J29" i="3"/>
  <c r="H25" i="3"/>
  <c r="M25" i="3"/>
  <c r="I25" i="3"/>
  <c r="L25" i="3"/>
  <c r="K25" i="3"/>
  <c r="J25" i="3"/>
  <c r="H21" i="3"/>
  <c r="I21" i="3"/>
  <c r="M21" i="3"/>
  <c r="L21" i="3"/>
  <c r="K21" i="3"/>
  <c r="J21" i="3"/>
  <c r="H17" i="3"/>
  <c r="I17" i="3"/>
  <c r="K17" i="3"/>
  <c r="M17" i="3"/>
  <c r="L17" i="3"/>
  <c r="J17" i="3"/>
  <c r="H13" i="3"/>
  <c r="I13" i="3"/>
  <c r="K13" i="3"/>
  <c r="M13" i="3"/>
  <c r="L13" i="3"/>
  <c r="J13" i="3"/>
  <c r="H9" i="3"/>
  <c r="K9" i="3"/>
  <c r="M9" i="3"/>
  <c r="L9" i="3"/>
  <c r="I9" i="3"/>
  <c r="J9" i="3"/>
  <c r="K111" i="3"/>
  <c r="J111" i="3"/>
  <c r="I111" i="3"/>
  <c r="M111" i="3"/>
  <c r="L111" i="3"/>
  <c r="H111" i="3"/>
  <c r="I110" i="3"/>
  <c r="L110" i="3"/>
  <c r="M110" i="3"/>
  <c r="K110" i="3"/>
  <c r="J110" i="3"/>
  <c r="H110" i="3"/>
  <c r="I114" i="3"/>
  <c r="H114" i="3"/>
  <c r="M114" i="3"/>
  <c r="L114" i="3"/>
  <c r="K114" i="3"/>
  <c r="J114" i="3"/>
  <c r="M113" i="3"/>
  <c r="K113" i="3"/>
  <c r="J113" i="3"/>
  <c r="L113" i="3"/>
  <c r="I113" i="3"/>
  <c r="H113" i="3"/>
  <c r="N24" i="2"/>
  <c r="R24" i="2"/>
  <c r="Q24" i="2"/>
  <c r="O24" i="2"/>
  <c r="P24" i="2"/>
  <c r="G24" i="2"/>
  <c r="I24" i="2"/>
  <c r="H24" i="2"/>
  <c r="N16" i="2"/>
  <c r="O16" i="2"/>
  <c r="Q16" i="2"/>
  <c r="R16" i="2"/>
  <c r="P16" i="2"/>
  <c r="G16" i="2"/>
  <c r="I16" i="2"/>
  <c r="H16" i="2"/>
  <c r="N8" i="2"/>
  <c r="R8" i="2"/>
  <c r="O8" i="2"/>
  <c r="Q8" i="2"/>
  <c r="P8" i="2"/>
  <c r="G8" i="2"/>
  <c r="I8" i="2"/>
  <c r="H8" i="2"/>
  <c r="T106" i="3"/>
  <c r="S106" i="3"/>
  <c r="U106" i="3"/>
  <c r="X106" i="3"/>
  <c r="W106" i="3"/>
  <c r="V106" i="3"/>
  <c r="T102" i="3"/>
  <c r="S102" i="3"/>
  <c r="X102" i="3"/>
  <c r="W102" i="3"/>
  <c r="U102" i="3"/>
  <c r="V102" i="3"/>
  <c r="I101" i="3"/>
  <c r="H101" i="3"/>
  <c r="J101" i="3"/>
  <c r="L101" i="3"/>
  <c r="K101" i="3"/>
  <c r="I97" i="3"/>
  <c r="H97" i="3"/>
  <c r="M97" i="3"/>
  <c r="L97" i="3"/>
  <c r="J97" i="3"/>
  <c r="K97" i="3"/>
  <c r="I93" i="3"/>
  <c r="J93" i="3"/>
  <c r="H93" i="3"/>
  <c r="M93" i="3"/>
  <c r="L93" i="3"/>
  <c r="K93" i="3"/>
  <c r="I89" i="3"/>
  <c r="H89" i="3"/>
  <c r="J89" i="3"/>
  <c r="M89" i="3"/>
  <c r="L89" i="3"/>
  <c r="K89" i="3"/>
  <c r="T83" i="3"/>
  <c r="S83" i="3"/>
  <c r="X83" i="3"/>
  <c r="W83" i="3"/>
  <c r="U83" i="3"/>
  <c r="V83" i="3"/>
  <c r="T79" i="3"/>
  <c r="U79" i="3"/>
  <c r="S79" i="3"/>
  <c r="X79" i="3"/>
  <c r="W79" i="3"/>
  <c r="V79" i="3"/>
  <c r="T75" i="3"/>
  <c r="U75" i="3"/>
  <c r="S75" i="3"/>
  <c r="X75" i="3"/>
  <c r="W75" i="3"/>
  <c r="V75" i="3"/>
  <c r="T71" i="3"/>
  <c r="S71" i="3"/>
  <c r="X71" i="3"/>
  <c r="W71" i="3"/>
  <c r="U71" i="3"/>
  <c r="V71" i="3"/>
  <c r="T67" i="3"/>
  <c r="S67" i="3"/>
  <c r="U67" i="3"/>
  <c r="X67" i="3"/>
  <c r="W67" i="3"/>
  <c r="V67" i="3"/>
  <c r="T63" i="3"/>
  <c r="S63" i="3"/>
  <c r="X63" i="3"/>
  <c r="U63" i="3"/>
  <c r="W63" i="3"/>
  <c r="V63" i="3"/>
  <c r="T59" i="3"/>
  <c r="U59" i="3"/>
  <c r="S59" i="3"/>
  <c r="X59" i="3"/>
  <c r="W59" i="3"/>
  <c r="V59" i="3"/>
  <c r="T55" i="3"/>
  <c r="S55" i="3"/>
  <c r="U55" i="3"/>
  <c r="X55" i="3"/>
  <c r="W55" i="3"/>
  <c r="V55" i="3"/>
  <c r="T51" i="3"/>
  <c r="S51" i="3"/>
  <c r="U51" i="3"/>
  <c r="X51" i="3"/>
  <c r="W51" i="3"/>
  <c r="V51" i="3"/>
  <c r="T47" i="3"/>
  <c r="S47" i="3"/>
  <c r="U47" i="3"/>
  <c r="X47" i="3"/>
  <c r="W47" i="3"/>
  <c r="V47" i="3"/>
  <c r="T43" i="3"/>
  <c r="S43" i="3"/>
  <c r="U43" i="3"/>
  <c r="X43" i="3"/>
  <c r="W43" i="3"/>
  <c r="V43" i="3"/>
  <c r="T39" i="3"/>
  <c r="S39" i="3"/>
  <c r="U39" i="3"/>
  <c r="X39" i="3"/>
  <c r="W39" i="3"/>
  <c r="V39" i="3"/>
  <c r="T35" i="3"/>
  <c r="S35" i="3"/>
  <c r="U35" i="3"/>
  <c r="X35" i="3"/>
  <c r="W35" i="3"/>
  <c r="V35" i="3"/>
  <c r="T31" i="3"/>
  <c r="S31" i="3"/>
  <c r="U31" i="3"/>
  <c r="X31" i="3"/>
  <c r="W31" i="3"/>
  <c r="V31" i="3"/>
  <c r="T27" i="3"/>
  <c r="S27" i="3"/>
  <c r="U27" i="3"/>
  <c r="X27" i="3"/>
  <c r="W27" i="3"/>
  <c r="V27" i="3"/>
  <c r="T23" i="3"/>
  <c r="S23" i="3"/>
  <c r="U23" i="3"/>
  <c r="X23" i="3"/>
  <c r="W23" i="3"/>
  <c r="V23" i="3"/>
  <c r="T19" i="3"/>
  <c r="S19" i="3"/>
  <c r="X19" i="3"/>
  <c r="U19" i="3"/>
  <c r="W19" i="3"/>
  <c r="V19" i="3"/>
  <c r="T15" i="3"/>
  <c r="S15" i="3"/>
  <c r="X15" i="3"/>
  <c r="W15" i="3"/>
  <c r="U15" i="3"/>
  <c r="V15" i="3"/>
  <c r="T11" i="3"/>
  <c r="S11" i="3"/>
  <c r="W11" i="3"/>
  <c r="U11" i="3"/>
  <c r="X11" i="3"/>
  <c r="V11" i="3"/>
  <c r="T7" i="3"/>
  <c r="S7" i="3"/>
  <c r="W7" i="3"/>
  <c r="X7" i="3"/>
  <c r="V7" i="3"/>
  <c r="U7" i="3"/>
  <c r="O23" i="2"/>
  <c r="P23" i="2"/>
  <c r="N23" i="2"/>
  <c r="R23" i="2"/>
  <c r="Q23" i="2"/>
  <c r="G23" i="2"/>
  <c r="H23" i="2"/>
  <c r="I23" i="2"/>
  <c r="O15" i="2"/>
  <c r="N15" i="2"/>
  <c r="R15" i="2"/>
  <c r="P15" i="2"/>
  <c r="Q15" i="2"/>
  <c r="G15" i="2"/>
  <c r="H15" i="2"/>
  <c r="I15" i="2"/>
  <c r="O7" i="2"/>
  <c r="N7" i="2"/>
  <c r="P7" i="2"/>
  <c r="R7" i="2"/>
  <c r="Q7" i="2"/>
  <c r="G7" i="2"/>
  <c r="I7" i="2"/>
  <c r="H7" i="2"/>
  <c r="J109" i="3"/>
  <c r="I109" i="3"/>
  <c r="H109" i="3"/>
  <c r="K109" i="3"/>
  <c r="M109" i="3"/>
  <c r="L109" i="3"/>
  <c r="J105" i="3"/>
  <c r="I105" i="3"/>
  <c r="H105" i="3"/>
  <c r="K105" i="3"/>
  <c r="M105" i="3"/>
  <c r="L105" i="3"/>
  <c r="U99" i="3"/>
  <c r="T99" i="3"/>
  <c r="V99" i="3"/>
  <c r="S99" i="3"/>
  <c r="X99" i="3"/>
  <c r="W99" i="3"/>
  <c r="U95" i="3"/>
  <c r="T95" i="3"/>
  <c r="V95" i="3"/>
  <c r="S95" i="3"/>
  <c r="X95" i="3"/>
  <c r="W95" i="3"/>
  <c r="U91" i="3"/>
  <c r="T91" i="3"/>
  <c r="S91" i="3"/>
  <c r="V91" i="3"/>
  <c r="X91" i="3"/>
  <c r="W91" i="3"/>
  <c r="U87" i="3"/>
  <c r="T87" i="3"/>
  <c r="S87" i="3"/>
  <c r="V87" i="3"/>
  <c r="X87" i="3"/>
  <c r="W87" i="3"/>
  <c r="J86" i="3"/>
  <c r="I86" i="3"/>
  <c r="H86" i="3"/>
  <c r="M86" i="3"/>
  <c r="K86" i="3"/>
  <c r="L86" i="3"/>
  <c r="J82" i="3"/>
  <c r="I82" i="3"/>
  <c r="H82" i="3"/>
  <c r="M82" i="3"/>
  <c r="K82" i="3"/>
  <c r="L82" i="3"/>
  <c r="J78" i="3"/>
  <c r="I78" i="3"/>
  <c r="H78" i="3"/>
  <c r="K78" i="3"/>
  <c r="M78" i="3"/>
  <c r="L78" i="3"/>
  <c r="J74" i="3"/>
  <c r="K74" i="3"/>
  <c r="I74" i="3"/>
  <c r="H74" i="3"/>
  <c r="M74" i="3"/>
  <c r="L74" i="3"/>
  <c r="J70" i="3"/>
  <c r="I70" i="3"/>
  <c r="H70" i="3"/>
  <c r="M70" i="3"/>
  <c r="K70" i="3"/>
  <c r="L70" i="3"/>
  <c r="J66" i="3"/>
  <c r="I66" i="3"/>
  <c r="H66" i="3"/>
  <c r="K66" i="3"/>
  <c r="M66" i="3"/>
  <c r="L66" i="3"/>
  <c r="J62" i="3"/>
  <c r="I62" i="3"/>
  <c r="H62" i="3"/>
  <c r="M62" i="3"/>
  <c r="L62" i="3"/>
  <c r="K62" i="3"/>
  <c r="J58" i="3"/>
  <c r="I58" i="3"/>
  <c r="H58" i="3"/>
  <c r="K58" i="3"/>
  <c r="M58" i="3"/>
  <c r="L58" i="3"/>
  <c r="J54" i="3"/>
  <c r="I54" i="3"/>
  <c r="H54" i="3"/>
  <c r="K54" i="3"/>
  <c r="M54" i="3"/>
  <c r="L54" i="3"/>
  <c r="J50" i="3"/>
  <c r="I50" i="3"/>
  <c r="H50" i="3"/>
  <c r="M50" i="3"/>
  <c r="L50" i="3"/>
  <c r="K50" i="3"/>
  <c r="J46" i="3"/>
  <c r="I46" i="3"/>
  <c r="K46" i="3"/>
  <c r="H46" i="3"/>
  <c r="M46" i="3"/>
  <c r="L46" i="3"/>
  <c r="J42" i="3"/>
  <c r="I42" i="3"/>
  <c r="H42" i="3"/>
  <c r="M42" i="3"/>
  <c r="L42" i="3"/>
  <c r="K42" i="3"/>
  <c r="J38" i="3"/>
  <c r="I38" i="3"/>
  <c r="H38" i="3"/>
  <c r="K38" i="3"/>
  <c r="M38" i="3"/>
  <c r="L38" i="3"/>
  <c r="J34" i="3"/>
  <c r="I34" i="3"/>
  <c r="K34" i="3"/>
  <c r="H34" i="3"/>
  <c r="M34" i="3"/>
  <c r="L34" i="3"/>
  <c r="J30" i="3"/>
  <c r="I30" i="3"/>
  <c r="H30" i="3"/>
  <c r="M30" i="3"/>
  <c r="K30" i="3"/>
  <c r="L30" i="3"/>
  <c r="J26" i="3"/>
  <c r="I26" i="3"/>
  <c r="H26" i="3"/>
  <c r="K26" i="3"/>
  <c r="M26" i="3"/>
  <c r="L26" i="3"/>
  <c r="J22" i="3"/>
  <c r="I22" i="3"/>
  <c r="H22" i="3"/>
  <c r="K22" i="3"/>
  <c r="M22" i="3"/>
  <c r="L22" i="3"/>
  <c r="J18" i="3"/>
  <c r="I18" i="3"/>
  <c r="M18" i="3"/>
  <c r="H18" i="3"/>
  <c r="K18" i="3"/>
  <c r="L18" i="3"/>
  <c r="J14" i="3"/>
  <c r="M14" i="3"/>
  <c r="I14" i="3"/>
  <c r="K14" i="3"/>
  <c r="H14" i="3"/>
  <c r="L14" i="3"/>
  <c r="J10" i="3"/>
  <c r="I10" i="3"/>
  <c r="H10" i="3"/>
  <c r="M10" i="3"/>
  <c r="K10" i="3"/>
  <c r="L10" i="3"/>
  <c r="J6" i="3"/>
  <c r="M6" i="3"/>
  <c r="I6" i="3"/>
  <c r="H6" i="3"/>
  <c r="K6" i="3"/>
  <c r="L6" i="3"/>
  <c r="P22" i="2"/>
  <c r="Q22" i="2"/>
  <c r="O22" i="2"/>
  <c r="N22" i="2"/>
  <c r="R22" i="2"/>
  <c r="H22" i="2"/>
  <c r="G22" i="2"/>
  <c r="I22" i="2"/>
  <c r="P14" i="2"/>
  <c r="O14" i="2"/>
  <c r="N14" i="2"/>
  <c r="Q14" i="2"/>
  <c r="R14" i="2"/>
  <c r="H14" i="2"/>
  <c r="G14" i="2"/>
  <c r="I14" i="2"/>
  <c r="P6" i="2"/>
  <c r="O6" i="2"/>
  <c r="Q6" i="2"/>
  <c r="N6" i="2"/>
  <c r="R6" i="2"/>
  <c r="H6" i="2"/>
  <c r="G6" i="2"/>
  <c r="I6" i="2"/>
  <c r="L167" i="7"/>
  <c r="M167" i="7"/>
  <c r="M166" i="7"/>
  <c r="L166" i="7"/>
  <c r="L165" i="7"/>
  <c r="M165" i="7"/>
  <c r="L163" i="7"/>
  <c r="M163" i="7"/>
  <c r="M164" i="7"/>
  <c r="L164" i="7"/>
  <c r="G94" i="6"/>
  <c r="G91" i="6"/>
  <c r="G95" i="6"/>
  <c r="G92" i="6"/>
  <c r="V107" i="3"/>
  <c r="U107" i="3"/>
  <c r="T107" i="3"/>
  <c r="S107" i="3"/>
  <c r="W107" i="3"/>
  <c r="X107" i="3"/>
  <c r="V103" i="3"/>
  <c r="W103" i="3"/>
  <c r="U103" i="3"/>
  <c r="T103" i="3"/>
  <c r="S103" i="3"/>
  <c r="X103" i="3"/>
  <c r="K98" i="3"/>
  <c r="J98" i="3"/>
  <c r="I98" i="3"/>
  <c r="H98" i="3"/>
  <c r="L98" i="3"/>
  <c r="M98" i="3"/>
  <c r="K94" i="3"/>
  <c r="L94" i="3"/>
  <c r="J94" i="3"/>
  <c r="I94" i="3"/>
  <c r="H94" i="3"/>
  <c r="M94" i="3"/>
  <c r="K90" i="3"/>
  <c r="J90" i="3"/>
  <c r="I90" i="3"/>
  <c r="H90" i="3"/>
  <c r="L90" i="3"/>
  <c r="M90" i="3"/>
  <c r="V84" i="3"/>
  <c r="U84" i="3"/>
  <c r="T84" i="3"/>
  <c r="S84" i="3"/>
  <c r="W84" i="3"/>
  <c r="X84" i="3"/>
  <c r="V80" i="3"/>
  <c r="U80" i="3"/>
  <c r="T80" i="3"/>
  <c r="W80" i="3"/>
  <c r="S80" i="3"/>
  <c r="X80" i="3"/>
  <c r="V76" i="3"/>
  <c r="U76" i="3"/>
  <c r="T76" i="3"/>
  <c r="W76" i="3"/>
  <c r="S76" i="3"/>
  <c r="X76" i="3"/>
  <c r="V72" i="3"/>
  <c r="U72" i="3"/>
  <c r="T72" i="3"/>
  <c r="S72" i="3"/>
  <c r="X72" i="3"/>
  <c r="W72" i="3"/>
  <c r="V68" i="3"/>
  <c r="U68" i="3"/>
  <c r="T68" i="3"/>
  <c r="S68" i="3"/>
  <c r="W68" i="3"/>
  <c r="X68" i="3"/>
  <c r="V64" i="3"/>
  <c r="U64" i="3"/>
  <c r="T64" i="3"/>
  <c r="W64" i="3"/>
  <c r="S64" i="3"/>
  <c r="X64" i="3"/>
  <c r="V60" i="3"/>
  <c r="U60" i="3"/>
  <c r="T60" i="3"/>
  <c r="S60" i="3"/>
  <c r="X60" i="3"/>
  <c r="W60" i="3"/>
  <c r="V56" i="3"/>
  <c r="U56" i="3"/>
  <c r="T56" i="3"/>
  <c r="S56" i="3"/>
  <c r="W56" i="3"/>
  <c r="X56" i="3"/>
  <c r="V52" i="3"/>
  <c r="U52" i="3"/>
  <c r="W52" i="3"/>
  <c r="T52" i="3"/>
  <c r="S52" i="3"/>
  <c r="X52" i="3"/>
  <c r="V48" i="3"/>
  <c r="U48" i="3"/>
  <c r="T48" i="3"/>
  <c r="S48" i="3"/>
  <c r="W48" i="3"/>
  <c r="X48" i="3"/>
  <c r="V44" i="3"/>
  <c r="U44" i="3"/>
  <c r="T44" i="3"/>
  <c r="S44" i="3"/>
  <c r="W44" i="3"/>
  <c r="X44" i="3"/>
  <c r="V40" i="3"/>
  <c r="U40" i="3"/>
  <c r="T40" i="3"/>
  <c r="W40" i="3"/>
  <c r="S40" i="3"/>
  <c r="X40" i="3"/>
  <c r="V36" i="3"/>
  <c r="U36" i="3"/>
  <c r="T36" i="3"/>
  <c r="S36" i="3"/>
  <c r="W36" i="3"/>
  <c r="X36" i="3"/>
  <c r="V32" i="3"/>
  <c r="U32" i="3"/>
  <c r="T32" i="3"/>
  <c r="W32" i="3"/>
  <c r="S32" i="3"/>
  <c r="X32" i="3"/>
  <c r="V28" i="3"/>
  <c r="U28" i="3"/>
  <c r="T28" i="3"/>
  <c r="S28" i="3"/>
  <c r="W28" i="3"/>
  <c r="X28" i="3"/>
  <c r="V24" i="3"/>
  <c r="U24" i="3"/>
  <c r="T24" i="3"/>
  <c r="S24" i="3"/>
  <c r="W24" i="3"/>
  <c r="X24" i="3"/>
  <c r="V20" i="3"/>
  <c r="U20" i="3"/>
  <c r="T20" i="3"/>
  <c r="S20" i="3"/>
  <c r="W20" i="3"/>
  <c r="X20" i="3"/>
  <c r="V16" i="3"/>
  <c r="U16" i="3"/>
  <c r="T16" i="3"/>
  <c r="S16" i="3"/>
  <c r="W16" i="3"/>
  <c r="X16" i="3"/>
  <c r="V12" i="3"/>
  <c r="U12" i="3"/>
  <c r="T12" i="3"/>
  <c r="S12" i="3"/>
  <c r="W12" i="3"/>
  <c r="X12" i="3"/>
  <c r="V8" i="3"/>
  <c r="U8" i="3"/>
  <c r="T8" i="3"/>
  <c r="S8" i="3"/>
  <c r="X8" i="3"/>
  <c r="W8" i="3"/>
  <c r="Q29" i="2"/>
  <c r="R29" i="2"/>
  <c r="P29" i="2"/>
  <c r="O29" i="2"/>
  <c r="N29" i="2"/>
  <c r="I29" i="2"/>
  <c r="H29" i="2"/>
  <c r="G29" i="2"/>
  <c r="Q21" i="2"/>
  <c r="P21" i="2"/>
  <c r="R21" i="2"/>
  <c r="O21" i="2"/>
  <c r="N21" i="2"/>
  <c r="I21" i="2"/>
  <c r="H21" i="2"/>
  <c r="G21" i="2"/>
  <c r="Q13" i="2"/>
  <c r="R13" i="2"/>
  <c r="P13" i="2"/>
  <c r="O13" i="2"/>
  <c r="N13" i="2"/>
  <c r="I13" i="2"/>
  <c r="H13" i="2"/>
  <c r="G13" i="2"/>
  <c r="L106" i="3"/>
  <c r="K106" i="3"/>
  <c r="J106" i="3"/>
  <c r="I106" i="3"/>
  <c r="M106" i="3"/>
  <c r="H106" i="3"/>
  <c r="L102" i="3"/>
  <c r="K102" i="3"/>
  <c r="M102" i="3"/>
  <c r="J102" i="3"/>
  <c r="I102" i="3"/>
  <c r="H102" i="3"/>
  <c r="W100" i="3"/>
  <c r="V100" i="3"/>
  <c r="U100" i="3"/>
  <c r="T100" i="3"/>
  <c r="S100" i="3"/>
  <c r="X100" i="3"/>
  <c r="W96" i="3"/>
  <c r="V96" i="3"/>
  <c r="U96" i="3"/>
  <c r="T96" i="3"/>
  <c r="S96" i="3"/>
  <c r="X96" i="3"/>
  <c r="W92" i="3"/>
  <c r="V92" i="3"/>
  <c r="U92" i="3"/>
  <c r="X92" i="3"/>
  <c r="T92" i="3"/>
  <c r="S92" i="3"/>
  <c r="W88" i="3"/>
  <c r="V88" i="3"/>
  <c r="U88" i="3"/>
  <c r="T88" i="3"/>
  <c r="S88" i="3"/>
  <c r="X88" i="3"/>
  <c r="L87" i="3"/>
  <c r="K87" i="3"/>
  <c r="J87" i="3"/>
  <c r="I87" i="3"/>
  <c r="H87" i="3"/>
  <c r="L83" i="3"/>
  <c r="M83" i="3"/>
  <c r="K83" i="3"/>
  <c r="J83" i="3"/>
  <c r="I83" i="3"/>
  <c r="H83" i="3"/>
  <c r="L79" i="3"/>
  <c r="K79" i="3"/>
  <c r="J79" i="3"/>
  <c r="M79" i="3"/>
  <c r="I79" i="3"/>
  <c r="H79" i="3"/>
  <c r="L75" i="3"/>
  <c r="K75" i="3"/>
  <c r="J75" i="3"/>
  <c r="I75" i="3"/>
  <c r="H75" i="3"/>
  <c r="M75" i="3"/>
  <c r="L71" i="3"/>
  <c r="K71" i="3"/>
  <c r="J71" i="3"/>
  <c r="I71" i="3"/>
  <c r="H71" i="3"/>
  <c r="M71" i="3"/>
  <c r="L67" i="3"/>
  <c r="K67" i="3"/>
  <c r="J67" i="3"/>
  <c r="I67" i="3"/>
  <c r="H67" i="3"/>
  <c r="M67" i="3"/>
  <c r="L63" i="3"/>
  <c r="K63" i="3"/>
  <c r="J63" i="3"/>
  <c r="I63" i="3"/>
  <c r="M63" i="3"/>
  <c r="H63" i="3"/>
  <c r="L59" i="3"/>
  <c r="K59" i="3"/>
  <c r="J59" i="3"/>
  <c r="M59" i="3"/>
  <c r="I59" i="3"/>
  <c r="H59" i="3"/>
  <c r="L55" i="3"/>
  <c r="K55" i="3"/>
  <c r="J55" i="3"/>
  <c r="I55" i="3"/>
  <c r="H55" i="3"/>
  <c r="M55" i="3"/>
  <c r="L51" i="3"/>
  <c r="K51" i="3"/>
  <c r="J51" i="3"/>
  <c r="I51" i="3"/>
  <c r="H51" i="3"/>
  <c r="M51" i="3"/>
  <c r="L47" i="3"/>
  <c r="K47" i="3"/>
  <c r="J47" i="3"/>
  <c r="M47" i="3"/>
  <c r="I47" i="3"/>
  <c r="H47" i="3"/>
  <c r="L43" i="3"/>
  <c r="K43" i="3"/>
  <c r="M43" i="3"/>
  <c r="J43" i="3"/>
  <c r="I43" i="3"/>
  <c r="H43" i="3"/>
  <c r="L39" i="3"/>
  <c r="K39" i="3"/>
  <c r="M39" i="3"/>
  <c r="J39" i="3"/>
  <c r="I39" i="3"/>
  <c r="H39" i="3"/>
  <c r="L35" i="3"/>
  <c r="K35" i="3"/>
  <c r="M35" i="3"/>
  <c r="J35" i="3"/>
  <c r="I35" i="3"/>
  <c r="H35" i="3"/>
  <c r="L31" i="3"/>
  <c r="K31" i="3"/>
  <c r="J31" i="3"/>
  <c r="M31" i="3"/>
  <c r="I31" i="3"/>
  <c r="H31" i="3"/>
  <c r="M473" i="7"/>
  <c r="L473" i="7"/>
  <c r="M471" i="7"/>
  <c r="L471" i="7"/>
  <c r="M474" i="7"/>
  <c r="L474" i="7"/>
  <c r="M472" i="7"/>
  <c r="L472" i="7"/>
  <c r="X114" i="3"/>
  <c r="W114" i="3"/>
  <c r="U114" i="3"/>
  <c r="T114" i="3"/>
  <c r="V114" i="3"/>
  <c r="S114" i="3"/>
  <c r="U112" i="3"/>
  <c r="T112" i="3"/>
  <c r="S112" i="3"/>
  <c r="X112" i="3"/>
  <c r="W112" i="3"/>
  <c r="V112" i="3"/>
  <c r="X108" i="3"/>
  <c r="W108" i="3"/>
  <c r="V108" i="3"/>
  <c r="U108" i="3"/>
  <c r="T108" i="3"/>
  <c r="S108" i="3"/>
  <c r="X104" i="3"/>
  <c r="W104" i="3"/>
  <c r="V104" i="3"/>
  <c r="U104" i="3"/>
  <c r="T104" i="3"/>
  <c r="S104" i="3"/>
  <c r="M99" i="3"/>
  <c r="L99" i="3"/>
  <c r="K99" i="3"/>
  <c r="J99" i="3"/>
  <c r="I99" i="3"/>
  <c r="H99" i="3"/>
  <c r="M95" i="3"/>
  <c r="L95" i="3"/>
  <c r="K95" i="3"/>
  <c r="J95" i="3"/>
  <c r="I95" i="3"/>
  <c r="H95" i="3"/>
  <c r="M91" i="3"/>
  <c r="L91" i="3"/>
  <c r="K91" i="3"/>
  <c r="J91" i="3"/>
  <c r="I91" i="3"/>
  <c r="H91" i="3"/>
  <c r="X85" i="3"/>
  <c r="W85" i="3"/>
  <c r="V85" i="3"/>
  <c r="U85" i="3"/>
  <c r="T85" i="3"/>
  <c r="S85" i="3"/>
  <c r="X81" i="3"/>
  <c r="W81" i="3"/>
  <c r="V81" i="3"/>
  <c r="U81" i="3"/>
  <c r="T81" i="3"/>
  <c r="S81" i="3"/>
  <c r="X77" i="3"/>
  <c r="W77" i="3"/>
  <c r="V77" i="3"/>
  <c r="U77" i="3"/>
  <c r="T77" i="3"/>
  <c r="S77" i="3"/>
  <c r="X73" i="3"/>
  <c r="W73" i="3"/>
  <c r="V73" i="3"/>
  <c r="U73" i="3"/>
  <c r="T73" i="3"/>
  <c r="S73" i="3"/>
  <c r="X69" i="3"/>
  <c r="W69" i="3"/>
  <c r="V69" i="3"/>
  <c r="U69" i="3"/>
  <c r="T69" i="3"/>
  <c r="S69" i="3"/>
  <c r="X65" i="3"/>
  <c r="W65" i="3"/>
  <c r="V65" i="3"/>
  <c r="U65" i="3"/>
  <c r="T65" i="3"/>
  <c r="S65" i="3"/>
  <c r="X61" i="3"/>
  <c r="W61" i="3"/>
  <c r="V61" i="3"/>
  <c r="U61" i="3"/>
  <c r="T61" i="3"/>
  <c r="S61" i="3"/>
  <c r="X57" i="3"/>
  <c r="W57" i="3"/>
  <c r="V57" i="3"/>
  <c r="U57" i="3"/>
  <c r="T57" i="3"/>
  <c r="S57" i="3"/>
  <c r="X53" i="3"/>
  <c r="W53" i="3"/>
  <c r="V53" i="3"/>
  <c r="U53" i="3"/>
  <c r="T53" i="3"/>
  <c r="S53" i="3"/>
  <c r="X49" i="3"/>
  <c r="W49" i="3"/>
  <c r="V49" i="3"/>
  <c r="U49" i="3"/>
  <c r="T49" i="3"/>
  <c r="S49" i="3"/>
  <c r="X45" i="3"/>
  <c r="W45" i="3"/>
  <c r="V45" i="3"/>
  <c r="U45" i="3"/>
  <c r="T45" i="3"/>
  <c r="S45" i="3"/>
  <c r="X41" i="3"/>
  <c r="W41" i="3"/>
  <c r="V41" i="3"/>
  <c r="U41" i="3"/>
  <c r="T41" i="3"/>
  <c r="S41" i="3"/>
  <c r="X37" i="3"/>
  <c r="W37" i="3"/>
  <c r="V37" i="3"/>
  <c r="U37" i="3"/>
  <c r="T37" i="3"/>
  <c r="S37" i="3"/>
  <c r="X33" i="3"/>
  <c r="W33" i="3"/>
  <c r="V33" i="3"/>
  <c r="U33" i="3"/>
  <c r="T33" i="3"/>
  <c r="S33" i="3"/>
  <c r="X29" i="3"/>
  <c r="W29" i="3"/>
  <c r="V29" i="3"/>
  <c r="U29" i="3"/>
  <c r="T29" i="3"/>
  <c r="S29" i="3"/>
  <c r="X25" i="3"/>
  <c r="W25" i="3"/>
  <c r="V25" i="3"/>
  <c r="U25" i="3"/>
  <c r="T25" i="3"/>
  <c r="S25" i="3"/>
  <c r="X21" i="3"/>
  <c r="W21" i="3"/>
  <c r="V21" i="3"/>
  <c r="U21" i="3"/>
  <c r="T21" i="3"/>
  <c r="S21" i="3"/>
  <c r="X17" i="3"/>
  <c r="S17" i="3"/>
  <c r="W17" i="3"/>
  <c r="V17" i="3"/>
  <c r="U17" i="3"/>
  <c r="T17" i="3"/>
  <c r="X13" i="3"/>
  <c r="W13" i="3"/>
  <c r="V13" i="3"/>
  <c r="U13" i="3"/>
  <c r="S13" i="3"/>
  <c r="T13" i="3"/>
  <c r="X9" i="3"/>
  <c r="W9" i="3"/>
  <c r="V9" i="3"/>
  <c r="U9" i="3"/>
  <c r="S9" i="3"/>
  <c r="T9" i="3"/>
  <c r="W113" i="3"/>
  <c r="V113" i="3"/>
  <c r="U113" i="3"/>
  <c r="S113" i="3"/>
  <c r="X113" i="3"/>
  <c r="T113" i="3"/>
  <c r="S111" i="3"/>
  <c r="W111" i="3"/>
  <c r="V111" i="3"/>
  <c r="X111" i="3"/>
  <c r="U111" i="3"/>
  <c r="T111" i="3"/>
  <c r="R27" i="2"/>
  <c r="Q27" i="2"/>
  <c r="P27" i="2"/>
  <c r="O27" i="2"/>
  <c r="N27" i="2"/>
  <c r="I27" i="2"/>
  <c r="H27" i="2"/>
  <c r="G27" i="2"/>
  <c r="R19" i="2"/>
  <c r="Q19" i="2"/>
  <c r="N19" i="2"/>
  <c r="P19" i="2"/>
  <c r="O19" i="2"/>
  <c r="I19" i="2"/>
  <c r="H19" i="2"/>
  <c r="G19" i="2"/>
  <c r="R11" i="2"/>
  <c r="Q11" i="2"/>
  <c r="P11" i="2"/>
  <c r="O11" i="2"/>
  <c r="N11" i="2"/>
  <c r="I11" i="2"/>
  <c r="H11" i="2"/>
  <c r="G11" i="2"/>
  <c r="J69" i="33"/>
  <c r="I69" i="33"/>
  <c r="H69" i="33"/>
  <c r="K69" i="33"/>
  <c r="T69" i="32"/>
  <c r="S69" i="32"/>
  <c r="R69" i="32"/>
  <c r="Q69" i="32"/>
  <c r="K69" i="32"/>
  <c r="J69" i="32"/>
  <c r="I69" i="32"/>
  <c r="H69" i="32"/>
  <c r="R36" i="32"/>
  <c r="Q36" i="32"/>
  <c r="T36" i="32"/>
  <c r="S36" i="32"/>
  <c r="J36" i="32"/>
  <c r="I36" i="32"/>
  <c r="H36" i="32"/>
  <c r="K36" i="32"/>
  <c r="T36" i="33"/>
  <c r="R36" i="33"/>
  <c r="S36" i="33"/>
  <c r="Q36" i="33"/>
  <c r="AB69" i="32"/>
  <c r="AA69" i="32"/>
  <c r="AG69" i="32" s="1"/>
  <c r="AF69" i="32"/>
  <c r="AE69" i="32"/>
  <c r="AD69" i="32"/>
  <c r="AC69" i="32"/>
  <c r="AG36" i="32"/>
  <c r="AE36" i="32"/>
  <c r="AD36" i="32"/>
  <c r="AC36" i="32"/>
  <c r="AB36" i="32"/>
  <c r="AA36" i="32"/>
  <c r="N16" i="28"/>
  <c r="M16" i="28"/>
  <c r="L16" i="28"/>
  <c r="G146" i="28"/>
  <c r="I146" i="28"/>
  <c r="H146" i="28"/>
  <c r="K146" i="28" s="1"/>
  <c r="K129" i="27"/>
  <c r="O129" i="27"/>
  <c r="N129" i="27"/>
  <c r="L129" i="27"/>
  <c r="M129" i="27"/>
  <c r="M11" i="27"/>
  <c r="L11" i="27"/>
  <c r="K11" i="27"/>
  <c r="P16" i="28"/>
  <c r="T16" i="28"/>
  <c r="S16" i="28"/>
  <c r="R16" i="28"/>
  <c r="Q16" i="28"/>
  <c r="H16" i="28"/>
  <c r="I16" i="28"/>
  <c r="J16" i="28"/>
  <c r="I129" i="27"/>
  <c r="H129" i="27"/>
  <c r="G129" i="27"/>
  <c r="I11" i="27"/>
  <c r="H11" i="27"/>
  <c r="G11" i="27"/>
  <c r="AU37" i="26"/>
  <c r="AT37" i="26"/>
  <c r="AS37" i="26"/>
  <c r="AR37" i="26"/>
  <c r="T8" i="26"/>
  <c r="S8" i="26"/>
  <c r="R8" i="26"/>
  <c r="Q8" i="26"/>
  <c r="AB69" i="25"/>
  <c r="AA69" i="25"/>
  <c r="Z69" i="25"/>
  <c r="AC69" i="25"/>
  <c r="AC37" i="26"/>
  <c r="AB37" i="26"/>
  <c r="AA37" i="26"/>
  <c r="Z37" i="26"/>
  <c r="K69" i="25"/>
  <c r="J69" i="25"/>
  <c r="I69" i="25"/>
  <c r="H69" i="25"/>
  <c r="S40" i="25"/>
  <c r="R40" i="25"/>
  <c r="Q40" i="25"/>
  <c r="T40" i="25"/>
  <c r="T37" i="26"/>
  <c r="S37" i="26"/>
  <c r="R37" i="26"/>
  <c r="Q37" i="26"/>
  <c r="BK8" i="26"/>
  <c r="BL8" i="26"/>
  <c r="BJ8" i="26"/>
  <c r="BM8" i="26"/>
  <c r="K40" i="25"/>
  <c r="J40" i="25"/>
  <c r="I40" i="25"/>
  <c r="H40" i="25"/>
  <c r="H37" i="26"/>
  <c r="K37" i="26"/>
  <c r="J37" i="26"/>
  <c r="I37" i="26"/>
  <c r="BA8" i="26"/>
  <c r="BB8" i="26"/>
  <c r="AU8" i="26"/>
  <c r="AS8" i="26"/>
  <c r="AR8" i="26"/>
  <c r="AT8" i="26"/>
  <c r="AC40" i="25"/>
  <c r="AA40" i="25"/>
  <c r="Z40" i="25"/>
  <c r="AB40" i="25"/>
  <c r="J7" i="25"/>
  <c r="I7" i="25"/>
  <c r="H7" i="25"/>
  <c r="K7" i="25"/>
  <c r="BL37" i="26"/>
  <c r="BK37" i="26"/>
  <c r="BJ37" i="26"/>
  <c r="BM37" i="26"/>
  <c r="AK8" i="26"/>
  <c r="AJ8" i="26"/>
  <c r="AI8" i="26"/>
  <c r="AL8" i="26"/>
  <c r="O146" i="28"/>
  <c r="N146" i="28"/>
  <c r="M146" i="28"/>
  <c r="L146" i="28"/>
  <c r="BB37" i="26"/>
  <c r="BA37" i="26"/>
  <c r="K8" i="26"/>
  <c r="J8" i="26"/>
  <c r="I8" i="26"/>
  <c r="H8" i="26"/>
  <c r="S36" i="25"/>
  <c r="Q36" i="25"/>
  <c r="T36" i="25"/>
  <c r="R36" i="25"/>
  <c r="Z7" i="25"/>
  <c r="AB7" i="25"/>
  <c r="AC7" i="25"/>
  <c r="AA7" i="25"/>
  <c r="AC8" i="26"/>
  <c r="AB8" i="26"/>
  <c r="AA8" i="26"/>
  <c r="Z8" i="26"/>
  <c r="AC69" i="24"/>
  <c r="AB69" i="24"/>
  <c r="AA69" i="24"/>
  <c r="Z69" i="24"/>
  <c r="T37" i="23"/>
  <c r="S37" i="23"/>
  <c r="Q37" i="23"/>
  <c r="R37" i="23"/>
  <c r="BM8" i="23"/>
  <c r="BL8" i="23"/>
  <c r="BK8" i="23"/>
  <c r="BJ8" i="23"/>
  <c r="AB69" i="22"/>
  <c r="AA69" i="22"/>
  <c r="Z69" i="22"/>
  <c r="AC69" i="22"/>
  <c r="K36" i="25"/>
  <c r="I36" i="25"/>
  <c r="H36" i="25"/>
  <c r="J36" i="25"/>
  <c r="AR8" i="23"/>
  <c r="AU8" i="23"/>
  <c r="AT8" i="23"/>
  <c r="AS8" i="23"/>
  <c r="K69" i="22"/>
  <c r="J69" i="22"/>
  <c r="I69" i="22"/>
  <c r="H69" i="22"/>
  <c r="R7" i="25"/>
  <c r="Q7" i="25"/>
  <c r="T7" i="25"/>
  <c r="S7" i="25"/>
  <c r="BM37" i="23"/>
  <c r="BK37" i="23"/>
  <c r="BL37" i="23"/>
  <c r="BJ37" i="23"/>
  <c r="AJ8" i="23"/>
  <c r="AL8" i="23"/>
  <c r="AK8" i="23"/>
  <c r="AI8" i="23"/>
  <c r="BD37" i="26"/>
  <c r="BC37" i="26"/>
  <c r="T69" i="25"/>
  <c r="S69" i="25"/>
  <c r="R69" i="25"/>
  <c r="Q69" i="25"/>
  <c r="AA36" i="25"/>
  <c r="AC36" i="25"/>
  <c r="AB36" i="25"/>
  <c r="Z36" i="25"/>
  <c r="R36" i="24"/>
  <c r="Q36" i="24"/>
  <c r="T36" i="24"/>
  <c r="S36" i="24"/>
  <c r="BA37" i="23"/>
  <c r="BC37" i="23"/>
  <c r="BD37" i="23"/>
  <c r="BB37" i="23"/>
  <c r="AB8" i="23"/>
  <c r="Z8" i="23"/>
  <c r="AC8" i="23"/>
  <c r="AA8" i="23"/>
  <c r="Q11" i="27"/>
  <c r="P11" i="27"/>
  <c r="O11" i="27"/>
  <c r="T11" i="27"/>
  <c r="S11" i="27"/>
  <c r="R11" i="27"/>
  <c r="AL37" i="26"/>
  <c r="AK37" i="26"/>
  <c r="AJ37" i="26"/>
  <c r="AI37" i="26"/>
  <c r="BC8" i="26"/>
  <c r="BD8" i="26"/>
  <c r="AS37" i="23"/>
  <c r="AR37" i="23"/>
  <c r="AU37" i="23"/>
  <c r="AT37" i="23"/>
  <c r="T8" i="23"/>
  <c r="R8" i="23"/>
  <c r="Q8" i="23"/>
  <c r="S8" i="23"/>
  <c r="T69" i="22"/>
  <c r="S69" i="22"/>
  <c r="R69" i="22"/>
  <c r="Q69" i="22"/>
  <c r="AG7" i="21"/>
  <c r="AE7" i="21"/>
  <c r="AD7" i="21"/>
  <c r="AC7" i="21"/>
  <c r="AB7" i="21"/>
  <c r="AA7" i="21"/>
  <c r="AA36" i="20"/>
  <c r="AG36" i="20"/>
  <c r="AE36" i="20"/>
  <c r="AD36" i="20"/>
  <c r="AC36" i="20"/>
  <c r="AB36" i="20"/>
  <c r="K7" i="20"/>
  <c r="J7" i="20"/>
  <c r="I7" i="20"/>
  <c r="H7" i="20"/>
  <c r="I40" i="22"/>
  <c r="H40" i="22"/>
  <c r="K40" i="22"/>
  <c r="J40" i="22"/>
  <c r="AC36" i="22"/>
  <c r="AB36" i="22"/>
  <c r="AA36" i="22"/>
  <c r="Z36" i="22"/>
  <c r="T40" i="21"/>
  <c r="S40" i="21"/>
  <c r="R40" i="21"/>
  <c r="Q40" i="21"/>
  <c r="R69" i="20"/>
  <c r="Q69" i="20"/>
  <c r="T69" i="20"/>
  <c r="S69" i="20"/>
  <c r="Q40" i="22"/>
  <c r="T40" i="22"/>
  <c r="S40" i="22"/>
  <c r="R40" i="22"/>
  <c r="T36" i="22"/>
  <c r="S36" i="22"/>
  <c r="R36" i="22"/>
  <c r="Q36" i="22"/>
  <c r="AC7" i="22"/>
  <c r="AB7" i="22"/>
  <c r="AA7" i="22"/>
  <c r="Z7" i="22"/>
  <c r="AC69" i="21"/>
  <c r="AB69" i="21"/>
  <c r="AA69" i="21"/>
  <c r="AG69" i="21" s="1"/>
  <c r="AF69" i="21"/>
  <c r="AE69" i="21"/>
  <c r="AD69" i="21"/>
  <c r="H40" i="21"/>
  <c r="K40" i="21"/>
  <c r="J40" i="21"/>
  <c r="I40" i="21"/>
  <c r="Q7" i="21"/>
  <c r="T7" i="21"/>
  <c r="S7" i="21"/>
  <c r="R7" i="21"/>
  <c r="J69" i="20"/>
  <c r="I69" i="20"/>
  <c r="H69" i="20"/>
  <c r="K69" i="20"/>
  <c r="S36" i="20"/>
  <c r="R36" i="20"/>
  <c r="Q36" i="20"/>
  <c r="T36" i="20"/>
  <c r="AK37" i="23"/>
  <c r="AJ37" i="23"/>
  <c r="AI37" i="23"/>
  <c r="AL37" i="23"/>
  <c r="AC40" i="22"/>
  <c r="AB40" i="22"/>
  <c r="AA40" i="22"/>
  <c r="Z40" i="22"/>
  <c r="K36" i="22"/>
  <c r="J36" i="22"/>
  <c r="I36" i="22"/>
  <c r="H36" i="22"/>
  <c r="T7" i="22"/>
  <c r="S7" i="22"/>
  <c r="R7" i="22"/>
  <c r="Q7" i="22"/>
  <c r="AD36" i="21"/>
  <c r="AC36" i="21"/>
  <c r="AB36" i="21"/>
  <c r="AA36" i="21"/>
  <c r="AG36" i="21"/>
  <c r="AE36" i="21"/>
  <c r="I7" i="21"/>
  <c r="H7" i="21"/>
  <c r="K7" i="21"/>
  <c r="J7" i="21"/>
  <c r="K36" i="20"/>
  <c r="J36" i="20"/>
  <c r="I36" i="20"/>
  <c r="H36" i="20"/>
  <c r="BD8" i="23"/>
  <c r="BC8" i="23"/>
  <c r="BB8" i="23"/>
  <c r="BA8" i="23"/>
  <c r="J8" i="23"/>
  <c r="I8" i="23"/>
  <c r="H8" i="23"/>
  <c r="K8" i="23"/>
  <c r="K7" i="22"/>
  <c r="J7" i="22"/>
  <c r="I7" i="22"/>
  <c r="H7" i="22"/>
  <c r="T69" i="21"/>
  <c r="S69" i="21"/>
  <c r="R69" i="21"/>
  <c r="Q69" i="21"/>
  <c r="AC40" i="20"/>
  <c r="AB40" i="20"/>
  <c r="AA40" i="20"/>
  <c r="AG40" i="20" s="1"/>
  <c r="AF40" i="20"/>
  <c r="AE40" i="20"/>
  <c r="AD40" i="20"/>
  <c r="K69" i="21"/>
  <c r="J69" i="21"/>
  <c r="I69" i="21"/>
  <c r="H69" i="21"/>
  <c r="T36" i="21"/>
  <c r="S36" i="21"/>
  <c r="R36" i="21"/>
  <c r="Q36" i="21"/>
  <c r="AD7" i="20"/>
  <c r="AC7" i="20"/>
  <c r="AB7" i="20"/>
  <c r="AA7" i="20"/>
  <c r="AG7" i="20"/>
  <c r="AE7" i="20"/>
  <c r="K37" i="23"/>
  <c r="I37" i="23"/>
  <c r="J37" i="23"/>
  <c r="H37" i="23"/>
  <c r="K36" i="21"/>
  <c r="J36" i="21"/>
  <c r="I36" i="21"/>
  <c r="H36" i="21"/>
  <c r="T40" i="20"/>
  <c r="S40" i="20"/>
  <c r="R40" i="20"/>
  <c r="Q40" i="20"/>
  <c r="AF40" i="21"/>
  <c r="AE40" i="21"/>
  <c r="AD40" i="21"/>
  <c r="AC40" i="21"/>
  <c r="AB40" i="21"/>
  <c r="AA40" i="21"/>
  <c r="AG40" i="21" s="1"/>
  <c r="T68" i="18"/>
  <c r="S68" i="18"/>
  <c r="Q68" i="18"/>
  <c r="R68" i="18"/>
  <c r="K67" i="18"/>
  <c r="J67" i="18"/>
  <c r="I67" i="18"/>
  <c r="H67" i="18"/>
  <c r="AE61" i="18"/>
  <c r="AD61" i="18"/>
  <c r="AC61" i="18"/>
  <c r="AA61" i="18"/>
  <c r="AB61" i="18"/>
  <c r="Z61" i="18"/>
  <c r="AF61" i="18" s="1"/>
  <c r="T60" i="18"/>
  <c r="S60" i="18"/>
  <c r="Q60" i="18"/>
  <c r="R60" i="18"/>
  <c r="K59" i="18"/>
  <c r="J59" i="18"/>
  <c r="I59" i="18"/>
  <c r="H59" i="18"/>
  <c r="AE53" i="18"/>
  <c r="AD53" i="18"/>
  <c r="AC53" i="18"/>
  <c r="AA53" i="18"/>
  <c r="AB53" i="18"/>
  <c r="Z53" i="18"/>
  <c r="AF53" i="18" s="1"/>
  <c r="T52" i="18"/>
  <c r="S52" i="18"/>
  <c r="Q52" i="18"/>
  <c r="R52" i="18"/>
  <c r="K51" i="18"/>
  <c r="J51" i="18"/>
  <c r="I51" i="18"/>
  <c r="H51" i="18"/>
  <c r="AE45" i="18"/>
  <c r="AD45" i="18"/>
  <c r="AC45" i="18"/>
  <c r="AA45" i="18"/>
  <c r="AB45" i="18"/>
  <c r="Z45" i="18"/>
  <c r="AF45" i="18" s="1"/>
  <c r="T44" i="18"/>
  <c r="S44" i="18"/>
  <c r="Q44" i="18"/>
  <c r="R44" i="18"/>
  <c r="Q69" i="17"/>
  <c r="P69" i="18"/>
  <c r="S69" i="17"/>
  <c r="T69" i="17"/>
  <c r="R69" i="17"/>
  <c r="K43" i="18"/>
  <c r="J43" i="18"/>
  <c r="I43" i="18"/>
  <c r="H43" i="18"/>
  <c r="K34" i="18"/>
  <c r="I34" i="18"/>
  <c r="J34" i="18"/>
  <c r="H34" i="18"/>
  <c r="K32" i="18"/>
  <c r="J32" i="18"/>
  <c r="I32" i="18"/>
  <c r="H32" i="18"/>
  <c r="K30" i="18"/>
  <c r="I30" i="18"/>
  <c r="J30" i="18"/>
  <c r="H30" i="18"/>
  <c r="K28" i="18"/>
  <c r="J28" i="18"/>
  <c r="I28" i="18"/>
  <c r="H28" i="18"/>
  <c r="K26" i="18"/>
  <c r="I26" i="18"/>
  <c r="J26" i="18"/>
  <c r="H26" i="18"/>
  <c r="K24" i="18"/>
  <c r="J24" i="18"/>
  <c r="I24" i="18"/>
  <c r="H24" i="18"/>
  <c r="K22" i="18"/>
  <c r="I22" i="18"/>
  <c r="J22" i="18"/>
  <c r="H22" i="18"/>
  <c r="K20" i="18"/>
  <c r="J20" i="18"/>
  <c r="I20" i="18"/>
  <c r="H20" i="18"/>
  <c r="K18" i="18"/>
  <c r="I18" i="18"/>
  <c r="J18" i="18"/>
  <c r="H18" i="18"/>
  <c r="K16" i="18"/>
  <c r="J16" i="18"/>
  <c r="I16" i="18"/>
  <c r="H16" i="18"/>
  <c r="K14" i="18"/>
  <c r="I14" i="18"/>
  <c r="J14" i="18"/>
  <c r="H14" i="18"/>
  <c r="K12" i="18"/>
  <c r="J12" i="18"/>
  <c r="I12" i="18"/>
  <c r="H12" i="18"/>
  <c r="AF69" i="20"/>
  <c r="AE69" i="20"/>
  <c r="AD69" i="20"/>
  <c r="AC69" i="20"/>
  <c r="AB69" i="20"/>
  <c r="AA69" i="20"/>
  <c r="AG69" i="20" s="1"/>
  <c r="K68" i="18"/>
  <c r="I68" i="18"/>
  <c r="J68" i="18"/>
  <c r="H68" i="18"/>
  <c r="AA62" i="18"/>
  <c r="Z62" i="18"/>
  <c r="AF62" i="18" s="1"/>
  <c r="AE62" i="18"/>
  <c r="AC62" i="18"/>
  <c r="AD62" i="18"/>
  <c r="AB62" i="18"/>
  <c r="Q61" i="18"/>
  <c r="S61" i="18"/>
  <c r="T61" i="18"/>
  <c r="R61" i="18"/>
  <c r="K60" i="18"/>
  <c r="I60" i="18"/>
  <c r="J60" i="18"/>
  <c r="H60" i="18"/>
  <c r="AA54" i="18"/>
  <c r="Z54" i="18"/>
  <c r="AF54" i="18" s="1"/>
  <c r="AE54" i="18"/>
  <c r="AC54" i="18"/>
  <c r="AD54" i="18"/>
  <c r="AB54" i="18"/>
  <c r="Q53" i="18"/>
  <c r="S53" i="18"/>
  <c r="T53" i="18"/>
  <c r="R53" i="18"/>
  <c r="K52" i="18"/>
  <c r="I52" i="18"/>
  <c r="J52" i="18"/>
  <c r="H52" i="18"/>
  <c r="AA46" i="18"/>
  <c r="Z46" i="18"/>
  <c r="AF46" i="18" s="1"/>
  <c r="AE46" i="18"/>
  <c r="AC46" i="18"/>
  <c r="AD46" i="18"/>
  <c r="AB46" i="18"/>
  <c r="Q45" i="18"/>
  <c r="S45" i="18"/>
  <c r="T45" i="18"/>
  <c r="R45" i="18"/>
  <c r="I69" i="17"/>
  <c r="H69" i="17"/>
  <c r="G69" i="18"/>
  <c r="K69" i="17"/>
  <c r="J69" i="17"/>
  <c r="K44" i="18"/>
  <c r="I44" i="18"/>
  <c r="J44" i="18"/>
  <c r="H44" i="18"/>
  <c r="AF35" i="18"/>
  <c r="AD35" i="18"/>
  <c r="AC35" i="18"/>
  <c r="AA35" i="18"/>
  <c r="AB35" i="18"/>
  <c r="Z35" i="18"/>
  <c r="AC33" i="18"/>
  <c r="AB33" i="18"/>
  <c r="AA33" i="18"/>
  <c r="Z33" i="18"/>
  <c r="AF33" i="18"/>
  <c r="AD33" i="18"/>
  <c r="AF31" i="18"/>
  <c r="AD31" i="18"/>
  <c r="AC31" i="18"/>
  <c r="AA31" i="18"/>
  <c r="AB31" i="18"/>
  <c r="Z31" i="18"/>
  <c r="AC29" i="18"/>
  <c r="AB29" i="18"/>
  <c r="AA29" i="18"/>
  <c r="Z29" i="18"/>
  <c r="AF29" i="18"/>
  <c r="AD29" i="18"/>
  <c r="AF27" i="18"/>
  <c r="AD27" i="18"/>
  <c r="AC27" i="18"/>
  <c r="AA27" i="18"/>
  <c r="AB27" i="18"/>
  <c r="Z27" i="18"/>
  <c r="AC25" i="18"/>
  <c r="AB25" i="18"/>
  <c r="AA25" i="18"/>
  <c r="Z25" i="18"/>
  <c r="AF25" i="18"/>
  <c r="AD25" i="18"/>
  <c r="AF23" i="18"/>
  <c r="AD23" i="18"/>
  <c r="AC23" i="18"/>
  <c r="AA23" i="18"/>
  <c r="AB23" i="18"/>
  <c r="Z23" i="18"/>
  <c r="AC21" i="18"/>
  <c r="AB21" i="18"/>
  <c r="AA21" i="18"/>
  <c r="Z21" i="18"/>
  <c r="AF21" i="18"/>
  <c r="AD21" i="18"/>
  <c r="AF19" i="18"/>
  <c r="AD19" i="18"/>
  <c r="AC19" i="18"/>
  <c r="AA19" i="18"/>
  <c r="AB19" i="18"/>
  <c r="Z19" i="18"/>
  <c r="AC17" i="18"/>
  <c r="AB17" i="18"/>
  <c r="AA17" i="18"/>
  <c r="Z17" i="18"/>
  <c r="AF17" i="18"/>
  <c r="AD17" i="18"/>
  <c r="AF15" i="18"/>
  <c r="AD15" i="18"/>
  <c r="AC15" i="18"/>
  <c r="AA15" i="18"/>
  <c r="AB15" i="18"/>
  <c r="Z15" i="18"/>
  <c r="AC13" i="18"/>
  <c r="AB13" i="18"/>
  <c r="AA13" i="18"/>
  <c r="Z13" i="18"/>
  <c r="AF13" i="18"/>
  <c r="AD13" i="18"/>
  <c r="AE36" i="17"/>
  <c r="AD36" i="17"/>
  <c r="Y36" i="18"/>
  <c r="AC36" i="17"/>
  <c r="AB36" i="17"/>
  <c r="AA36" i="17"/>
  <c r="AG36" i="17"/>
  <c r="AF11" i="18"/>
  <c r="AD11" i="18"/>
  <c r="AC11" i="18"/>
  <c r="AA11" i="18"/>
  <c r="AB11" i="18"/>
  <c r="Z11" i="18"/>
  <c r="AC37" i="23"/>
  <c r="AB37" i="23"/>
  <c r="AA37" i="23"/>
  <c r="Z37" i="23"/>
  <c r="AC63" i="18"/>
  <c r="AB63" i="18"/>
  <c r="AA63" i="18"/>
  <c r="Z63" i="18"/>
  <c r="AF63" i="18" s="1"/>
  <c r="AE63" i="18"/>
  <c r="AD63" i="18"/>
  <c r="S62" i="18"/>
  <c r="R62" i="18"/>
  <c r="Q62" i="18"/>
  <c r="T62" i="18"/>
  <c r="I61" i="18"/>
  <c r="H61" i="18"/>
  <c r="K61" i="18"/>
  <c r="J61" i="18"/>
  <c r="AC55" i="18"/>
  <c r="AB55" i="18"/>
  <c r="AA55" i="18"/>
  <c r="Z55" i="18"/>
  <c r="AF55" i="18" s="1"/>
  <c r="AE55" i="18"/>
  <c r="AD55" i="18"/>
  <c r="S54" i="18"/>
  <c r="R54" i="18"/>
  <c r="Q54" i="18"/>
  <c r="T54" i="18"/>
  <c r="I53" i="18"/>
  <c r="H53" i="18"/>
  <c r="K53" i="18"/>
  <c r="J53" i="18"/>
  <c r="AC47" i="18"/>
  <c r="AB47" i="18"/>
  <c r="AA47" i="18"/>
  <c r="Z47" i="18"/>
  <c r="AF47" i="18" s="1"/>
  <c r="AE47" i="18"/>
  <c r="AD47" i="18"/>
  <c r="S46" i="18"/>
  <c r="R46" i="18"/>
  <c r="Q46" i="18"/>
  <c r="T46" i="18"/>
  <c r="I45" i="18"/>
  <c r="H45" i="18"/>
  <c r="K45" i="18"/>
  <c r="J45" i="18"/>
  <c r="X36" i="18"/>
  <c r="AE64" i="18"/>
  <c r="AD64" i="18"/>
  <c r="AC64" i="18"/>
  <c r="AB64" i="18"/>
  <c r="AA64" i="18"/>
  <c r="Z64" i="18"/>
  <c r="AF64" i="18" s="1"/>
  <c r="T63" i="18"/>
  <c r="S63" i="18"/>
  <c r="R63" i="18"/>
  <c r="Q63" i="18"/>
  <c r="K62" i="18"/>
  <c r="J62" i="18"/>
  <c r="I62" i="18"/>
  <c r="H62" i="18"/>
  <c r="AE56" i="18"/>
  <c r="AD56" i="18"/>
  <c r="AC56" i="18"/>
  <c r="AB56" i="18"/>
  <c r="AA56" i="18"/>
  <c r="Z56" i="18"/>
  <c r="AF56" i="18" s="1"/>
  <c r="T55" i="18"/>
  <c r="S55" i="18"/>
  <c r="R55" i="18"/>
  <c r="Q55" i="18"/>
  <c r="K54" i="18"/>
  <c r="J54" i="18"/>
  <c r="I54" i="18"/>
  <c r="H54" i="18"/>
  <c r="AE48" i="18"/>
  <c r="AD48" i="18"/>
  <c r="AC48" i="18"/>
  <c r="AB48" i="18"/>
  <c r="AA48" i="18"/>
  <c r="Z48" i="18"/>
  <c r="AF48" i="18" s="1"/>
  <c r="T47" i="18"/>
  <c r="S47" i="18"/>
  <c r="R47" i="18"/>
  <c r="Q47" i="18"/>
  <c r="K46" i="18"/>
  <c r="J46" i="18"/>
  <c r="I46" i="18"/>
  <c r="H46" i="18"/>
  <c r="AE40" i="18"/>
  <c r="AD40" i="18"/>
  <c r="AC40" i="18"/>
  <c r="AB40" i="18"/>
  <c r="AA40" i="18"/>
  <c r="Z40" i="18"/>
  <c r="AF40" i="18" s="1"/>
  <c r="Q35" i="18"/>
  <c r="S35" i="18"/>
  <c r="T35" i="18"/>
  <c r="R35" i="18"/>
  <c r="T33" i="18"/>
  <c r="S33" i="18"/>
  <c r="R33" i="18"/>
  <c r="Q33" i="18"/>
  <c r="Q31" i="18"/>
  <c r="S31" i="18"/>
  <c r="T31" i="18"/>
  <c r="R31" i="18"/>
  <c r="T29" i="18"/>
  <c r="S29" i="18"/>
  <c r="R29" i="18"/>
  <c r="Q29" i="18"/>
  <c r="Q27" i="18"/>
  <c r="S27" i="18"/>
  <c r="T27" i="18"/>
  <c r="R27" i="18"/>
  <c r="T25" i="18"/>
  <c r="S25" i="18"/>
  <c r="R25" i="18"/>
  <c r="Q25" i="18"/>
  <c r="Q23" i="18"/>
  <c r="S23" i="18"/>
  <c r="T23" i="18"/>
  <c r="R23" i="18"/>
  <c r="T21" i="18"/>
  <c r="S21" i="18"/>
  <c r="R21" i="18"/>
  <c r="Q21" i="18"/>
  <c r="Q19" i="18"/>
  <c r="S19" i="18"/>
  <c r="T19" i="18"/>
  <c r="R19" i="18"/>
  <c r="T17" i="18"/>
  <c r="S17" i="18"/>
  <c r="R17" i="18"/>
  <c r="Q17" i="18"/>
  <c r="Q15" i="18"/>
  <c r="S15" i="18"/>
  <c r="T15" i="18"/>
  <c r="R15" i="18"/>
  <c r="T13" i="18"/>
  <c r="S13" i="18"/>
  <c r="R13" i="18"/>
  <c r="Q13" i="18"/>
  <c r="W36" i="18"/>
  <c r="P36" i="18"/>
  <c r="T36" i="17"/>
  <c r="S36" i="17"/>
  <c r="Q36" i="17"/>
  <c r="R36" i="17"/>
  <c r="Q11" i="18"/>
  <c r="S11" i="18"/>
  <c r="T11" i="18"/>
  <c r="R11" i="18"/>
  <c r="T7" i="20"/>
  <c r="S7" i="20"/>
  <c r="R7" i="20"/>
  <c r="Q7" i="20"/>
  <c r="AE65" i="18"/>
  <c r="AD65" i="18"/>
  <c r="AC65" i="18"/>
  <c r="AA65" i="18"/>
  <c r="AB65" i="18"/>
  <c r="Z65" i="18"/>
  <c r="AF65" i="18" s="1"/>
  <c r="T64" i="18"/>
  <c r="S64" i="18"/>
  <c r="Q64" i="18"/>
  <c r="R64" i="18"/>
  <c r="K63" i="18"/>
  <c r="J63" i="18"/>
  <c r="I63" i="18"/>
  <c r="H63" i="18"/>
  <c r="AE57" i="18"/>
  <c r="AD57" i="18"/>
  <c r="AC57" i="18"/>
  <c r="AA57" i="18"/>
  <c r="AB57" i="18"/>
  <c r="Z57" i="18"/>
  <c r="AF57" i="18" s="1"/>
  <c r="T56" i="18"/>
  <c r="S56" i="18"/>
  <c r="Q56" i="18"/>
  <c r="R56" i="18"/>
  <c r="K55" i="18"/>
  <c r="J55" i="18"/>
  <c r="I55" i="18"/>
  <c r="H55" i="18"/>
  <c r="AE49" i="18"/>
  <c r="AD49" i="18"/>
  <c r="AC49" i="18"/>
  <c r="AA49" i="18"/>
  <c r="AB49" i="18"/>
  <c r="Z49" i="18"/>
  <c r="AF49" i="18" s="1"/>
  <c r="T48" i="18"/>
  <c r="S48" i="18"/>
  <c r="Q48" i="18"/>
  <c r="R48" i="18"/>
  <c r="K47" i="18"/>
  <c r="J47" i="18"/>
  <c r="I47" i="18"/>
  <c r="H47" i="18"/>
  <c r="AE41" i="18"/>
  <c r="AD41" i="18"/>
  <c r="AC41" i="18"/>
  <c r="AA41" i="18"/>
  <c r="AB41" i="18"/>
  <c r="Z41" i="18"/>
  <c r="AF41" i="18" s="1"/>
  <c r="T40" i="18"/>
  <c r="S40" i="18"/>
  <c r="Q40" i="18"/>
  <c r="R40" i="18"/>
  <c r="I35" i="18"/>
  <c r="H35" i="18"/>
  <c r="K35" i="18"/>
  <c r="J35" i="18"/>
  <c r="K33" i="18"/>
  <c r="J33" i="18"/>
  <c r="I33" i="18"/>
  <c r="H33" i="18"/>
  <c r="I31" i="18"/>
  <c r="H31" i="18"/>
  <c r="K31" i="18"/>
  <c r="J31" i="18"/>
  <c r="K29" i="18"/>
  <c r="J29" i="18"/>
  <c r="I29" i="18"/>
  <c r="H29" i="18"/>
  <c r="I27" i="18"/>
  <c r="H27" i="18"/>
  <c r="K27" i="18"/>
  <c r="J27" i="18"/>
  <c r="K25" i="18"/>
  <c r="J25" i="18"/>
  <c r="I25" i="18"/>
  <c r="H25" i="18"/>
  <c r="I23" i="18"/>
  <c r="H23" i="18"/>
  <c r="K23" i="18"/>
  <c r="J23" i="18"/>
  <c r="K21" i="18"/>
  <c r="J21" i="18"/>
  <c r="I21" i="18"/>
  <c r="H21" i="18"/>
  <c r="I19" i="18"/>
  <c r="H19" i="18"/>
  <c r="K19" i="18"/>
  <c r="J19" i="18"/>
  <c r="K17" i="18"/>
  <c r="J17" i="18"/>
  <c r="I17" i="18"/>
  <c r="H17" i="18"/>
  <c r="I15" i="18"/>
  <c r="H15" i="18"/>
  <c r="K15" i="18"/>
  <c r="J15" i="18"/>
  <c r="K13" i="18"/>
  <c r="J13" i="18"/>
  <c r="I13" i="18"/>
  <c r="H13" i="18"/>
  <c r="I11" i="18"/>
  <c r="H11" i="18"/>
  <c r="K11" i="18"/>
  <c r="J11" i="18"/>
  <c r="G36" i="18"/>
  <c r="K36" i="17"/>
  <c r="I36" i="17"/>
  <c r="J36" i="17"/>
  <c r="H36" i="17"/>
  <c r="AC67" i="18"/>
  <c r="AB67" i="18"/>
  <c r="AA67" i="18"/>
  <c r="Z67" i="18"/>
  <c r="AF67" i="18" s="1"/>
  <c r="AE67" i="18"/>
  <c r="AD67" i="18"/>
  <c r="S66" i="18"/>
  <c r="R66" i="18"/>
  <c r="Q66" i="18"/>
  <c r="T66" i="18"/>
  <c r="I65" i="18"/>
  <c r="H65" i="18"/>
  <c r="K65" i="18"/>
  <c r="J65" i="18"/>
  <c r="AC59" i="18"/>
  <c r="AB59" i="18"/>
  <c r="AA59" i="18"/>
  <c r="Z59" i="18"/>
  <c r="AF59" i="18" s="1"/>
  <c r="AE59" i="18"/>
  <c r="AD59" i="18"/>
  <c r="S58" i="18"/>
  <c r="R58" i="18"/>
  <c r="Q58" i="18"/>
  <c r="T58" i="18"/>
  <c r="I57" i="18"/>
  <c r="H57" i="18"/>
  <c r="K57" i="18"/>
  <c r="J57" i="18"/>
  <c r="AC51" i="18"/>
  <c r="AB51" i="18"/>
  <c r="AA51" i="18"/>
  <c r="Z51" i="18"/>
  <c r="AF51" i="18" s="1"/>
  <c r="AE51" i="18"/>
  <c r="AD51" i="18"/>
  <c r="S50" i="18"/>
  <c r="R50" i="18"/>
  <c r="Q50" i="18"/>
  <c r="T50" i="18"/>
  <c r="I49" i="18"/>
  <c r="H49" i="18"/>
  <c r="K49" i="18"/>
  <c r="J49" i="18"/>
  <c r="AF69" i="17"/>
  <c r="AE69" i="17"/>
  <c r="AD69" i="17"/>
  <c r="AC69" i="17"/>
  <c r="AA69" i="17"/>
  <c r="AG69" i="17" s="1"/>
  <c r="AB69" i="17"/>
  <c r="AC43" i="18"/>
  <c r="AB43" i="18"/>
  <c r="AA43" i="18"/>
  <c r="Z43" i="18"/>
  <c r="AF43" i="18" s="1"/>
  <c r="AE43" i="18"/>
  <c r="AD43" i="18"/>
  <c r="S42" i="18"/>
  <c r="R42" i="18"/>
  <c r="Q42" i="18"/>
  <c r="T42" i="18"/>
  <c r="I41" i="18"/>
  <c r="H41" i="18"/>
  <c r="K41" i="18"/>
  <c r="J41" i="18"/>
  <c r="K40" i="20"/>
  <c r="J40" i="20"/>
  <c r="I40" i="20"/>
  <c r="H40" i="20"/>
  <c r="AE60" i="18"/>
  <c r="AD60" i="18"/>
  <c r="AC60" i="18"/>
  <c r="AB60" i="18"/>
  <c r="AA60" i="18"/>
  <c r="Z60" i="18"/>
  <c r="AF60" i="18" s="1"/>
  <c r="T51" i="18"/>
  <c r="S51" i="18"/>
  <c r="R51" i="18"/>
  <c r="Q51" i="18"/>
  <c r="K42" i="18"/>
  <c r="J42" i="18"/>
  <c r="I42" i="18"/>
  <c r="H42" i="18"/>
  <c r="AD30" i="18"/>
  <c r="AC30" i="18"/>
  <c r="AB30" i="18"/>
  <c r="AA30" i="18"/>
  <c r="AF30" i="18"/>
  <c r="Z30" i="18"/>
  <c r="AD22" i="18"/>
  <c r="AC22" i="18"/>
  <c r="AB22" i="18"/>
  <c r="AA22" i="18"/>
  <c r="AF22" i="18"/>
  <c r="Z22" i="18"/>
  <c r="AD14" i="18"/>
  <c r="AC14" i="18"/>
  <c r="AB14" i="18"/>
  <c r="AA14" i="18"/>
  <c r="AF14" i="18"/>
  <c r="Z14" i="18"/>
  <c r="AC69" i="16"/>
  <c r="AB69" i="16"/>
  <c r="AA69" i="16"/>
  <c r="Z69" i="16"/>
  <c r="AA66" i="18"/>
  <c r="Z66" i="18"/>
  <c r="AF66" i="18" s="1"/>
  <c r="AE66" i="18"/>
  <c r="AC66" i="18"/>
  <c r="AD66" i="18"/>
  <c r="AB66" i="18"/>
  <c r="Q57" i="18"/>
  <c r="S57" i="18"/>
  <c r="T57" i="18"/>
  <c r="R57" i="18"/>
  <c r="K48" i="18"/>
  <c r="I48" i="18"/>
  <c r="J48" i="18"/>
  <c r="H48" i="18"/>
  <c r="S32" i="18"/>
  <c r="R32" i="18"/>
  <c r="Q32" i="18"/>
  <c r="T32" i="18"/>
  <c r="S24" i="18"/>
  <c r="R24" i="18"/>
  <c r="Q24" i="18"/>
  <c r="T24" i="18"/>
  <c r="S16" i="18"/>
  <c r="R16" i="18"/>
  <c r="Q16" i="18"/>
  <c r="T16" i="18"/>
  <c r="Q7" i="18"/>
  <c r="S7" i="18"/>
  <c r="T7" i="18"/>
  <c r="R7" i="18"/>
  <c r="T69" i="16"/>
  <c r="S69" i="16"/>
  <c r="R69" i="16"/>
  <c r="Q69" i="16"/>
  <c r="T36" i="19"/>
  <c r="S36" i="19"/>
  <c r="R36" i="19"/>
  <c r="Q36" i="19"/>
  <c r="AE68" i="18"/>
  <c r="AD68" i="18"/>
  <c r="AC68" i="18"/>
  <c r="AB68" i="18"/>
  <c r="AA68" i="18"/>
  <c r="Z68" i="18"/>
  <c r="AF68" i="18" s="1"/>
  <c r="T59" i="18"/>
  <c r="S59" i="18"/>
  <c r="R59" i="18"/>
  <c r="Q59" i="18"/>
  <c r="K50" i="18"/>
  <c r="J50" i="18"/>
  <c r="I50" i="18"/>
  <c r="H50" i="18"/>
  <c r="AA28" i="18"/>
  <c r="Z28" i="18"/>
  <c r="AF28" i="18"/>
  <c r="AC28" i="18"/>
  <c r="AD28" i="18"/>
  <c r="AB28" i="18"/>
  <c r="AA20" i="18"/>
  <c r="Z20" i="18"/>
  <c r="AF20" i="18"/>
  <c r="AC20" i="18"/>
  <c r="AD20" i="18"/>
  <c r="AB20" i="18"/>
  <c r="AA12" i="18"/>
  <c r="Z12" i="18"/>
  <c r="AF12" i="18"/>
  <c r="AC12" i="18"/>
  <c r="AD12" i="18"/>
  <c r="AB12" i="18"/>
  <c r="T10" i="18"/>
  <c r="S10" i="18"/>
  <c r="Q10" i="18"/>
  <c r="R10" i="18"/>
  <c r="AC9" i="18"/>
  <c r="AB9" i="18"/>
  <c r="AA9" i="18"/>
  <c r="Z9" i="18"/>
  <c r="AF9" i="18"/>
  <c r="AD9" i="18"/>
  <c r="T9" i="18"/>
  <c r="S9" i="18"/>
  <c r="R9" i="18"/>
  <c r="Q9" i="18"/>
  <c r="K9" i="18"/>
  <c r="J9" i="18"/>
  <c r="I9" i="18"/>
  <c r="H9" i="18"/>
  <c r="I7" i="18"/>
  <c r="H7" i="18"/>
  <c r="K7" i="18"/>
  <c r="J7" i="18"/>
  <c r="K69" i="16"/>
  <c r="J69" i="16"/>
  <c r="I69" i="16"/>
  <c r="H69" i="16"/>
  <c r="Q65" i="18"/>
  <c r="S65" i="18"/>
  <c r="T65" i="18"/>
  <c r="R65" i="18"/>
  <c r="K56" i="18"/>
  <c r="I56" i="18"/>
  <c r="J56" i="18"/>
  <c r="H56" i="18"/>
  <c r="AA42" i="18"/>
  <c r="Z42" i="18"/>
  <c r="AF42" i="18" s="1"/>
  <c r="AE42" i="18"/>
  <c r="AC42" i="18"/>
  <c r="AD42" i="18"/>
  <c r="AB42" i="18"/>
  <c r="T30" i="18"/>
  <c r="S30" i="18"/>
  <c r="Q30" i="18"/>
  <c r="R30" i="18"/>
  <c r="T22" i="18"/>
  <c r="S22" i="18"/>
  <c r="Q22" i="18"/>
  <c r="R22" i="18"/>
  <c r="T14" i="18"/>
  <c r="S14" i="18"/>
  <c r="Q14" i="18"/>
  <c r="R14" i="18"/>
  <c r="AA8" i="18"/>
  <c r="Z8" i="18"/>
  <c r="AF8" i="18"/>
  <c r="AC8" i="18"/>
  <c r="AD8" i="18"/>
  <c r="AB8" i="18"/>
  <c r="T67" i="18"/>
  <c r="S67" i="18"/>
  <c r="R67" i="18"/>
  <c r="Q67" i="18"/>
  <c r="K58" i="18"/>
  <c r="J58" i="18"/>
  <c r="I58" i="18"/>
  <c r="H58" i="18"/>
  <c r="AE44" i="18"/>
  <c r="AD44" i="18"/>
  <c r="AC44" i="18"/>
  <c r="AB44" i="18"/>
  <c r="AA44" i="18"/>
  <c r="Z44" i="18"/>
  <c r="AF44" i="18" s="1"/>
  <c r="AE69" i="18"/>
  <c r="AD69" i="18"/>
  <c r="AD34" i="18"/>
  <c r="AC34" i="18"/>
  <c r="AB34" i="18"/>
  <c r="AA34" i="18"/>
  <c r="Z34" i="18"/>
  <c r="AF34" i="18"/>
  <c r="AD26" i="18"/>
  <c r="AC26" i="18"/>
  <c r="AB26" i="18"/>
  <c r="AA26" i="18"/>
  <c r="AF26" i="18"/>
  <c r="Z26" i="18"/>
  <c r="AD18" i="18"/>
  <c r="AC18" i="18"/>
  <c r="AB18" i="18"/>
  <c r="AA18" i="18"/>
  <c r="Z18" i="18"/>
  <c r="AF18" i="18"/>
  <c r="U36" i="18"/>
  <c r="AE36" i="18" s="1"/>
  <c r="AF36" i="17"/>
  <c r="K64" i="18"/>
  <c r="I64" i="18"/>
  <c r="J64" i="18"/>
  <c r="H64" i="18"/>
  <c r="AA50" i="18"/>
  <c r="Z50" i="18"/>
  <c r="AF50" i="18" s="1"/>
  <c r="AE50" i="18"/>
  <c r="AC50" i="18"/>
  <c r="AD50" i="18"/>
  <c r="AB50" i="18"/>
  <c r="Q41" i="18"/>
  <c r="S41" i="18"/>
  <c r="T41" i="18"/>
  <c r="R41" i="18"/>
  <c r="S28" i="18"/>
  <c r="R28" i="18"/>
  <c r="Q28" i="18"/>
  <c r="T28" i="18"/>
  <c r="S20" i="18"/>
  <c r="R20" i="18"/>
  <c r="Q20" i="18"/>
  <c r="T20" i="18"/>
  <c r="S12" i="18"/>
  <c r="R12" i="18"/>
  <c r="Q12" i="18"/>
  <c r="T12" i="18"/>
  <c r="AD10" i="18"/>
  <c r="AC10" i="18"/>
  <c r="AB10" i="18"/>
  <c r="AA10" i="18"/>
  <c r="AF10" i="18"/>
  <c r="Z10" i="18"/>
  <c r="S8" i="18"/>
  <c r="R8" i="18"/>
  <c r="Q8" i="18"/>
  <c r="T8" i="18"/>
  <c r="AA36" i="16"/>
  <c r="Z36" i="16"/>
  <c r="AC36" i="16"/>
  <c r="AB36" i="16"/>
  <c r="K69" i="19"/>
  <c r="J69" i="19"/>
  <c r="I69" i="19"/>
  <c r="H69" i="19"/>
  <c r="K66" i="18"/>
  <c r="J66" i="18"/>
  <c r="I66" i="18"/>
  <c r="H66" i="18"/>
  <c r="AE52" i="18"/>
  <c r="AD52" i="18"/>
  <c r="AC52" i="18"/>
  <c r="AB52" i="18"/>
  <c r="AA52" i="18"/>
  <c r="Z52" i="18"/>
  <c r="AF52" i="18" s="1"/>
  <c r="T43" i="18"/>
  <c r="S43" i="18"/>
  <c r="R43" i="18"/>
  <c r="Q43" i="18"/>
  <c r="AA32" i="18"/>
  <c r="Z32" i="18"/>
  <c r="AF32" i="18"/>
  <c r="AC32" i="18"/>
  <c r="AD32" i="18"/>
  <c r="AB32" i="18"/>
  <c r="AA24" i="18"/>
  <c r="Z24" i="18"/>
  <c r="AF24" i="18"/>
  <c r="AC24" i="18"/>
  <c r="AD24" i="18"/>
  <c r="AB24" i="18"/>
  <c r="AA16" i="18"/>
  <c r="Z16" i="18"/>
  <c r="AF16" i="18"/>
  <c r="AC16" i="18"/>
  <c r="AD16" i="18"/>
  <c r="AB16" i="18"/>
  <c r="K8" i="18"/>
  <c r="J8" i="18"/>
  <c r="I8" i="18"/>
  <c r="H8" i="18"/>
  <c r="S36" i="16"/>
  <c r="R36" i="16"/>
  <c r="Q36" i="16"/>
  <c r="T36" i="16"/>
  <c r="K36" i="16"/>
  <c r="J36" i="16"/>
  <c r="I36" i="16"/>
  <c r="H36" i="16"/>
  <c r="AA58" i="18"/>
  <c r="Z58" i="18"/>
  <c r="AF58" i="18" s="1"/>
  <c r="AE58" i="18"/>
  <c r="AC58" i="18"/>
  <c r="AD58" i="18"/>
  <c r="AB58" i="18"/>
  <c r="K10" i="18"/>
  <c r="I10" i="18"/>
  <c r="J10" i="18"/>
  <c r="H10" i="18"/>
  <c r="Q49" i="18"/>
  <c r="S49" i="18"/>
  <c r="T49" i="18"/>
  <c r="R49" i="18"/>
  <c r="K40" i="18"/>
  <c r="I40" i="18"/>
  <c r="J40" i="18"/>
  <c r="H40" i="18"/>
  <c r="AF7" i="18"/>
  <c r="AD7" i="18"/>
  <c r="AC7" i="18"/>
  <c r="AA7" i="18"/>
  <c r="AB7" i="18"/>
  <c r="Z7" i="18"/>
  <c r="T34" i="18"/>
  <c r="S34" i="18"/>
  <c r="Q34" i="18"/>
  <c r="R34" i="18"/>
  <c r="T26" i="18"/>
  <c r="S26" i="18"/>
  <c r="Q26" i="18"/>
  <c r="R26" i="18"/>
  <c r="T18" i="18"/>
  <c r="S18" i="18"/>
  <c r="Q18" i="18"/>
  <c r="R18" i="18"/>
  <c r="L65" i="6"/>
  <c r="K65" i="6"/>
  <c r="J65" i="6"/>
  <c r="M65" i="6"/>
  <c r="M60" i="6"/>
  <c r="L60" i="6"/>
  <c r="K60" i="6"/>
  <c r="J60" i="6"/>
  <c r="M38" i="5"/>
  <c r="L38" i="5"/>
  <c r="K38" i="5"/>
  <c r="J38" i="5"/>
  <c r="M14" i="5"/>
  <c r="L14" i="5"/>
  <c r="K14" i="5"/>
  <c r="J14" i="5"/>
  <c r="M63" i="6"/>
  <c r="L63" i="6"/>
  <c r="K63" i="6"/>
  <c r="J63" i="6"/>
  <c r="M68" i="6"/>
  <c r="L68" i="6"/>
  <c r="K68" i="6"/>
  <c r="J68" i="6"/>
  <c r="M64" i="6"/>
  <c r="L64" i="6"/>
  <c r="K64" i="6"/>
  <c r="J64" i="6"/>
  <c r="J59" i="6"/>
  <c r="M59" i="6"/>
  <c r="L59" i="6"/>
  <c r="K59" i="6"/>
  <c r="M62" i="6"/>
  <c r="L62" i="6"/>
  <c r="K62" i="6"/>
  <c r="J62" i="6"/>
  <c r="J67" i="6"/>
  <c r="M67" i="6"/>
  <c r="L67" i="6"/>
  <c r="K67" i="6"/>
  <c r="M40" i="5"/>
  <c r="L40" i="5"/>
  <c r="K40" i="5"/>
  <c r="J40" i="5"/>
  <c r="J37" i="5"/>
  <c r="M37" i="5"/>
  <c r="L37" i="5"/>
  <c r="K37" i="5"/>
  <c r="M39" i="5"/>
  <c r="L39" i="5"/>
  <c r="K39" i="5"/>
  <c r="J39" i="5"/>
  <c r="K36" i="5"/>
  <c r="J36" i="5"/>
  <c r="M36" i="5"/>
  <c r="L36" i="5"/>
  <c r="M61" i="6"/>
  <c r="L61" i="6"/>
  <c r="K61" i="6"/>
  <c r="J61" i="6"/>
  <c r="K66" i="6"/>
  <c r="J66" i="6"/>
  <c r="M66" i="6"/>
  <c r="L66" i="6"/>
  <c r="L15" i="5"/>
  <c r="K15" i="5"/>
  <c r="J15" i="5"/>
  <c r="M15" i="5"/>
  <c r="M60" i="5"/>
  <c r="L60" i="5"/>
  <c r="K60" i="5"/>
  <c r="J60" i="5"/>
  <c r="M92" i="6"/>
  <c r="L92" i="6"/>
  <c r="K92" i="6"/>
  <c r="J92" i="6"/>
  <c r="J97" i="6"/>
  <c r="M97" i="6"/>
  <c r="L97" i="6"/>
  <c r="K97" i="6"/>
  <c r="AC69" i="18" l="1"/>
  <c r="AB69" i="18"/>
  <c r="Z69" i="18"/>
  <c r="AF69" i="18" s="1"/>
  <c r="AA69" i="18"/>
  <c r="F65" i="35"/>
  <c r="H263" i="35"/>
  <c r="H131" i="35"/>
  <c r="J109" i="35"/>
  <c r="H219" i="35"/>
  <c r="H153" i="35"/>
  <c r="F43" i="35"/>
  <c r="J263" i="35"/>
  <c r="J197" i="35"/>
  <c r="H241" i="35"/>
  <c r="J219" i="35"/>
  <c r="J87" i="35"/>
  <c r="H21" i="35"/>
  <c r="F175" i="35"/>
  <c r="H175" i="35"/>
  <c r="J131" i="35"/>
  <c r="H197" i="35"/>
  <c r="H109" i="35"/>
  <c r="J241" i="35"/>
  <c r="F21" i="35"/>
  <c r="H43" i="35"/>
  <c r="H87" i="35"/>
  <c r="J153" i="35"/>
  <c r="J21" i="35"/>
  <c r="H65" i="35"/>
  <c r="K36" i="18"/>
  <c r="J36" i="18"/>
  <c r="I36" i="18"/>
  <c r="H36" i="18"/>
  <c r="S36" i="18"/>
  <c r="R36" i="18"/>
  <c r="Q36" i="18"/>
  <c r="T36" i="18"/>
  <c r="AA36" i="18"/>
  <c r="Z36" i="18"/>
  <c r="AF36" i="18"/>
  <c r="AC36" i="18"/>
  <c r="AD36" i="18"/>
  <c r="AB36" i="18"/>
  <c r="I69" i="18"/>
  <c r="H69" i="18"/>
  <c r="K69" i="18"/>
  <c r="J69" i="18"/>
  <c r="Q69" i="18"/>
  <c r="S69" i="18"/>
  <c r="T69" i="18"/>
  <c r="R69" i="18"/>
  <c r="M59" i="5"/>
  <c r="L59" i="5"/>
  <c r="K59" i="5"/>
  <c r="J59" i="5"/>
  <c r="M62" i="5"/>
  <c r="L62" i="5"/>
  <c r="K62" i="5"/>
  <c r="J62" i="5"/>
  <c r="M61" i="5"/>
  <c r="L61" i="5"/>
  <c r="K61" i="5"/>
  <c r="J61" i="5"/>
  <c r="M58" i="5"/>
  <c r="L58" i="5"/>
  <c r="K58" i="5"/>
  <c r="J58" i="5"/>
  <c r="M93" i="6"/>
  <c r="L93" i="6"/>
  <c r="K93" i="6"/>
  <c r="J93" i="6"/>
  <c r="M98" i="6"/>
  <c r="L98" i="6"/>
  <c r="K98" i="6"/>
  <c r="J98" i="6"/>
  <c r="M99" i="6"/>
  <c r="L99" i="6"/>
  <c r="K99" i="6"/>
  <c r="J99" i="6"/>
  <c r="M94" i="6"/>
  <c r="L94" i="6"/>
  <c r="K94" i="6"/>
  <c r="J94" i="6"/>
  <c r="M91" i="6"/>
  <c r="L91" i="6"/>
  <c r="K91" i="6"/>
  <c r="J91" i="6"/>
  <c r="K96" i="6"/>
  <c r="J96" i="6"/>
  <c r="M96" i="6"/>
  <c r="L96" i="6"/>
  <c r="M100" i="6"/>
  <c r="L100" i="6"/>
  <c r="K100" i="6"/>
  <c r="J100" i="6"/>
  <c r="L95" i="6"/>
  <c r="K95" i="6"/>
  <c r="J95" i="6"/>
  <c r="M95" i="6"/>
  <c r="T69" i="19"/>
  <c r="S69" i="19"/>
  <c r="R69" i="19"/>
  <c r="Q69" i="19"/>
  <c r="AE69" i="19"/>
  <c r="AD69" i="19"/>
  <c r="AF69" i="19"/>
  <c r="K36" i="19"/>
  <c r="J36" i="19"/>
  <c r="H36" i="19"/>
  <c r="I36" i="19"/>
  <c r="AD36" i="19"/>
  <c r="AC36" i="19"/>
  <c r="AB36" i="19"/>
  <c r="AA36" i="19"/>
  <c r="AG36" i="19"/>
  <c r="AE36" i="19"/>
  <c r="AC69" i="19"/>
  <c r="AB69" i="19"/>
  <c r="AA69" i="19"/>
  <c r="AG69" i="19" s="1"/>
  <c r="K69" i="24"/>
  <c r="J69" i="24"/>
  <c r="I69" i="24"/>
  <c r="H69" i="24"/>
  <c r="J36" i="24"/>
  <c r="I36" i="24"/>
  <c r="H36" i="24"/>
  <c r="K36" i="24"/>
  <c r="Z36" i="24"/>
  <c r="AB36" i="24"/>
  <c r="AC36" i="24"/>
  <c r="AA36" i="24"/>
  <c r="T69" i="24"/>
  <c r="S69" i="24"/>
  <c r="R69" i="24"/>
  <c r="Q69" i="24"/>
  <c r="AD36" i="33"/>
  <c r="AC36" i="33"/>
  <c r="AB36" i="33"/>
  <c r="AG36" i="33"/>
  <c r="AE36" i="33"/>
  <c r="AA36" i="33"/>
  <c r="R69" i="33"/>
  <c r="Q69" i="33"/>
  <c r="T69" i="33"/>
  <c r="S69" i="33"/>
  <c r="AG69" i="33"/>
  <c r="AC69" i="33"/>
  <c r="AE69" i="33"/>
  <c r="AD69" i="33"/>
  <c r="AB69" i="33"/>
  <c r="AA69" i="33"/>
  <c r="J36" i="33"/>
  <c r="K36" i="33"/>
  <c r="I36" i="33"/>
  <c r="H36" i="33"/>
  <c r="J175" i="35"/>
  <c r="J65" i="35"/>
  <c r="J43" i="35"/>
</calcChain>
</file>

<file path=xl/sharedStrings.xml><?xml version="1.0" encoding="utf-8"?>
<sst xmlns="http://schemas.openxmlformats.org/spreadsheetml/2006/main" count="7728" uniqueCount="536">
  <si>
    <t>Total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</si>
  <si>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</si>
  <si>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</si>
  <si>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</si>
  <si>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</si>
  <si>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</si>
  <si>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</si>
  <si>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</si>
  <si>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</si>
  <si>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</si>
  <si>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</si>
  <si>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</si>
  <si>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</si>
  <si>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</si>
  <si>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</si>
  <si>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</si>
  <si>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</si>
  <si>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</si>
  <si>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</si>
  <si>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</si>
  <si>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</si>
  <si>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</si>
  <si>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</si>
  <si>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</si>
  <si>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</si>
  <si>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</si>
  <si>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</si>
  <si>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</si>
  <si>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</si>
  <si>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</si>
  <si>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</si>
  <si>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</si>
  <si>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</si>
  <si>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</si>
  <si>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</si>
  <si>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</si>
  <si>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</si>
  <si>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</si>
  <si>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</si>
  <si>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</si>
  <si>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</si>
  <si>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Estancia media</t>
  </si>
  <si>
    <t>Tasa de ocupación</t>
  </si>
  <si>
    <t>ADR, RevPAR, ingresos totales</t>
  </si>
  <si>
    <t>Evoluciones históricas</t>
  </si>
  <si>
    <t>Viajeros entrados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</si>
  <si>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</si>
  <si>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</si>
  <si>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</si>
  <si>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</si>
  <si>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</si>
  <si>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</si>
  <si>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</si>
  <si>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</si>
  <si>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</si>
  <si>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</si>
  <si>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</si>
  <si>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</si>
  <si>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</si>
  <si>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</si>
  <si>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</si>
  <si>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</si>
  <si>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</si>
  <si>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</si>
  <si>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</si>
  <si>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</si>
  <si>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</si>
  <si>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</si>
  <si>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</si>
  <si>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</si>
  <si>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</si>
  <si>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</si>
  <si>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</si>
  <si>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</si>
  <si>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</si>
  <si>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</si>
  <si>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</si>
  <si>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</si>
  <si>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</si>
  <si>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</si>
  <si>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</si>
  <si>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</si>
  <si>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</si>
  <si>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</si>
  <si>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</si>
  <si>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</si>
  <si>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</si>
  <si>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</si>
  <si>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</si>
  <si>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</si>
  <si>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</si>
  <si>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</si>
  <si>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</si>
  <si>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</si>
  <si>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</si>
  <si>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</si>
  <si>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</si>
  <si>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</si>
  <si>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</si>
  <si>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</si>
  <si>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</si>
  <si>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</si>
  <si>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</si>
  <si>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</si>
  <si>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</si>
  <si>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</si>
  <si>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</si>
  <si>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</si>
  <si>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</si>
  <si>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5 estrellas</t>
  </si>
  <si>
    <t>4 estrellas</t>
  </si>
  <si>
    <t>3 estrellas</t>
  </si>
  <si>
    <t>2 estrellas</t>
  </si>
  <si>
    <t>1 estrella</t>
  </si>
  <si>
    <t>4, 5 Estrellas</t>
  </si>
  <si>
    <t>1, 2, 3 estrellas</t>
  </si>
  <si>
    <t>3 Estrellas</t>
  </si>
  <si>
    <t>2 Estrellas</t>
  </si>
  <si>
    <t>1 Estrella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</si>
  <si>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</si>
  <si>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</si>
  <si>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</si>
  <si>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</si>
  <si>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</si>
  <si>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</si>
  <si>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</si>
  <si>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extrahoteleros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</si>
  <si>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</si>
  <si>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</si>
  <si>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</si>
  <si>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</si>
  <si>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</si>
  <si>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</si>
  <si>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</si>
  <si>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</si>
  <si>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</si>
  <si>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</si>
  <si>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</si>
  <si>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</si>
  <si>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</si>
  <si>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</si>
  <si>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</si>
  <si>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</si>
  <si>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</si>
  <si>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</si>
  <si>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</si>
  <si>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</si>
  <si>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</si>
  <si>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</si>
  <si>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</si>
  <si>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</si>
  <si>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</si>
  <si>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</si>
  <si>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</si>
  <si>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</si>
  <si>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</si>
  <si>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</si>
  <si>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</si>
  <si>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</si>
  <si>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</si>
  <si>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</si>
  <si>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</si>
  <si>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</si>
  <si>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</si>
  <si>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</si>
  <si>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</si>
  <si>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</si>
  <si>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</si>
  <si>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</si>
  <si>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</si>
  <si>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</si>
  <si>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</si>
  <si>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</si>
  <si>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</si>
  <si>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</si>
  <si>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</si>
  <si>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</si>
  <si>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</si>
  <si>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</si>
  <si>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</si>
  <si>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</si>
  <si>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</si>
  <si>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</si>
  <si>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</si>
  <si>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</si>
  <si>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</si>
  <si>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</si>
  <si>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</si>
  <si>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</si>
  <si>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</si>
  <si>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</si>
  <si>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</si>
  <si>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</si>
  <si>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</si>
  <si>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</si>
  <si>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</si>
  <si>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</si>
  <si>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</si>
  <si>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</si>
  <si>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</si>
  <si>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</si>
  <si>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</si>
  <si>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</si>
  <si>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</si>
  <si>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</si>
  <si>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</si>
  <si>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</si>
  <si>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</si>
  <si>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</si>
  <si>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año 2020: 12.033 (-72,1%)</t>
  </si>
  <si>
    <t>acumulado diciembre 2021: 30.544 (153,8%)</t>
  </si>
  <si>
    <t>Suiza</t>
  </si>
  <si>
    <t>Viajeros austríacos entrados en los establecimientos alojativos de Tenerife (hotel + apartamento)</t>
  </si>
  <si>
    <t>año 2020: 165.282 (-66,0%)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</si>
  <si>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</si>
  <si>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</si>
  <si>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</si>
  <si>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</si>
  <si>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</si>
  <si>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</si>
  <si>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</si>
  <si>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</si>
  <si>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</si>
  <si>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</si>
  <si>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</si>
  <si>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</si>
  <si>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</si>
  <si>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</si>
  <si>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</si>
  <si>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</si>
  <si>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</si>
  <si>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</si>
  <si>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</si>
  <si>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</si>
  <si>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</si>
  <si>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</si>
  <si>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</si>
  <si>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</si>
  <si>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</si>
  <si>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</si>
  <si>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</si>
  <si>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</si>
  <si>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</si>
  <si>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</si>
  <si>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</si>
  <si>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</si>
  <si>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</si>
  <si>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Viajeros procedentes de otros países entrados en los establecimientos alojativos de Tenerife (hotel + apartamento)</t>
  </si>
  <si>
    <t>Otros países o territorios del mundo (excluida España)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</si>
  <si>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</si>
  <si>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</si>
  <si>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</si>
  <si>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</si>
  <si>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</si>
  <si>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Viajeros entrados en los hoteles de 4 estrellas de Tenerife</t>
  </si>
  <si>
    <t>Viajeros entrados en los hoteles de 3 estrellas de Tenerife</t>
  </si>
  <si>
    <t>Viajeros entrados en los hoteles de 2 estrellas de Tenerife</t>
  </si>
  <si>
    <t>Viajeros entrados en los hoteles de 1 estrella de Tenerife</t>
  </si>
  <si>
    <t>Viajeros entrados en los apartamentos de Tenerife</t>
  </si>
  <si>
    <t>Viajeros entrados en los apartamentos de 4, 5 Estrellas de Tenerife</t>
  </si>
  <si>
    <t>Viajeros entrados en los apartamentos de 3 Estrellas de Tenerife</t>
  </si>
  <si>
    <t>Viajeros entrados en los apartamentos de 2 Estrellas de Tenerife</t>
  </si>
  <si>
    <t>Viajeros entrados en los apartamentos de 1 Estrella de Tenerife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</si>
  <si>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</si>
  <si>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</si>
  <si>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</si>
  <si>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</si>
  <si>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</si>
  <si>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</si>
  <si>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</si>
  <si>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</si>
  <si>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</si>
  <si>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</si>
  <si>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</si>
  <si>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</si>
  <si>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</si>
  <si>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</si>
  <si>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entrados en los establecimientos alojativos Canarias e islas</t>
  </si>
  <si>
    <t>Viajeros entrados en los establecimientos alojativos de Tenerife por categoría  
(hotel + apartamento)</t>
  </si>
  <si>
    <t>4, 5 estrellas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</si>
  <si>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</si>
  <si>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</si>
  <si>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</si>
  <si>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</si>
  <si>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</si>
  <si>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</si>
  <si>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</si>
  <si>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</si>
  <si>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</si>
  <si>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</si>
  <si>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</si>
  <si>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</si>
  <si>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</si>
  <si>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</si>
  <si>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</si>
  <si>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</si>
  <si>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</si>
  <si>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</si>
  <si>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</si>
  <si>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</si>
  <si>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</si>
  <si>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</si>
  <si>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</si>
  <si>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</si>
  <si>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</si>
  <si>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</si>
  <si>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</si>
  <si>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</si>
  <si>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</si>
  <si>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</si>
  <si>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</si>
  <si>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</si>
  <si>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</si>
  <si>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</si>
  <si>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</si>
  <si>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</si>
  <si>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</si>
  <si>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</si>
  <si>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</si>
  <si>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</si>
  <si>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</si>
  <si>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</si>
  <si>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</si>
  <si>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</si>
  <si>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</si>
  <si>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</si>
  <si>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</si>
  <si>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</si>
  <si>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</si>
  <si>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</si>
  <si>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</si>
  <si>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</si>
  <si>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</si>
  <si>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</si>
  <si>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</si>
  <si>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</si>
  <si>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</si>
  <si>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</si>
  <si>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</si>
  <si>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</si>
  <si>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</si>
  <si>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</si>
  <si>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</si>
  <si>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</si>
  <si>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</si>
  <si>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</si>
  <si>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</si>
  <si>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</si>
  <si>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</si>
  <si>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</si>
  <si>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</si>
  <si>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</si>
  <si>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</si>
  <si>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</si>
  <si>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</si>
  <si>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</si>
  <si>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</si>
  <si>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</si>
  <si>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</si>
  <si>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</si>
  <si>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</si>
  <si>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</si>
  <si>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</si>
  <si>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</si>
  <si>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</si>
  <si>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</si>
  <si>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</si>
  <si>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</si>
  <si>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</si>
  <si>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</si>
  <si>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</si>
  <si>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</si>
  <si>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</si>
  <si>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</si>
  <si>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</si>
  <si>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</si>
  <si>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</si>
  <si>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</si>
  <si>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</si>
  <si>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entrados en los establecimientos alojativos de Tenerife según lugar de residencia e isla (hotel + apartamento)</t>
  </si>
  <si>
    <t>cuota 2018</t>
  </si>
  <si>
    <t>cuota 2020</t>
  </si>
  <si>
    <t>cuota 2021</t>
  </si>
  <si>
    <t>cuota 2022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</si>
  <si>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</si>
  <si>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</si>
  <si>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</si>
  <si>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</si>
  <si>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</si>
  <si>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</si>
  <si>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</si>
  <si>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</si>
  <si>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</si>
  <si>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</si>
  <si>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</si>
  <si>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</si>
  <si>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</si>
  <si>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</si>
  <si>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</si>
  <si>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</si>
  <si>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</si>
  <si>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</si>
  <si>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</si>
  <si>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</si>
  <si>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</si>
  <si>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</si>
  <si>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</si>
  <si>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</si>
  <si>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</si>
  <si>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</si>
  <si>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</si>
  <si>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</si>
  <si>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Adeje</t>
  </si>
  <si>
    <t>Arona</t>
  </si>
  <si>
    <t>Granadilla de Abona</t>
  </si>
  <si>
    <t>Puerto de la Cruz</t>
  </si>
  <si>
    <t>San Miguel de Abona</t>
  </si>
  <si>
    <t>Santa Cruz de Tenerife</t>
  </si>
  <si>
    <t>San Cristóbal de La Laguna</t>
  </si>
  <si>
    <t>Santiago del Teide</t>
  </si>
  <si>
    <t>Guía de Isora</t>
  </si>
  <si>
    <t>Resto de municipios de Tenerife</t>
  </si>
  <si>
    <t>Total Península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</si>
  <si>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</si>
  <si>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</si>
  <si>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Total viajeros penínsulares</t>
  </si>
  <si>
    <t>Hoteles</t>
  </si>
  <si>
    <t>4 Estrellas</t>
  </si>
  <si>
    <t>5 Estrellas</t>
  </si>
  <si>
    <t>Apartamentos</t>
  </si>
  <si>
    <t xml:space="preserve">Observación: en 2022 no se publica desagregación por categorías
FUENTE: Desarrollo Económico, Cabildo Insular de Tenerife. ELABORACIÓN: Turismo de Tenerife. 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</si>
  <si>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</si>
  <si>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</si>
  <si>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</si>
  <si>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</si>
  <si>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</si>
  <si>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</si>
  <si>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</si>
  <si>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</si>
  <si>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</si>
  <si>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</si>
  <si>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</si>
  <si>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</si>
  <si>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</si>
  <si>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</si>
  <si>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</si>
  <si>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</si>
  <si>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</si>
  <si>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</si>
  <si>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</si>
  <si>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</si>
  <si>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</si>
  <si>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</si>
  <si>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dif 22-21</t>
  </si>
  <si>
    <t>dif 22-19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</si>
  <si>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</si>
  <si>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</si>
  <si>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</si>
  <si>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</si>
  <si>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año 2020: 0 (-39,9%)</t>
  </si>
  <si>
    <t>acumulado diciembre 2021: 1 (57,7%)</t>
  </si>
  <si>
    <t>Total establecimientos alojativos (hotel + apartamento)</t>
  </si>
  <si>
    <t>Tasa de ocupación en los hoteles de Tenerife</t>
  </si>
  <si>
    <t>año 2020: 0 (-39,0%)</t>
  </si>
  <si>
    <t>acumulado diciembre 2021: 1 (13,3%)</t>
  </si>
  <si>
    <t>Tasa de ocupación en los hoteles de 5 estrellas de Tenerife</t>
  </si>
  <si>
    <t>año 2020: 0 (-36,7%)</t>
  </si>
  <si>
    <t>acumulado diciembre 2021: 1 (20,6%)</t>
  </si>
  <si>
    <t>Tasa de ocupación en los hoteles de 4 estrellas de Tenerife</t>
  </si>
  <si>
    <t>año 2020: 0 (-39,4%)</t>
  </si>
  <si>
    <t>acumulado diciembre 2021: 1 (13,1%)</t>
  </si>
  <si>
    <t>Tasa de ocupación en los hoteles de 3 estrellas de Tenerife</t>
  </si>
  <si>
    <t>año 2020: 0 (-40,1%)</t>
  </si>
  <si>
    <t>acumulado diciembre 2021: 0 (4,5%)</t>
  </si>
  <si>
    <t>Tasa de ocupación en los hoteles de 2 estrellas de Tenerife</t>
  </si>
  <si>
    <t>año 2020: 0 (-38,1%)</t>
  </si>
  <si>
    <t>acumulado diciembre 2021: 0 (32,6%)</t>
  </si>
  <si>
    <t>Tasa de ocupación en los hoteles de 1 estrella de Tenerife</t>
  </si>
  <si>
    <t>año 2020: 1 (-16,5%)</t>
  </si>
  <si>
    <t>acumulado diciembre 2021: 1 (-3,4%)</t>
  </si>
  <si>
    <t>Tasa de ocupación en los apartamentos de Tenerife</t>
  </si>
  <si>
    <t>año 2020: 0 (-42,1%)</t>
  </si>
  <si>
    <t>acumulado diciembre 2021: 0 (-6,1%)</t>
  </si>
  <si>
    <t>Tasa de ocupación en los apartamentos de 4 y 5 estrellas de Tenerife</t>
  </si>
  <si>
    <t>año 2020: 0 (-43,7%)</t>
  </si>
  <si>
    <t>acumulado diciembre 2021: 0 (0,2%)</t>
  </si>
  <si>
    <t>Tasa de ocupación en los apartamentos de 3 llaves de Tenerife</t>
  </si>
  <si>
    <t>año 2020: 0 (-42,5%)</t>
  </si>
  <si>
    <t>acumulado diciembre 2021: 0 (-1,5%)</t>
  </si>
  <si>
    <t>Tasa de ocupación en los apartamentos de 2 llaves de Tenerife</t>
  </si>
  <si>
    <t>año 2020: 0 (-43,1%)</t>
  </si>
  <si>
    <t>acumulado diciembre 2021: 0 (-14,9%)</t>
  </si>
  <si>
    <t>Tasa de ocupación en los apartamentos de 1 llave de Tenerife</t>
  </si>
  <si>
    <t>año 2020: 0 (-33,3%)</t>
  </si>
  <si>
    <t>acumulado diciembre 2021: 0 (-24,0%)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</si>
  <si>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</si>
  <si>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</si>
  <si>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</si>
  <si>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</si>
  <si>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</si>
  <si>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</si>
  <si>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</si>
  <si>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</si>
  <si>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Evolución de viajeros canarios entrados en los establecimientos alojativos de Tenerife
(hotel + apartamento)</t>
  </si>
  <si>
    <t>Canarios</t>
  </si>
  <si>
    <t>Acumulado mayo 2023</t>
  </si>
  <si>
    <t>mayo 2019</t>
  </si>
  <si>
    <t>mayo 2021</t>
  </si>
  <si>
    <t>mayo 2022</t>
  </si>
  <si>
    <t>mayo 2023</t>
  </si>
  <si>
    <t>mayo 2020</t>
  </si>
  <si>
    <t>acumulado a mayo 2019</t>
  </si>
  <si>
    <t>acumulado a mayo 2020</t>
  </si>
  <si>
    <t>acumulado a mayo 2021</t>
  </si>
  <si>
    <t>acumulado a mayo 2022</t>
  </si>
  <si>
    <t>acumulado a mayo 2023</t>
  </si>
  <si>
    <t>var 20/19</t>
  </si>
  <si>
    <t>var 21/20</t>
  </si>
  <si>
    <t>-</t>
  </si>
  <si>
    <t>var 23/19</t>
  </si>
  <si>
    <t>acumulado mayo 2019</t>
  </si>
  <si>
    <t>acumulado mayo 2020</t>
  </si>
  <si>
    <t>acumulado mayo 2021</t>
  </si>
  <si>
    <t>acumulado mayo 2022</t>
  </si>
  <si>
    <t>acumulado mayo 2023</t>
  </si>
  <si>
    <t>acumulado mayo 2018</t>
  </si>
  <si>
    <t>var 19/18</t>
  </si>
  <si>
    <t>var 22/20</t>
  </si>
  <si>
    <t>var 23/22</t>
  </si>
  <si>
    <t>dif 19-18</t>
  </si>
  <si>
    <t>dif 20-20</t>
  </si>
  <si>
    <t>dif 21-20</t>
  </si>
  <si>
    <t>Establecimientos alojativos abiertos en Canarias</t>
  </si>
  <si>
    <t>Plazas alojativas abiertas en Tenerife</t>
  </si>
  <si>
    <t>Evolución mensual de viajeros entrados en Tenerife según tipología y categoría del alojamiento</t>
  </si>
  <si>
    <t>Indicadores mayo y 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</si>
</sst>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8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/>
      <right/>
      <top/>
      <bottom style="dashed">
        <color theme="0" tint="-0.14996795556505021"/>
      </bottom>
      <diagonal/>
    </border>
    <border>
      <left style="thin">
        <color theme="0" tint="-0.24994659260841701"/>
      </left>
      <right/>
      <top/>
      <bottom style="dashed">
        <color theme="0" tint="-0.14996795556505021"/>
      </bottom>
      <diagonal/>
    </border>
    <border>
      <left/>
      <right/>
      <top style="dashed">
        <color theme="0" tint="-0.2499465926084170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4" fillId="0" borderId="0">
      <alignment vertical="center"/>
    </xf>
    <xf numFmtId="0" fontId="25" fillId="0" borderId="0"/>
  </cellStyleXfs>
  <cellXfs count="34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8" fillId="0" borderId="0" xfId="2" applyFont="1" applyFill="1" applyBorder="1" applyAlignment="1">
      <alignment horizontal="left" indent="1"/>
    </xf>
    <xf numFmtId="0" fontId="11" fillId="0" borderId="2" xfId="2" applyFont="1" applyFill="1" applyBorder="1" applyAlignment="1">
      <alignment horizontal="left" indent="1"/>
    </xf>
    <xf numFmtId="0" fontId="7" fillId="0" borderId="0" xfId="2"/>
    <xf numFmtId="0" fontId="6" fillId="0" borderId="0" xfId="0" applyFont="1" applyAlignment="1">
      <alignment vertical="center" readingOrder="1"/>
    </xf>
    <xf numFmtId="0" fontId="6" fillId="0" borderId="0" xfId="0" applyFont="1" applyAlignment="1">
      <alignment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/>
    </xf>
    <xf numFmtId="17" fontId="5" fillId="2" borderId="8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/>
    </xf>
    <xf numFmtId="17" fontId="5" fillId="2" borderId="9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0" fontId="13" fillId="3" borderId="0" xfId="0" applyFont="1" applyFill="1"/>
    <xf numFmtId="3" fontId="13" fillId="3" borderId="0" xfId="0" applyNumberFormat="1" applyFont="1" applyFill="1" applyAlignment="1">
      <alignment horizontal="right"/>
    </xf>
    <xf numFmtId="164" fontId="13" fillId="3" borderId="0" xfId="0" applyNumberFormat="1" applyFont="1" applyFill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3" fontId="14" fillId="0" borderId="12" xfId="0" applyNumberFormat="1" applyFont="1" applyBorder="1" applyAlignment="1">
      <alignment horizontal="right"/>
    </xf>
    <xf numFmtId="0" fontId="15" fillId="3" borderId="0" xfId="0" applyFont="1" applyFill="1"/>
    <xf numFmtId="3" fontId="15" fillId="3" borderId="0" xfId="0" applyNumberFormat="1" applyFont="1" applyFill="1" applyAlignment="1">
      <alignment horizontal="right"/>
    </xf>
    <xf numFmtId="164" fontId="15" fillId="3" borderId="0" xfId="0" applyNumberFormat="1" applyFont="1" applyFill="1" applyAlignment="1">
      <alignment horizontal="right"/>
    </xf>
    <xf numFmtId="3" fontId="15" fillId="3" borderId="12" xfId="0" applyNumberFormat="1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5" fillId="0" borderId="13" xfId="0" applyFont="1" applyBorder="1"/>
    <xf numFmtId="3" fontId="5" fillId="0" borderId="13" xfId="0" applyNumberFormat="1" applyFont="1" applyBorder="1"/>
    <xf numFmtId="3" fontId="5" fillId="0" borderId="14" xfId="0" applyNumberFormat="1" applyFont="1" applyBorder="1"/>
    <xf numFmtId="164" fontId="5" fillId="0" borderId="13" xfId="0" applyNumberFormat="1" applyFont="1" applyBorder="1"/>
    <xf numFmtId="164" fontId="5" fillId="0" borderId="0" xfId="0" applyNumberFormat="1" applyFont="1"/>
    <xf numFmtId="0" fontId="16" fillId="0" borderId="15" xfId="0" applyFont="1" applyBorder="1"/>
    <xf numFmtId="0" fontId="16" fillId="0" borderId="0" xfId="0" applyFont="1"/>
    <xf numFmtId="0" fontId="6" fillId="0" borderId="16" xfId="3" applyFont="1" applyBorder="1" applyAlignment="1">
      <alignment vertical="center" readingOrder="1"/>
    </xf>
    <xf numFmtId="0" fontId="6" fillId="0" borderId="16" xfId="0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12" fillId="2" borderId="1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18" xfId="0" applyFont="1" applyFill="1" applyBorder="1" applyAlignment="1">
      <alignment horizontal="right" vertical="center" wrapText="1"/>
    </xf>
    <xf numFmtId="17" fontId="5" fillId="2" borderId="19" xfId="0" applyNumberFormat="1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13" fillId="3" borderId="20" xfId="0" applyFont="1" applyFill="1" applyBorder="1"/>
    <xf numFmtId="3" fontId="13" fillId="3" borderId="20" xfId="0" applyNumberFormat="1" applyFont="1" applyFill="1" applyBorder="1" applyAlignment="1">
      <alignment horizontal="right"/>
    </xf>
    <xf numFmtId="164" fontId="13" fillId="3" borderId="20" xfId="0" applyNumberFormat="1" applyFont="1" applyFill="1" applyBorder="1" applyAlignment="1">
      <alignment horizontal="right"/>
    </xf>
    <xf numFmtId="0" fontId="14" fillId="0" borderId="21" xfId="0" applyFont="1" applyBorder="1" applyAlignment="1">
      <alignment horizontal="left" indent="1"/>
    </xf>
    <xf numFmtId="3" fontId="14" fillId="0" borderId="21" xfId="0" applyNumberFormat="1" applyFont="1" applyBorder="1" applyAlignment="1">
      <alignment horizontal="right"/>
    </xf>
    <xf numFmtId="164" fontId="14" fillId="0" borderId="21" xfId="0" applyNumberFormat="1" applyFont="1" applyBorder="1" applyAlignment="1">
      <alignment horizontal="right"/>
    </xf>
    <xf numFmtId="0" fontId="14" fillId="0" borderId="0" xfId="0" applyFont="1" applyAlignment="1">
      <alignment horizontal="left" indent="2"/>
    </xf>
    <xf numFmtId="0" fontId="11" fillId="3" borderId="22" xfId="0" applyFont="1" applyFill="1" applyBorder="1"/>
    <xf numFmtId="3" fontId="11" fillId="3" borderId="22" xfId="0" applyNumberFormat="1" applyFont="1" applyFill="1" applyBorder="1" applyAlignment="1">
      <alignment horizontal="right"/>
    </xf>
    <xf numFmtId="164" fontId="11" fillId="3" borderId="22" xfId="0" applyNumberFormat="1" applyFont="1" applyFill="1" applyBorder="1" applyAlignment="1">
      <alignment horizontal="right"/>
    </xf>
    <xf numFmtId="0" fontId="17" fillId="0" borderId="22" xfId="0" applyFont="1" applyBorder="1" applyAlignment="1">
      <alignment horizontal="left" indent="1"/>
    </xf>
    <xf numFmtId="3" fontId="17" fillId="0" borderId="22" xfId="0" applyNumberFormat="1" applyFont="1" applyBorder="1" applyAlignment="1">
      <alignment horizontal="right"/>
    </xf>
    <xf numFmtId="164" fontId="17" fillId="0" borderId="22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0" fontId="15" fillId="3" borderId="22" xfId="0" applyFont="1" applyFill="1" applyBorder="1"/>
    <xf numFmtId="0" fontId="5" fillId="0" borderId="22" xfId="0" applyFont="1" applyBorder="1" applyAlignment="1">
      <alignment horizontal="left" indent="1"/>
    </xf>
    <xf numFmtId="0" fontId="0" fillId="0" borderId="16" xfId="0" applyBorder="1"/>
    <xf numFmtId="0" fontId="5" fillId="4" borderId="24" xfId="0" applyFont="1" applyFill="1" applyBorder="1"/>
    <xf numFmtId="3" fontId="5" fillId="4" borderId="24" xfId="0" applyNumberFormat="1" applyFont="1" applyFill="1" applyBorder="1"/>
    <xf numFmtId="164" fontId="5" fillId="4" borderId="24" xfId="1" applyNumberFormat="1" applyFont="1" applyFill="1" applyBorder="1" applyAlignment="1">
      <alignment horizontal="right"/>
    </xf>
    <xf numFmtId="164" fontId="5" fillId="4" borderId="24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26" xfId="0" applyFont="1" applyFill="1" applyBorder="1"/>
    <xf numFmtId="3" fontId="5" fillId="4" borderId="26" xfId="0" applyNumberFormat="1" applyFont="1" applyFill="1" applyBorder="1"/>
    <xf numFmtId="164" fontId="5" fillId="4" borderId="26" xfId="1" applyNumberFormat="1" applyFont="1" applyFill="1" applyBorder="1" applyAlignment="1">
      <alignment horizontal="right"/>
    </xf>
    <xf numFmtId="164" fontId="5" fillId="4" borderId="26" xfId="1" applyNumberFormat="1" applyFont="1" applyFill="1" applyBorder="1"/>
    <xf numFmtId="0" fontId="5" fillId="0" borderId="24" xfId="0" applyFont="1" applyBorder="1"/>
    <xf numFmtId="2" fontId="5" fillId="0" borderId="24" xfId="0" applyNumberFormat="1" applyFont="1" applyBorder="1"/>
    <xf numFmtId="2" fontId="5" fillId="0" borderId="24" xfId="0" applyNumberFormat="1" applyFont="1" applyBorder="1" applyAlignment="1">
      <alignment horizontal="right"/>
    </xf>
    <xf numFmtId="164" fontId="5" fillId="0" borderId="24" xfId="1" applyNumberFormat="1" applyFont="1" applyFill="1" applyBorder="1" applyAlignment="1">
      <alignment horizontal="right"/>
    </xf>
    <xf numFmtId="4" fontId="5" fillId="0" borderId="24" xfId="0" applyNumberFormat="1" applyFont="1" applyBorder="1"/>
    <xf numFmtId="164" fontId="5" fillId="0" borderId="24" xfId="1" applyNumberFormat="1" applyFont="1" applyFill="1" applyBorder="1"/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0" fontId="5" fillId="0" borderId="26" xfId="0" applyFont="1" applyBorder="1"/>
    <xf numFmtId="2" fontId="5" fillId="0" borderId="26" xfId="0" applyNumberFormat="1" applyFont="1" applyBorder="1"/>
    <xf numFmtId="2" fontId="5" fillId="0" borderId="26" xfId="0" applyNumberFormat="1" applyFont="1" applyBorder="1" applyAlignment="1">
      <alignment horizontal="right"/>
    </xf>
    <xf numFmtId="164" fontId="5" fillId="0" borderId="26" xfId="1" applyNumberFormat="1" applyFont="1" applyFill="1" applyBorder="1" applyAlignment="1">
      <alignment horizontal="right"/>
    </xf>
    <xf numFmtId="4" fontId="5" fillId="0" borderId="26" xfId="0" applyNumberFormat="1" applyFont="1" applyBorder="1"/>
    <xf numFmtId="164" fontId="5" fillId="0" borderId="26" xfId="1" applyNumberFormat="1" applyFont="1" applyFill="1" applyBorder="1"/>
    <xf numFmtId="4" fontId="5" fillId="4" borderId="24" xfId="0" applyNumberFormat="1" applyFont="1" applyFill="1" applyBorder="1"/>
    <xf numFmtId="4" fontId="5" fillId="4" borderId="0" xfId="0" applyNumberFormat="1" applyFont="1" applyFill="1"/>
    <xf numFmtId="4" fontId="5" fillId="4" borderId="26" xfId="0" applyNumberFormat="1" applyFont="1" applyFill="1" applyBorder="1"/>
    <xf numFmtId="3" fontId="5" fillId="0" borderId="24" xfId="0" applyNumberFormat="1" applyFont="1" applyBorder="1"/>
    <xf numFmtId="3" fontId="5" fillId="0" borderId="0" xfId="0" applyNumberFormat="1" applyFont="1"/>
    <xf numFmtId="3" fontId="5" fillId="0" borderId="26" xfId="0" applyNumberFormat="1" applyFont="1" applyBorder="1"/>
    <xf numFmtId="0" fontId="0" fillId="0" borderId="28" xfId="0" applyBorder="1"/>
    <xf numFmtId="0" fontId="16" fillId="0" borderId="0" xfId="0" applyFont="1" applyAlignment="1">
      <alignment horizontal="left"/>
    </xf>
    <xf numFmtId="0" fontId="19" fillId="0" borderId="0" xfId="0" applyFont="1"/>
    <xf numFmtId="164" fontId="20" fillId="4" borderId="24" xfId="1" applyNumberFormat="1" applyFont="1" applyFill="1" applyBorder="1"/>
    <xf numFmtId="164" fontId="20" fillId="4" borderId="24" xfId="1" applyNumberFormat="1" applyFont="1" applyFill="1" applyBorder="1" applyAlignment="1">
      <alignment horizontal="right"/>
    </xf>
    <xf numFmtId="164" fontId="20" fillId="4" borderId="0" xfId="1" applyNumberFormat="1" applyFont="1" applyFill="1"/>
    <xf numFmtId="164" fontId="20" fillId="4" borderId="0" xfId="1" applyNumberFormat="1" applyFont="1" applyFill="1" applyAlignment="1">
      <alignment horizontal="right"/>
    </xf>
    <xf numFmtId="164" fontId="20" fillId="4" borderId="26" xfId="1" applyNumberFormat="1" applyFont="1" applyFill="1" applyBorder="1"/>
    <xf numFmtId="164" fontId="20" fillId="4" borderId="26" xfId="1" applyNumberFormat="1" applyFont="1" applyFill="1" applyBorder="1" applyAlignment="1">
      <alignment horizontal="right"/>
    </xf>
    <xf numFmtId="0" fontId="21" fillId="0" borderId="0" xfId="0" applyFont="1"/>
    <xf numFmtId="1" fontId="5" fillId="2" borderId="19" xfId="0" applyNumberFormat="1" applyFont="1" applyFill="1" applyBorder="1" applyAlignment="1">
      <alignment horizontal="right" vertical="center" wrapText="1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24" xfId="1" applyNumberFormat="1" applyFont="1" applyBorder="1" applyAlignment="1">
      <alignment horizontal="right"/>
    </xf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164" fontId="5" fillId="0" borderId="26" xfId="1" applyNumberFormat="1" applyFont="1" applyBorder="1" applyAlignment="1">
      <alignment horizontal="right"/>
    </xf>
    <xf numFmtId="164" fontId="5" fillId="0" borderId="26" xfId="1" applyNumberFormat="1" applyFont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5" fillId="0" borderId="24" xfId="1" applyNumberFormat="1" applyFont="1" applyBorder="1"/>
    <xf numFmtId="164" fontId="5" fillId="0" borderId="0" xfId="1" applyNumberFormat="1" applyFont="1" applyBorder="1"/>
    <xf numFmtId="0" fontId="6" fillId="0" borderId="3" xfId="0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22" fillId="0" borderId="0" xfId="0" applyFont="1" applyAlignment="1">
      <alignment vertical="center" readingOrder="1"/>
    </xf>
    <xf numFmtId="3" fontId="15" fillId="2" borderId="34" xfId="0" applyNumberFormat="1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3" fontId="15" fillId="2" borderId="36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5" fillId="0" borderId="0" xfId="0" applyFont="1" applyAlignment="1">
      <alignment horizontal="right"/>
    </xf>
    <xf numFmtId="3" fontId="5" fillId="0" borderId="37" xfId="0" applyNumberFormat="1" applyFont="1" applyBorder="1" applyAlignment="1">
      <alignment horizontal="right"/>
    </xf>
    <xf numFmtId="164" fontId="5" fillId="0" borderId="38" xfId="0" applyNumberFormat="1" applyFont="1" applyBorder="1" applyAlignment="1">
      <alignment horizontal="right"/>
    </xf>
    <xf numFmtId="0" fontId="13" fillId="0" borderId="20" xfId="4" applyNumberFormat="1" applyFont="1" applyBorder="1" applyAlignment="1" applyProtection="1">
      <alignment horizontal="center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4" applyNumberFormat="1" applyFont="1" applyBorder="1" applyAlignment="1" applyProtection="1">
      <alignment horizontal="right" vertical="center" wrapText="1"/>
      <protection hidden="1"/>
    </xf>
    <xf numFmtId="164" fontId="16" fillId="0" borderId="15" xfId="1" applyNumberFormat="1" applyFont="1" applyBorder="1"/>
    <xf numFmtId="3" fontId="16" fillId="0" borderId="15" xfId="0" applyNumberFormat="1" applyFont="1" applyBorder="1"/>
    <xf numFmtId="164" fontId="0" fillId="0" borderId="0" xfId="1" applyNumberFormat="1" applyFont="1"/>
    <xf numFmtId="3" fontId="22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7" xfId="0" applyNumberFormat="1" applyFont="1" applyBorder="1" applyAlignment="1">
      <alignment horizontal="right"/>
    </xf>
    <xf numFmtId="0" fontId="26" fillId="0" borderId="0" xfId="0" applyFont="1"/>
    <xf numFmtId="0" fontId="13" fillId="5" borderId="0" xfId="0" applyFont="1" applyFill="1"/>
    <xf numFmtId="3" fontId="14" fillId="5" borderId="0" xfId="0" applyNumberFormat="1" applyFont="1" applyFill="1" applyAlignment="1">
      <alignment horizontal="right"/>
    </xf>
    <xf numFmtId="164" fontId="14" fillId="5" borderId="0" xfId="0" applyNumberFormat="1" applyFont="1" applyFill="1" applyAlignment="1">
      <alignment horizontal="right"/>
    </xf>
    <xf numFmtId="164" fontId="14" fillId="5" borderId="10" xfId="0" applyNumberFormat="1" applyFont="1" applyFill="1" applyBorder="1" applyAlignment="1">
      <alignment horizontal="right"/>
    </xf>
    <xf numFmtId="3" fontId="14" fillId="5" borderId="41" xfId="0" applyNumberFormat="1" applyFont="1" applyFill="1" applyBorder="1" applyAlignment="1">
      <alignment horizontal="right"/>
    </xf>
    <xf numFmtId="3" fontId="14" fillId="5" borderId="10" xfId="0" applyNumberFormat="1" applyFont="1" applyFill="1" applyBorder="1" applyAlignment="1">
      <alignment horizontal="right"/>
    </xf>
    <xf numFmtId="3" fontId="14" fillId="0" borderId="42" xfId="0" applyNumberFormat="1" applyFont="1" applyBorder="1" applyAlignment="1">
      <alignment horizontal="right"/>
    </xf>
    <xf numFmtId="0" fontId="5" fillId="0" borderId="43" xfId="0" applyFont="1" applyBorder="1"/>
    <xf numFmtId="3" fontId="5" fillId="0" borderId="43" xfId="0" applyNumberFormat="1" applyFont="1" applyBorder="1" applyAlignment="1">
      <alignment horizontal="right"/>
    </xf>
    <xf numFmtId="164" fontId="5" fillId="0" borderId="43" xfId="0" applyNumberFormat="1" applyFont="1" applyBorder="1" applyAlignment="1">
      <alignment horizontal="right"/>
    </xf>
    <xf numFmtId="3" fontId="5" fillId="0" borderId="44" xfId="0" applyNumberFormat="1" applyFont="1" applyBorder="1" applyAlignment="1">
      <alignment horizontal="right"/>
    </xf>
    <xf numFmtId="3" fontId="5" fillId="0" borderId="42" xfId="0" applyNumberFormat="1" applyFont="1" applyBorder="1" applyAlignment="1">
      <alignment horizontal="right"/>
    </xf>
    <xf numFmtId="0" fontId="5" fillId="0" borderId="45" xfId="0" applyFont="1" applyBorder="1" applyAlignment="1">
      <alignment horizontal="left" indent="1"/>
    </xf>
    <xf numFmtId="3" fontId="5" fillId="0" borderId="45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/>
    </xf>
    <xf numFmtId="3" fontId="5" fillId="0" borderId="46" xfId="0" applyNumberFormat="1" applyFont="1" applyBorder="1" applyAlignment="1">
      <alignment horizontal="right"/>
    </xf>
    <xf numFmtId="0" fontId="14" fillId="0" borderId="47" xfId="0" applyFont="1" applyBorder="1" applyAlignment="1">
      <alignment horizontal="left" indent="1"/>
    </xf>
    <xf numFmtId="0" fontId="5" fillId="0" borderId="48" xfId="0" applyFont="1" applyBorder="1" applyAlignment="1">
      <alignment horizontal="left" indent="2"/>
    </xf>
    <xf numFmtId="3" fontId="5" fillId="0" borderId="48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2" fillId="0" borderId="0" xfId="1" applyNumberFormat="1" applyFont="1"/>
    <xf numFmtId="3" fontId="14" fillId="0" borderId="47" xfId="0" applyNumberFormat="1" applyFont="1" applyBorder="1" applyAlignment="1">
      <alignment horizontal="right"/>
    </xf>
    <xf numFmtId="164" fontId="14" fillId="0" borderId="47" xfId="0" applyNumberFormat="1" applyFont="1" applyBorder="1" applyAlignment="1">
      <alignment horizontal="right"/>
    </xf>
    <xf numFmtId="0" fontId="14" fillId="5" borderId="0" xfId="0" applyFont="1" applyFill="1"/>
    <xf numFmtId="0" fontId="6" fillId="0" borderId="16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vertical="center" wrapText="1" readingOrder="1"/>
    </xf>
    <xf numFmtId="0" fontId="0" fillId="2" borderId="23" xfId="0" applyFill="1" applyBorder="1"/>
    <xf numFmtId="0" fontId="27" fillId="2" borderId="27" xfId="0" applyFont="1" applyFill="1" applyBorder="1" applyAlignment="1">
      <alignment horizontal="center" vertical="center" wrapText="1"/>
    </xf>
    <xf numFmtId="3" fontId="5" fillId="2" borderId="53" xfId="0" applyNumberFormat="1" applyFont="1" applyFill="1" applyBorder="1" applyAlignment="1">
      <alignment horizontal="right" vertical="center" wrapText="1"/>
    </xf>
    <xf numFmtId="164" fontId="5" fillId="2" borderId="54" xfId="0" applyNumberFormat="1" applyFont="1" applyFill="1" applyBorder="1" applyAlignment="1">
      <alignment horizontal="right" vertical="center" wrapText="1"/>
    </xf>
    <xf numFmtId="0" fontId="5" fillId="2" borderId="55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1" fillId="0" borderId="25" xfId="0" applyFont="1" applyBorder="1"/>
    <xf numFmtId="3" fontId="11" fillId="0" borderId="56" xfId="0" applyNumberFormat="1" applyFont="1" applyBorder="1" applyAlignment="1">
      <alignment horizontal="right"/>
    </xf>
    <xf numFmtId="164" fontId="11" fillId="0" borderId="57" xfId="0" applyNumberFormat="1" applyFont="1" applyBorder="1" applyAlignment="1">
      <alignment horizontal="right"/>
    </xf>
    <xf numFmtId="164" fontId="11" fillId="0" borderId="58" xfId="0" applyNumberFormat="1" applyFont="1" applyBorder="1" applyAlignment="1">
      <alignment horizontal="right"/>
    </xf>
    <xf numFmtId="0" fontId="17" fillId="0" borderId="25" xfId="0" applyFont="1" applyBorder="1"/>
    <xf numFmtId="3" fontId="17" fillId="0" borderId="59" xfId="0" applyNumberFormat="1" applyFont="1" applyBorder="1" applyAlignment="1">
      <alignment horizontal="right"/>
    </xf>
    <xf numFmtId="164" fontId="17" fillId="0" borderId="60" xfId="0" applyNumberFormat="1" applyFont="1" applyBorder="1" applyAlignment="1">
      <alignment horizontal="right"/>
    </xf>
    <xf numFmtId="164" fontId="17" fillId="0" borderId="60" xfId="1" applyNumberFormat="1" applyFont="1" applyBorder="1" applyAlignment="1">
      <alignment horizontal="right"/>
    </xf>
    <xf numFmtId="164" fontId="17" fillId="0" borderId="61" xfId="0" applyNumberFormat="1" applyFont="1" applyBorder="1" applyAlignment="1">
      <alignment horizontal="right"/>
    </xf>
    <xf numFmtId="0" fontId="5" fillId="0" borderId="25" xfId="0" applyFont="1" applyBorder="1"/>
    <xf numFmtId="3" fontId="5" fillId="0" borderId="59" xfId="0" applyNumberFormat="1" applyFont="1" applyBorder="1" applyAlignment="1">
      <alignment horizontal="right"/>
    </xf>
    <xf numFmtId="164" fontId="5" fillId="0" borderId="60" xfId="0" applyNumberFormat="1" applyFont="1" applyBorder="1" applyAlignment="1">
      <alignment horizontal="right"/>
    </xf>
    <xf numFmtId="164" fontId="5" fillId="0" borderId="60" xfId="1" applyNumberFormat="1" applyFont="1" applyBorder="1" applyAlignment="1">
      <alignment horizontal="right"/>
    </xf>
    <xf numFmtId="164" fontId="5" fillId="0" borderId="61" xfId="0" applyNumberFormat="1" applyFont="1" applyBorder="1" applyAlignment="1">
      <alignment horizontal="right"/>
    </xf>
    <xf numFmtId="0" fontId="2" fillId="0" borderId="27" xfId="0" applyFont="1" applyBorder="1"/>
    <xf numFmtId="0" fontId="5" fillId="0" borderId="27" xfId="0" applyFont="1" applyBorder="1"/>
    <xf numFmtId="3" fontId="5" fillId="0" borderId="62" xfId="0" applyNumberFormat="1" applyFont="1" applyBorder="1" applyAlignment="1">
      <alignment horizontal="right"/>
    </xf>
    <xf numFmtId="164" fontId="5" fillId="0" borderId="63" xfId="0" applyNumberFormat="1" applyFont="1" applyBorder="1" applyAlignment="1">
      <alignment horizontal="right"/>
    </xf>
    <xf numFmtId="164" fontId="5" fillId="0" borderId="63" xfId="1" applyNumberFormat="1" applyFont="1" applyBorder="1" applyAlignment="1">
      <alignment horizontal="right"/>
    </xf>
    <xf numFmtId="164" fontId="5" fillId="0" borderId="64" xfId="0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0" fontId="2" fillId="0" borderId="25" xfId="0" applyFont="1" applyBorder="1"/>
    <xf numFmtId="0" fontId="0" fillId="0" borderId="0" xfId="0" applyAlignment="1">
      <alignment horizontal="center" wrapText="1"/>
    </xf>
    <xf numFmtId="164" fontId="11" fillId="0" borderId="56" xfId="1" applyNumberFormat="1" applyFont="1" applyBorder="1" applyAlignment="1">
      <alignment horizontal="right"/>
    </xf>
    <xf numFmtId="164" fontId="17" fillId="0" borderId="59" xfId="1" applyNumberFormat="1" applyFont="1" applyBorder="1" applyAlignment="1">
      <alignment horizontal="right"/>
    </xf>
    <xf numFmtId="164" fontId="5" fillId="0" borderId="59" xfId="1" applyNumberFormat="1" applyFont="1" applyBorder="1" applyAlignment="1">
      <alignment horizontal="right"/>
    </xf>
    <xf numFmtId="164" fontId="19" fillId="0" borderId="0" xfId="1" applyNumberFormat="1" applyFont="1"/>
    <xf numFmtId="164" fontId="5" fillId="0" borderId="62" xfId="1" applyNumberFormat="1" applyFont="1" applyBorder="1" applyAlignment="1">
      <alignment horizontal="right"/>
    </xf>
    <xf numFmtId="0" fontId="5" fillId="2" borderId="68" xfId="0" applyFont="1" applyFill="1" applyBorder="1" applyAlignment="1">
      <alignment horizontal="right" vertical="center" wrapText="1"/>
    </xf>
    <xf numFmtId="1" fontId="5" fillId="2" borderId="69" xfId="0" applyNumberFormat="1" applyFont="1" applyFill="1" applyBorder="1" applyAlignment="1">
      <alignment horizontal="right" vertical="center" wrapText="1"/>
    </xf>
    <xf numFmtId="1" fontId="5" fillId="2" borderId="70" xfId="0" applyNumberFormat="1" applyFont="1" applyFill="1" applyBorder="1" applyAlignment="1">
      <alignment horizontal="right" vertical="center" wrapText="1"/>
    </xf>
    <xf numFmtId="164" fontId="5" fillId="2" borderId="71" xfId="0" applyNumberFormat="1" applyFont="1" applyFill="1" applyBorder="1" applyAlignment="1">
      <alignment horizontal="right" vertical="center" wrapText="1"/>
    </xf>
    <xf numFmtId="0" fontId="5" fillId="2" borderId="72" xfId="0" applyFont="1" applyFill="1" applyBorder="1" applyAlignment="1">
      <alignment horizontal="right" vertical="center" wrapText="1"/>
    </xf>
    <xf numFmtId="3" fontId="5" fillId="2" borderId="73" xfId="0" applyNumberFormat="1" applyFont="1" applyFill="1" applyBorder="1" applyAlignment="1">
      <alignment horizontal="right" vertical="center" wrapText="1"/>
    </xf>
    <xf numFmtId="0" fontId="5" fillId="2" borderId="74" xfId="0" applyFont="1" applyFill="1" applyBorder="1" applyAlignment="1">
      <alignment horizontal="right" vertical="center" wrapText="1"/>
    </xf>
    <xf numFmtId="3" fontId="11" fillId="0" borderId="59" xfId="0" applyNumberFormat="1" applyFont="1" applyBorder="1" applyAlignment="1">
      <alignment horizontal="right"/>
    </xf>
    <xf numFmtId="164" fontId="11" fillId="0" borderId="60" xfId="0" applyNumberFormat="1" applyFont="1" applyBorder="1" applyAlignment="1">
      <alignment horizontal="right"/>
    </xf>
    <xf numFmtId="164" fontId="11" fillId="0" borderId="61" xfId="0" applyNumberFormat="1" applyFont="1" applyBorder="1" applyAlignment="1">
      <alignment horizontal="right"/>
    </xf>
    <xf numFmtId="0" fontId="0" fillId="2" borderId="25" xfId="0" applyFill="1" applyBorder="1"/>
    <xf numFmtId="1" fontId="5" fillId="2" borderId="53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8" fillId="4" borderId="28" xfId="0" applyFont="1" applyFill="1" applyBorder="1"/>
    <xf numFmtId="3" fontId="13" fillId="4" borderId="28" xfId="0" applyNumberFormat="1" applyFont="1" applyFill="1" applyBorder="1" applyAlignment="1">
      <alignment horizontal="right" vertical="center" wrapText="1"/>
    </xf>
    <xf numFmtId="164" fontId="13" fillId="4" borderId="28" xfId="1" applyNumberFormat="1" applyFont="1" applyFill="1" applyBorder="1" applyAlignment="1">
      <alignment horizontal="right" vertical="center" wrapText="1"/>
    </xf>
    <xf numFmtId="0" fontId="14" fillId="0" borderId="28" xfId="0" applyFont="1" applyBorder="1"/>
    <xf numFmtId="3" fontId="17" fillId="0" borderId="28" xfId="0" applyNumberFormat="1" applyFont="1" applyBorder="1" applyAlignment="1">
      <alignment horizontal="right" vertical="center" wrapText="1"/>
    </xf>
    <xf numFmtId="164" fontId="17" fillId="0" borderId="28" xfId="1" applyNumberFormat="1" applyFont="1" applyBorder="1" applyAlignment="1">
      <alignment horizontal="right" vertical="center" wrapText="1"/>
    </xf>
    <xf numFmtId="0" fontId="15" fillId="0" borderId="24" xfId="0" applyFont="1" applyBorder="1"/>
    <xf numFmtId="3" fontId="15" fillId="0" borderId="0" xfId="0" applyNumberFormat="1" applyFont="1"/>
    <xf numFmtId="164" fontId="15" fillId="4" borderId="24" xfId="1" applyNumberFormat="1" applyFont="1" applyFill="1" applyBorder="1"/>
    <xf numFmtId="3" fontId="15" fillId="4" borderId="24" xfId="0" applyNumberFormat="1" applyFont="1" applyFill="1" applyBorder="1"/>
    <xf numFmtId="164" fontId="15" fillId="0" borderId="24" xfId="1" applyNumberFormat="1" applyFont="1" applyBorder="1"/>
    <xf numFmtId="0" fontId="5" fillId="0" borderId="75" xfId="0" applyFont="1" applyBorder="1"/>
    <xf numFmtId="3" fontId="13" fillId="4" borderId="0" xfId="0" applyNumberFormat="1" applyFont="1" applyFill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2" borderId="23" xfId="0" applyNumberFormat="1" applyFont="1" applyFill="1" applyBorder="1" applyAlignment="1">
      <alignment horizontal="right" vertical="center" wrapText="1"/>
    </xf>
    <xf numFmtId="164" fontId="5" fillId="2" borderId="23" xfId="0" applyNumberFormat="1" applyFont="1" applyFill="1" applyBorder="1" applyAlignment="1">
      <alignment horizontal="right" vertical="center" wrapText="1"/>
    </xf>
    <xf numFmtId="3" fontId="13" fillId="4" borderId="76" xfId="0" applyNumberFormat="1" applyFont="1" applyFill="1" applyBorder="1" applyAlignment="1">
      <alignment horizontal="right" vertical="center" wrapText="1"/>
    </xf>
    <xf numFmtId="164" fontId="13" fillId="4" borderId="76" xfId="1" applyNumberFormat="1" applyFont="1" applyFill="1" applyBorder="1" applyAlignment="1">
      <alignment horizontal="right" vertical="center" wrapText="1"/>
    </xf>
    <xf numFmtId="3" fontId="5" fillId="0" borderId="25" xfId="0" applyNumberFormat="1" applyFont="1" applyBorder="1"/>
    <xf numFmtId="164" fontId="5" fillId="0" borderId="25" xfId="1" applyNumberFormat="1" applyFont="1" applyBorder="1"/>
    <xf numFmtId="164" fontId="5" fillId="4" borderId="25" xfId="1" applyNumberFormat="1" applyFont="1" applyFill="1" applyBorder="1"/>
    <xf numFmtId="3" fontId="5" fillId="4" borderId="25" xfId="0" applyNumberFormat="1" applyFont="1" applyFill="1" applyBorder="1"/>
    <xf numFmtId="164" fontId="15" fillId="0" borderId="25" xfId="1" applyNumberFormat="1" applyFont="1" applyBorder="1"/>
    <xf numFmtId="164" fontId="15" fillId="4" borderId="25" xfId="1" applyNumberFormat="1" applyFont="1" applyFill="1" applyBorder="1"/>
    <xf numFmtId="3" fontId="15" fillId="4" borderId="25" xfId="0" applyNumberFormat="1" applyFont="1" applyFill="1" applyBorder="1"/>
    <xf numFmtId="3" fontId="5" fillId="4" borderId="25" xfId="1" applyNumberFormat="1" applyFont="1" applyFill="1" applyBorder="1"/>
    <xf numFmtId="3" fontId="15" fillId="4" borderId="25" xfId="1" applyNumberFormat="1" applyFont="1" applyFill="1" applyBorder="1"/>
    <xf numFmtId="0" fontId="28" fillId="0" borderId="0" xfId="0" applyFont="1" applyAlignment="1">
      <alignment horizontal="left" indent="1"/>
    </xf>
    <xf numFmtId="3" fontId="28" fillId="0" borderId="25" xfId="0" applyNumberFormat="1" applyFont="1" applyBorder="1"/>
    <xf numFmtId="164" fontId="28" fillId="0" borderId="25" xfId="1" applyNumberFormat="1" applyFont="1" applyBorder="1"/>
    <xf numFmtId="164" fontId="28" fillId="4" borderId="25" xfId="1" applyNumberFormat="1" applyFont="1" applyFill="1" applyBorder="1"/>
    <xf numFmtId="3" fontId="28" fillId="4" borderId="25" xfId="0" applyNumberFormat="1" applyFont="1" applyFill="1" applyBorder="1"/>
    <xf numFmtId="164" fontId="28" fillId="4" borderId="25" xfId="1" applyNumberFormat="1" applyFont="1" applyFill="1" applyBorder="1" applyAlignment="1">
      <alignment horizontal="right"/>
    </xf>
    <xf numFmtId="164" fontId="5" fillId="4" borderId="25" xfId="1" applyNumberFormat="1" applyFont="1" applyFill="1" applyBorder="1" applyAlignment="1">
      <alignment horizontal="right"/>
    </xf>
    <xf numFmtId="164" fontId="15" fillId="4" borderId="25" xfId="1" applyNumberFormat="1" applyFont="1" applyFill="1" applyBorder="1" applyAlignment="1">
      <alignment horizontal="right"/>
    </xf>
    <xf numFmtId="2" fontId="6" fillId="0" borderId="3" xfId="0" applyNumberFormat="1" applyFont="1" applyBorder="1" applyAlignment="1">
      <alignment vertical="center" readingOrder="1"/>
    </xf>
    <xf numFmtId="2" fontId="0" fillId="0" borderId="0" xfId="0" applyNumberFormat="1"/>
    <xf numFmtId="2" fontId="5" fillId="0" borderId="37" xfId="0" applyNumberFormat="1" applyFont="1" applyBorder="1" applyAlignment="1">
      <alignment horizontal="right"/>
    </xf>
    <xf numFmtId="2" fontId="5" fillId="0" borderId="38" xfId="0" applyNumberFormat="1" applyFont="1" applyBorder="1" applyAlignment="1">
      <alignment horizontal="right"/>
    </xf>
    <xf numFmtId="2" fontId="13" fillId="0" borderId="39" xfId="1" applyNumberFormat="1" applyFont="1" applyBorder="1" applyAlignment="1" applyProtection="1">
      <alignment vertical="center"/>
      <protection hidden="1"/>
    </xf>
    <xf numFmtId="2" fontId="13" fillId="0" borderId="40" xfId="4" applyNumberFormat="1" applyFont="1" applyBorder="1" applyAlignment="1" applyProtection="1">
      <alignment horizontal="right" vertical="center" wrapText="1"/>
      <protection hidden="1"/>
    </xf>
    <xf numFmtId="2" fontId="16" fillId="0" borderId="15" xfId="0" applyNumberFormat="1" applyFont="1" applyBorder="1"/>
    <xf numFmtId="2" fontId="0" fillId="0" borderId="0" xfId="1" applyNumberFormat="1" applyFont="1"/>
    <xf numFmtId="2" fontId="15" fillId="2" borderId="34" xfId="0" applyNumberFormat="1" applyFont="1" applyFill="1" applyBorder="1" applyAlignment="1">
      <alignment horizontal="center" vertical="center" wrapText="1"/>
    </xf>
    <xf numFmtId="2" fontId="5" fillId="2" borderId="35" xfId="0" applyNumberFormat="1" applyFont="1" applyFill="1" applyBorder="1" applyAlignment="1">
      <alignment horizontal="center" vertical="center" wrapText="1"/>
    </xf>
    <xf numFmtId="2" fontId="15" fillId="2" borderId="36" xfId="0" applyNumberFormat="1" applyFont="1" applyFill="1" applyBorder="1" applyAlignment="1">
      <alignment horizontal="center" vertical="center" wrapText="1"/>
    </xf>
    <xf numFmtId="164" fontId="5" fillId="0" borderId="37" xfId="1" applyNumberFormat="1" applyFont="1" applyBorder="1" applyAlignment="1">
      <alignment horizontal="right"/>
    </xf>
    <xf numFmtId="10" fontId="0" fillId="0" borderId="0" xfId="1" applyNumberFormat="1" applyFont="1"/>
    <xf numFmtId="164" fontId="13" fillId="0" borderId="39" xfId="1" applyNumberFormat="1" applyFont="1" applyBorder="1" applyAlignment="1" applyProtection="1">
      <alignment vertical="center"/>
      <protection hidden="1"/>
    </xf>
    <xf numFmtId="164" fontId="16" fillId="0" borderId="15" xfId="0" applyNumberFormat="1" applyFont="1" applyBorder="1"/>
    <xf numFmtId="164" fontId="0" fillId="0" borderId="0" xfId="0" applyNumberFormat="1"/>
    <xf numFmtId="0" fontId="29" fillId="0" borderId="0" xfId="0" applyFont="1" applyAlignment="1">
      <alignment wrapText="1"/>
    </xf>
    <xf numFmtId="165" fontId="0" fillId="0" borderId="0" xfId="0" applyNumberFormat="1"/>
    <xf numFmtId="17" fontId="5" fillId="2" borderId="78" xfId="0" applyNumberFormat="1" applyFont="1" applyFill="1" applyBorder="1" applyAlignment="1">
      <alignment horizontal="right" vertical="center" wrapText="1"/>
    </xf>
    <xf numFmtId="17" fontId="5" fillId="2" borderId="79" xfId="0" applyNumberFormat="1" applyFont="1" applyFill="1" applyBorder="1" applyAlignment="1">
      <alignment horizontal="right" vertical="center" wrapText="1"/>
    </xf>
    <xf numFmtId="0" fontId="5" fillId="2" borderId="80" xfId="0" applyFont="1" applyFill="1" applyBorder="1" applyAlignment="1">
      <alignment horizontal="right" vertical="center" wrapText="1"/>
    </xf>
    <xf numFmtId="17" fontId="5" fillId="2" borderId="81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Alignment="1">
      <alignment horizontal="right" vertical="center"/>
    </xf>
    <xf numFmtId="165" fontId="14" fillId="5" borderId="41" xfId="1" applyNumberFormat="1" applyFont="1" applyFill="1" applyBorder="1" applyAlignment="1">
      <alignment horizontal="right"/>
    </xf>
    <xf numFmtId="165" fontId="14" fillId="5" borderId="0" xfId="0" applyNumberFormat="1" applyFont="1" applyFill="1" applyAlignment="1">
      <alignment horizontal="right"/>
    </xf>
    <xf numFmtId="165" fontId="14" fillId="5" borderId="0" xfId="1" applyNumberFormat="1" applyFont="1" applyFill="1" applyBorder="1" applyAlignment="1">
      <alignment horizontal="right"/>
    </xf>
    <xf numFmtId="165" fontId="14" fillId="5" borderId="10" xfId="1" applyNumberFormat="1" applyFont="1" applyFill="1" applyBorder="1" applyAlignment="1">
      <alignment horizontal="right"/>
    </xf>
    <xf numFmtId="164" fontId="14" fillId="5" borderId="0" xfId="1" applyNumberFormat="1" applyFont="1" applyFill="1" applyBorder="1" applyAlignment="1">
      <alignment horizontal="right"/>
    </xf>
    <xf numFmtId="166" fontId="14" fillId="5" borderId="41" xfId="1" applyNumberFormat="1" applyFont="1" applyFill="1" applyBorder="1" applyAlignment="1">
      <alignment horizontal="right"/>
    </xf>
    <xf numFmtId="166" fontId="14" fillId="5" borderId="10" xfId="1" applyNumberFormat="1" applyFont="1" applyFill="1" applyBorder="1" applyAlignment="1">
      <alignment horizontal="right"/>
    </xf>
    <xf numFmtId="165" fontId="14" fillId="0" borderId="42" xfId="1" applyNumberFormat="1" applyFont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166" fontId="14" fillId="0" borderId="42" xfId="1" applyNumberFormat="1" applyFont="1" applyBorder="1" applyAlignment="1">
      <alignment horizontal="right"/>
    </xf>
    <xf numFmtId="166" fontId="14" fillId="0" borderId="0" xfId="1" applyNumberFormat="1" applyFont="1" applyBorder="1" applyAlignment="1">
      <alignment horizontal="right"/>
    </xf>
    <xf numFmtId="165" fontId="5" fillId="0" borderId="4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6" fontId="5" fillId="0" borderId="4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0" fontId="5" fillId="0" borderId="0" xfId="0" applyFont="1" applyAlignment="1">
      <alignment wrapText="1"/>
    </xf>
    <xf numFmtId="0" fontId="6" fillId="2" borderId="4" xfId="0" applyFont="1" applyFill="1" applyBorder="1" applyAlignment="1">
      <alignment horizontal="center" vertical="center" wrapText="1" readingOrder="1"/>
    </xf>
    <xf numFmtId="0" fontId="5" fillId="0" borderId="28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6" fillId="0" borderId="16" xfId="0" applyFont="1" applyBorder="1" applyAlignment="1">
      <alignment horizontal="left" vertical="center" wrapText="1" readingOrder="1"/>
    </xf>
    <xf numFmtId="0" fontId="18" fillId="4" borderId="23" xfId="0" applyFont="1" applyFill="1" applyBorder="1" applyAlignment="1">
      <alignment horizontal="center" vertical="center" textRotation="90"/>
    </xf>
    <xf numFmtId="0" fontId="18" fillId="4" borderId="25" xfId="0" applyFont="1" applyFill="1" applyBorder="1" applyAlignment="1">
      <alignment horizontal="center" vertical="center" textRotation="90"/>
    </xf>
    <xf numFmtId="0" fontId="18" fillId="4" borderId="27" xfId="0" applyFont="1" applyFill="1" applyBorder="1" applyAlignment="1">
      <alignment horizontal="center" vertical="center" textRotation="90"/>
    </xf>
    <xf numFmtId="0" fontId="5" fillId="4" borderId="24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6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3" fontId="23" fillId="2" borderId="29" xfId="0" applyNumberFormat="1" applyFont="1" applyFill="1" applyBorder="1" applyAlignment="1">
      <alignment horizontal="center" vertical="center" readingOrder="1"/>
    </xf>
    <xf numFmtId="3" fontId="23" fillId="2" borderId="30" xfId="0" applyNumberFormat="1" applyFont="1" applyFill="1" applyBorder="1" applyAlignment="1">
      <alignment horizontal="center" vertical="center" readingOrder="1"/>
    </xf>
    <xf numFmtId="3" fontId="23" fillId="2" borderId="31" xfId="0" applyNumberFormat="1" applyFont="1" applyFill="1" applyBorder="1" applyAlignment="1">
      <alignment horizontal="center" vertical="center" readingOrder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/>
    </xf>
    <xf numFmtId="0" fontId="10" fillId="2" borderId="50" xfId="0" applyFont="1" applyFill="1" applyBorder="1" applyAlignment="1">
      <alignment horizontal="center"/>
    </xf>
    <xf numFmtId="0" fontId="10" fillId="2" borderId="51" xfId="0" applyFont="1" applyFill="1" applyBorder="1" applyAlignment="1">
      <alignment horizontal="center"/>
    </xf>
    <xf numFmtId="0" fontId="6" fillId="0" borderId="16" xfId="0" applyFont="1" applyBorder="1" applyAlignment="1">
      <alignment horizontal="center" vertical="center" wrapText="1" readingOrder="1"/>
    </xf>
    <xf numFmtId="0" fontId="10" fillId="2" borderId="49" xfId="0" applyFont="1" applyFill="1" applyBorder="1" applyAlignment="1">
      <alignment horizontal="center"/>
    </xf>
    <xf numFmtId="0" fontId="10" fillId="2" borderId="65" xfId="0" applyFont="1" applyFill="1" applyBorder="1" applyAlignment="1">
      <alignment horizontal="center"/>
    </xf>
    <xf numFmtId="0" fontId="10" fillId="2" borderId="66" xfId="0" applyFont="1" applyFill="1" applyBorder="1" applyAlignment="1">
      <alignment horizontal="center"/>
    </xf>
    <xf numFmtId="0" fontId="10" fillId="2" borderId="67" xfId="0" applyFont="1" applyFill="1" applyBorder="1" applyAlignment="1">
      <alignment horizontal="center"/>
    </xf>
    <xf numFmtId="0" fontId="16" fillId="0" borderId="77" xfId="0" applyFont="1" applyBorder="1" applyAlignment="1">
      <alignment horizontal="left" wrapText="1"/>
    </xf>
    <xf numFmtId="2" fontId="23" fillId="2" borderId="29" xfId="0" applyNumberFormat="1" applyFont="1" applyFill="1" applyBorder="1" applyAlignment="1">
      <alignment horizontal="center" vertical="center" readingOrder="1"/>
    </xf>
    <xf numFmtId="2" fontId="23" fillId="2" borderId="30" xfId="0" applyNumberFormat="1" applyFont="1" applyFill="1" applyBorder="1" applyAlignment="1">
      <alignment horizontal="center" vertical="center" readingOrder="1"/>
    </xf>
    <xf numFmtId="2" fontId="23" fillId="2" borderId="31" xfId="0" applyNumberFormat="1" applyFont="1" applyFill="1" applyBorder="1" applyAlignment="1">
      <alignment horizontal="center" vertical="center" readingOrder="1"/>
    </xf>
    <xf numFmtId="1" fontId="15" fillId="2" borderId="29" xfId="0" applyNumberFormat="1" applyFont="1" applyFill="1" applyBorder="1" applyAlignment="1">
      <alignment horizontal="center" vertical="center" wrapText="1"/>
    </xf>
    <xf numFmtId="1" fontId="15" fillId="2" borderId="32" xfId="0" applyNumberFormat="1" applyFont="1" applyFill="1" applyBorder="1" applyAlignment="1">
      <alignment horizontal="center" vertical="center" wrapText="1"/>
    </xf>
    <xf numFmtId="1" fontId="15" fillId="2" borderId="33" xfId="0" applyNumberFormat="1" applyFont="1" applyFill="1" applyBorder="1" applyAlignment="1">
      <alignment horizontal="center" vertical="center" wrapText="1"/>
    </xf>
    <xf numFmtId="1" fontId="15" fillId="2" borderId="30" xfId="0" applyNumberFormat="1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6" fillId="0" borderId="15" xfId="0" applyFont="1" applyBorder="1" applyAlignment="1">
      <alignment horizontal="left"/>
    </xf>
    <xf numFmtId="0" fontId="16" fillId="0" borderId="0" xfId="0" applyFont="1" applyAlignment="1">
      <alignment horizontal="left" vertical="top" wrapText="1"/>
    </xf>
  </cellXfs>
  <cellStyles count="6">
    <cellStyle name="Hipervínculo" xfId="2" builtinId="8"/>
    <cellStyle name="Normal" xfId="0" builtinId="0"/>
    <cellStyle name="Normal 10" xfId="5" xr:uid="{2F727F97-8815-48DB-A104-D41EF2DDA81A}"/>
    <cellStyle name="Normal 2 2" xfId="4" xr:uid="{5CD0786F-F10E-4DF1-9936-E60044470314}"/>
    <cellStyle name="Normal 2 6" xfId="3" xr:uid="{B3004C67-1537-44E6-958C-F48B2E0FE8E5}"/>
    <cellStyle name="Porcentaje" xfId="1" builtinId="5"/>
  </cellStyles>
  <dxfs count="0"/>
  <tableStyles count="1" defaultTableStyle="TableStyleMedium2" defaultPivotStyle="PivotStyleLight16">
    <tableStyle name="Invisible" pivot="0" table="0" count="0" xr9:uid="{098E6916-0139-431E-8D2C-E26FBE7A963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7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13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14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15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16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17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18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19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20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21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2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8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24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25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26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27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28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29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30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31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3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3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19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34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35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37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38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39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40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41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42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4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0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44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45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46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47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48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49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50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51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52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15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1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38.xml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39.xml"/></Relationships>
</file>

<file path=xl/charts/_rels/chart1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40.xml"/></Relationships>
</file>

<file path=xl/charts/_rels/chart1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41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42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43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44.xml"/></Relationships>
</file>

<file path=xl/charts/_rels/chart1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45.xml"/></Relationships>
</file>

<file path=xl/charts/_rels/chart1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46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2.xml"/></Relationships>
</file>

<file path=xl/charts/_rels/chart1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4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9.xml"/><Relationship Id="rId1" Type="http://schemas.openxmlformats.org/officeDocument/2006/relationships/themeOverride" Target="../theme/themeOverride149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1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2.xml"/><Relationship Id="rId1" Type="http://schemas.openxmlformats.org/officeDocument/2006/relationships/themeOverride" Target="../theme/themeOverride150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3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5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6.xml"/><Relationship Id="rId1" Type="http://schemas.openxmlformats.org/officeDocument/2006/relationships/themeOverride" Target="../theme/themeOverride151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7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3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189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44.xml"/><Relationship Id="rId1" Type="http://schemas.microsoft.com/office/2011/relationships/chartStyle" Target="style144.xml"/><Relationship Id="rId4" Type="http://schemas.openxmlformats.org/officeDocument/2006/relationships/chartUserShapes" Target="../drawings/drawing190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45.xml"/><Relationship Id="rId1" Type="http://schemas.microsoft.com/office/2011/relationships/chartStyle" Target="style145.xml"/><Relationship Id="rId4" Type="http://schemas.openxmlformats.org/officeDocument/2006/relationships/chartUserShapes" Target="../drawings/drawing191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192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193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194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195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196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197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19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4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199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200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201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202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203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204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205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206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207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20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5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09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10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11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12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13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14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15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16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17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6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2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2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2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2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2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2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2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2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2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2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7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3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31.xml"/></Relationships>
</file>

<file path=xl/charts/_rels/chart2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3.xml"/><Relationship Id="rId1" Type="http://schemas.openxmlformats.org/officeDocument/2006/relationships/themeOverride" Target="../theme/themeOverride194.xml"/></Relationships>
</file>

<file path=xl/charts/_rels/chart2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5.xml"/><Relationship Id="rId1" Type="http://schemas.openxmlformats.org/officeDocument/2006/relationships/themeOverride" Target="../theme/themeOverride195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37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38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39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40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41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4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8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43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44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45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46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47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48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50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51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52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5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9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54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55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56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57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58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59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60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61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6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1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3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47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4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4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5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6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6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6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6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6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6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6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6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7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7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7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7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7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7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7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8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8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8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8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8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9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93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94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95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9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9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98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99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6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103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104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105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06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07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0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09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1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11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7-4549-9223-90C3D6BEAB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7-4549-9223-90C3D6BEAB93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7-4549-9223-90C3D6BEAB93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7-4549-9223-90C3D6BEAB93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C7-4549-9223-90C3D6BEAB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C7-4549-9223-90C3D6BEAB93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C7-4549-9223-90C3D6BEAB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C7-4549-9223-90C3D6BEAB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383022</c:v>
                </c:pt>
                <c:pt idx="12">
                  <c:v>2083845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C7-4549-9223-90C3D6BE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7-4549-9223-90C3D6BEAB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7-4549-9223-90C3D6BEAB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7-4549-9223-90C3D6BEAB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7-4549-9223-90C3D6BEAB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7-4549-9223-90C3D6BEAB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7-4549-9223-90C3D6BEAB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7-4549-9223-90C3D6BEAB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7-4549-9223-90C3D6BEAB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7-4549-9223-90C3D6BEAB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7-4549-9223-90C3D6BEAB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C7-4549-9223-90C3D6BEAB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C7-4549-9223-90C3D6BEAB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C7-4549-9223-90C3D6BEAB9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9.5998734777795747E-3</c:v>
                </c:pt>
                <c:pt idx="12">
                  <c:v>0.14400805915905868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C7-4549-9223-90C3D6BEAB93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-1.1466842166389268E-2</c:v>
                </c:pt>
                <c:pt idx="12">
                  <c:v>6.3917396292247686E-2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C7-4549-9223-90C3D6BE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B8-414B-ADB2-FBFEE3F4EE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TF'!$C$660:$C$672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8-414B-ADB2-FBFEE3F4EED9}"/>
            </c:ext>
          </c:extLst>
        </c:ser>
        <c:ser>
          <c:idx val="5"/>
          <c:order val="1"/>
          <c:tx>
            <c:strRef>
              <c:f>'Viajeros entr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B8-414B-ADB2-FBFEE3F4EED9}"/>
              </c:ext>
            </c:extLst>
          </c:dPt>
          <c:val>
            <c:numRef>
              <c:f>'Viajeros entr evol mensu TF'!$G$660:$G$672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B8-414B-ADB2-FBFEE3F4EED9}"/>
            </c:ext>
          </c:extLst>
        </c:ser>
        <c:ser>
          <c:idx val="0"/>
          <c:order val="2"/>
          <c:tx>
            <c:strRef>
              <c:f>'Viajeros entr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B8-414B-ADB2-FBFEE3F4EE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TF'!$I$660:$I$672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B8-414B-ADB2-FBFEE3F4EED9}"/>
            </c:ext>
          </c:extLst>
        </c:ser>
        <c:ser>
          <c:idx val="1"/>
          <c:order val="3"/>
          <c:tx>
            <c:strRef>
              <c:f>'Viajeros entr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B8-414B-ADB2-FBFEE3F4EE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B8-414B-ADB2-FBFEE3F4EE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TF'!$K$660:$K$672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2">
                  <c:v>2872</c:v>
                </c:pt>
                <c:pt idx="3">
                  <c:v>3582</c:v>
                </c:pt>
                <c:pt idx="4">
                  <c:v>2767</c:v>
                </c:pt>
                <c:pt idx="12">
                  <c:v>13905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B8-414B-ADB2-FBFEE3F4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B8-414B-ADB2-FBFEE3F4EE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B8-414B-ADB2-FBFEE3F4EE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B8-414B-ADB2-FBFEE3F4EE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B8-414B-ADB2-FBFEE3F4EE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B8-414B-ADB2-FBFEE3F4EE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B8-414B-ADB2-FBFEE3F4EE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B8-414B-ADB2-FBFEE3F4EE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B8-414B-ADB2-FBFEE3F4EE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B8-414B-ADB2-FBFEE3F4EE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B8-414B-ADB2-FBFEE3F4EE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B8-414B-ADB2-FBFEE3F4EE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B8-414B-ADB2-FBFEE3F4EE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B8-414B-ADB2-FBFEE3F4EED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TF'!$L$660:$L$672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2">
                  <c:v>0.14788169464428447</c:v>
                </c:pt>
                <c:pt idx="3">
                  <c:v>0.24374999999999991</c:v>
                </c:pt>
                <c:pt idx="4">
                  <c:v>0.77031349968010243</c:v>
                </c:pt>
                <c:pt idx="12">
                  <c:v>0.49147270191998293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B8-414B-ADB2-FBFEE3F4EED9}"/>
            </c:ext>
          </c:extLst>
        </c:ser>
        <c:ser>
          <c:idx val="4"/>
          <c:order val="5"/>
          <c:tx>
            <c:strRef>
              <c:f>'Viajeros entr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TF'!$M$660:$M$672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2">
                  <c:v>0.61711711711711703</c:v>
                </c:pt>
                <c:pt idx="3">
                  <c:v>1.1182732111176819</c:v>
                </c:pt>
                <c:pt idx="4">
                  <c:v>1.2136</c:v>
                </c:pt>
                <c:pt idx="12">
                  <c:v>0.8808332206140943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B8-414B-ADB2-FBFEE3F4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6-41EC-8C5F-54FE17802EE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1EC-8C5F-54FE17802EE7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6-41EC-8C5F-54FE17802EE7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1EC-8C5F-54FE17802EE7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6-41EC-8C5F-54FE17802EE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66-41EC-8C5F-54FE17802EE7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66-41EC-8C5F-54FE17802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66-41EC-8C5F-54FE17802EE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2">
                  <c:v>3967</c:v>
                </c:pt>
                <c:pt idx="3">
                  <c:v>5166</c:v>
                </c:pt>
                <c:pt idx="4">
                  <c:v>5364</c:v>
                </c:pt>
                <c:pt idx="12">
                  <c:v>22736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66-41EC-8C5F-54FE1780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6-41EC-8C5F-54FE17802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66-41EC-8C5F-54FE17802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6-41EC-8C5F-54FE17802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6-41EC-8C5F-54FE17802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6-41EC-8C5F-54FE17802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6-41EC-8C5F-54FE17802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6-41EC-8C5F-54FE17802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6-41EC-8C5F-54FE17802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6-41EC-8C5F-54FE17802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6-41EC-8C5F-54FE17802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6-41EC-8C5F-54FE17802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6-41EC-8C5F-54FE17802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6-41EC-8C5F-54FE17802EE7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2">
                  <c:v>-0.2432277756581458</c:v>
                </c:pt>
                <c:pt idx="3">
                  <c:v>-0.20936639118457301</c:v>
                </c:pt>
                <c:pt idx="4">
                  <c:v>-0.19772659288064609</c:v>
                </c:pt>
                <c:pt idx="12">
                  <c:v>-0.15413519848208634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66-41EC-8C5F-54FE17802EE7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2">
                  <c:v>-0.14907764907764909</c:v>
                </c:pt>
                <c:pt idx="3">
                  <c:v>-9.5271453590192623E-2</c:v>
                </c:pt>
                <c:pt idx="4">
                  <c:v>0.13812858052196053</c:v>
                </c:pt>
                <c:pt idx="12">
                  <c:v>1.8866233475240968E-2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66-41EC-8C5F-54FE1780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C-4371-8871-17AF30CD35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C-4371-8871-17AF30CD35F0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C-4371-8871-17AF30CD35F0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8C-4371-8871-17AF30CD35F0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C-4371-8871-17AF30CD35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8C-4371-8871-17AF30CD35F0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8C-4371-8871-17AF30CD35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8C-4371-8871-17AF30CD35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2">
                  <c:v>2909</c:v>
                </c:pt>
                <c:pt idx="3">
                  <c:v>2962</c:v>
                </c:pt>
                <c:pt idx="4">
                  <c:v>2689</c:v>
                </c:pt>
                <c:pt idx="12">
                  <c:v>14184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8C-4371-8871-17AF30CD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8C-4371-8871-17AF30CD35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8C-4371-8871-17AF30CD35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C-4371-8871-17AF30CD35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C-4371-8871-17AF30CD35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C-4371-8871-17AF30CD35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C-4371-8871-17AF30CD35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C-4371-8871-17AF30CD35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C-4371-8871-17AF30CD35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C-4371-8871-17AF30CD35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C-4371-8871-17AF30CD35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C-4371-8871-17AF30CD35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C-4371-8871-17AF30CD35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C-4371-8871-17AF30CD35F0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2">
                  <c:v>0.42318982387475534</c:v>
                </c:pt>
                <c:pt idx="3">
                  <c:v>0.51586489252814749</c:v>
                </c:pt>
                <c:pt idx="4">
                  <c:v>0.45824295010845995</c:v>
                </c:pt>
                <c:pt idx="12">
                  <c:v>0.46832298136645956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8C-4371-8871-17AF30CD35F0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2">
                  <c:v>0.62151616499442586</c:v>
                </c:pt>
                <c:pt idx="3">
                  <c:v>0.58142018152696218</c:v>
                </c:pt>
                <c:pt idx="4">
                  <c:v>0.5516445470282747</c:v>
                </c:pt>
                <c:pt idx="12">
                  <c:v>0.60944059911494386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8C-4371-8871-17AF30CD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5-4DA4-99E6-6498FB4C98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5-4DA4-99E6-6498FB4C98C3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5-4DA4-99E6-6498FB4C98C3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5-4DA4-99E6-6498FB4C98C3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5-4DA4-99E6-6498FB4C98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5-4DA4-99E6-6498FB4C98C3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05-4DA4-99E6-6498FB4C98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05-4DA4-99E6-6498FB4C98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2">
                  <c:v>1687</c:v>
                </c:pt>
                <c:pt idx="3">
                  <c:v>2702</c:v>
                </c:pt>
                <c:pt idx="4">
                  <c:v>1540</c:v>
                </c:pt>
                <c:pt idx="12">
                  <c:v>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05-4DA4-99E6-6498FB4C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5-4DA4-99E6-6498FB4C98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05-4DA4-99E6-6498FB4C98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05-4DA4-99E6-6498FB4C98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05-4DA4-99E6-6498FB4C98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05-4DA4-99E6-6498FB4C98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05-4DA4-99E6-6498FB4C98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05-4DA4-99E6-6498FB4C98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05-4DA4-99E6-6498FB4C98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05-4DA4-99E6-6498FB4C98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05-4DA4-99E6-6498FB4C98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05-4DA4-99E6-6498FB4C98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05-4DA4-99E6-6498FB4C98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05-4DA4-99E6-6498FB4C98C3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2">
                  <c:v>0.16264645072363892</c:v>
                </c:pt>
                <c:pt idx="3">
                  <c:v>0.46212121212121215</c:v>
                </c:pt>
                <c:pt idx="4">
                  <c:v>0.19751166407465015</c:v>
                </c:pt>
                <c:pt idx="12">
                  <c:v>0.25180355160932288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05-4DA4-99E6-6498FB4C98C3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2">
                  <c:v>-3.8746438746438794E-2</c:v>
                </c:pt>
                <c:pt idx="3">
                  <c:v>0.12302576891105566</c:v>
                </c:pt>
                <c:pt idx="4">
                  <c:v>-9.1445427728613526E-2</c:v>
                </c:pt>
                <c:pt idx="12">
                  <c:v>-3.5339591385974423E-3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05-4DA4-99E6-6498FB4C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F-4742-B6D8-3047A7A8B3D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F-4742-B6D8-3047A7A8B3D9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F-4742-B6D8-3047A7A8B3D9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F-4742-B6D8-3047A7A8B3D9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F-4742-B6D8-3047A7A8B3D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F-4742-B6D8-3047A7A8B3D9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AF-4742-B6D8-3047A7A8B3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AF-4742-B6D8-3047A7A8B3D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2">
                  <c:v>957</c:v>
                </c:pt>
                <c:pt idx="3">
                  <c:v>944</c:v>
                </c:pt>
                <c:pt idx="4">
                  <c:v>598</c:v>
                </c:pt>
                <c:pt idx="12">
                  <c:v>4539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AF-4742-B6D8-3047A7A8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F-4742-B6D8-3047A7A8B3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F-4742-B6D8-3047A7A8B3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F-4742-B6D8-3047A7A8B3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F-4742-B6D8-3047A7A8B3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F-4742-B6D8-3047A7A8B3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F-4742-B6D8-3047A7A8B3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F-4742-B6D8-3047A7A8B3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F-4742-B6D8-3047A7A8B3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F-4742-B6D8-3047A7A8B3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F-4742-B6D8-3047A7A8B3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F-4742-B6D8-3047A7A8B3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F-4742-B6D8-3047A7A8B3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F-4742-B6D8-3047A7A8B3D9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2">
                  <c:v>0.40117130307467064</c:v>
                </c:pt>
                <c:pt idx="3">
                  <c:v>-0.18126626192541195</c:v>
                </c:pt>
                <c:pt idx="4">
                  <c:v>-7.2868217054263607E-2</c:v>
                </c:pt>
                <c:pt idx="12">
                  <c:v>9.3998553868402057E-2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AF-4742-B6D8-3047A7A8B3D9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2">
                  <c:v>-0.21364009860312239</c:v>
                </c:pt>
                <c:pt idx="3">
                  <c:v>9.1329479768786026E-2</c:v>
                </c:pt>
                <c:pt idx="4">
                  <c:v>3.3557046979866278E-3</c:v>
                </c:pt>
                <c:pt idx="12">
                  <c:v>-7.7626498679130296E-2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AF-4742-B6D8-3047A7A8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EA-497B-B035-6B18881594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A-497B-B035-6B18881594D1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EA-497B-B035-6B18881594D1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A-497B-B035-6B18881594D1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EA-497B-B035-6B18881594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EA-497B-B035-6B18881594D1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EA-497B-B035-6B1888159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EA-497B-B035-6B18881594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46</c:v>
                </c:pt>
                <c:pt idx="12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EA-497B-B035-6B188815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EA-497B-B035-6B1888159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EA-497B-B035-6B1888159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EA-497B-B035-6B1888159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EA-497B-B035-6B1888159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EA-497B-B035-6B1888159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EA-497B-B035-6B1888159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EA-497B-B035-6B1888159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EA-497B-B035-6B1888159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EA-497B-B035-6B1888159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EA-497B-B035-6B1888159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EA-497B-B035-6B1888159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EA-497B-B035-6B1888159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EA-497B-B035-6B18881594D1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2">
                  <c:v>0.60000000000000009</c:v>
                </c:pt>
                <c:pt idx="3">
                  <c:v>-0.31868131868131866</c:v>
                </c:pt>
                <c:pt idx="4">
                  <c:v>9.5238095238095344E-2</c:v>
                </c:pt>
                <c:pt idx="12">
                  <c:v>0.22868217054263562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EA-497B-B035-6B18881594D1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2">
                  <c:v>0.77777777777777768</c:v>
                </c:pt>
                <c:pt idx="3">
                  <c:v>1.48</c:v>
                </c:pt>
                <c:pt idx="4">
                  <c:v>6.666666666666667</c:v>
                </c:pt>
                <c:pt idx="12">
                  <c:v>1.1862068965517243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EA-497B-B035-6B188815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09-44F3-9BF4-477BA3E8AA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9-44F3-9BF4-477BA3E8AA28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9-44F3-9BF4-477BA3E8AA28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9-44F3-9BF4-477BA3E8AA28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09-44F3-9BF4-477BA3E8AA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9-44F3-9BF4-477BA3E8AA28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09-44F3-9BF4-477BA3E8AA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09-44F3-9BF4-477BA3E8AA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2">
                  <c:v>3027</c:v>
                </c:pt>
                <c:pt idx="3">
                  <c:v>1683</c:v>
                </c:pt>
                <c:pt idx="4">
                  <c:v>1321</c:v>
                </c:pt>
                <c:pt idx="12">
                  <c:v>12644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09-44F3-9BF4-477BA3E8A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09-44F3-9BF4-477BA3E8AA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09-44F3-9BF4-477BA3E8AA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9-44F3-9BF4-477BA3E8AA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9-44F3-9BF4-477BA3E8AA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09-44F3-9BF4-477BA3E8AA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09-44F3-9BF4-477BA3E8AA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09-44F3-9BF4-477BA3E8AA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09-44F3-9BF4-477BA3E8AA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09-44F3-9BF4-477BA3E8AA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09-44F3-9BF4-477BA3E8AA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09-44F3-9BF4-477BA3E8AA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09-44F3-9BF4-477BA3E8AA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09-44F3-9BF4-477BA3E8AA28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2">
                  <c:v>-1.6490765171504052E-3</c:v>
                </c:pt>
                <c:pt idx="3">
                  <c:v>-0.39154013015184386</c:v>
                </c:pt>
                <c:pt idx="4">
                  <c:v>0.27263969171483615</c:v>
                </c:pt>
                <c:pt idx="12">
                  <c:v>3.5205501883085022E-2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09-44F3-9BF4-477BA3E8AA28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2">
                  <c:v>5.2503477051460301E-2</c:v>
                </c:pt>
                <c:pt idx="3">
                  <c:v>-0.18656355727404539</c:v>
                </c:pt>
                <c:pt idx="4">
                  <c:v>0.56146572104018921</c:v>
                </c:pt>
                <c:pt idx="12">
                  <c:v>7.1071579839051324E-2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09-44F3-9BF4-477BA3E8A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C3-48A7-9285-56168BFC96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3-48A7-9285-56168BFC960B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C3-48A7-9285-56168BFC960B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3-48A7-9285-56168BFC960B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3-48A7-9285-56168BFC96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C3-48A7-9285-56168BFC960B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C3-48A7-9285-56168BFC96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C3-48A7-9285-56168BFC96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2">
                  <c:v>766</c:v>
                </c:pt>
                <c:pt idx="3">
                  <c:v>234</c:v>
                </c:pt>
                <c:pt idx="4">
                  <c:v>81</c:v>
                </c:pt>
                <c:pt idx="12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C3-48A7-9285-56168BFC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C3-48A7-9285-56168BFC96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C3-48A7-9285-56168BFC96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C3-48A7-9285-56168BFC96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C3-48A7-9285-56168BFC96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C3-48A7-9285-56168BFC96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C3-48A7-9285-56168BFC96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C3-48A7-9285-56168BFC96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C3-48A7-9285-56168BFC96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C3-48A7-9285-56168BFC96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C3-48A7-9285-56168BFC96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C3-48A7-9285-56168BFC96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C3-48A7-9285-56168BFC96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C3-48A7-9285-56168BFC960B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2">
                  <c:v>0.46743295019157083</c:v>
                </c:pt>
                <c:pt idx="3">
                  <c:v>2.9661016949152543</c:v>
                </c:pt>
                <c:pt idx="4">
                  <c:v>0.6875</c:v>
                </c:pt>
                <c:pt idx="12">
                  <c:v>0.1370729649936735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C3-48A7-9285-56168BFC960B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2">
                  <c:v>-0.53519417475728148</c:v>
                </c:pt>
                <c:pt idx="3">
                  <c:v>-0.47178329571106092</c:v>
                </c:pt>
                <c:pt idx="4">
                  <c:v>1.6129032258064515</c:v>
                </c:pt>
                <c:pt idx="12">
                  <c:v>-0.49275634995296336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C3-48A7-9285-56168BFC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5-4E10-893A-B85B2AB623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5-4E10-893A-B85B2AB623DE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5-4E10-893A-B85B2AB623DE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5-4E10-893A-B85B2AB623DE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5-4E10-893A-B85B2AB623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C5-4E10-893A-B85B2AB623DE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C5-4E10-893A-B85B2AB623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C5-4E10-893A-B85B2AB623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2">
                  <c:v>489</c:v>
                </c:pt>
                <c:pt idx="3">
                  <c:v>67</c:v>
                </c:pt>
                <c:pt idx="4">
                  <c:v>34</c:v>
                </c:pt>
                <c:pt idx="12">
                  <c:v>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C5-4E10-893A-B85B2AB62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C5-4E10-893A-B85B2AB623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5-4E10-893A-B85B2AB623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5-4E10-893A-B85B2AB623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5-4E10-893A-B85B2AB623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5-4E10-893A-B85B2AB623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5-4E10-893A-B85B2AB623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5-4E10-893A-B85B2AB623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5-4E10-893A-B85B2AB623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5-4E10-893A-B85B2AB623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5-4E10-893A-B85B2AB623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C5-4E10-893A-B85B2AB623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C5-4E10-893A-B85B2AB623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C5-4E10-893A-B85B2AB623DE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2">
                  <c:v>6.1911764705882355</c:v>
                </c:pt>
                <c:pt idx="3">
                  <c:v>0.39583333333333326</c:v>
                </c:pt>
                <c:pt idx="4">
                  <c:v>-0.26086956521739135</c:v>
                </c:pt>
                <c:pt idx="12">
                  <c:v>3.036516853932584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C5-4E10-893A-B85B2AB623DE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2">
                  <c:v>-0.12678571428571428</c:v>
                </c:pt>
                <c:pt idx="3">
                  <c:v>-0.54729729729729737</c:v>
                </c:pt>
                <c:pt idx="4">
                  <c:v>1</c:v>
                </c:pt>
                <c:pt idx="12">
                  <c:v>-0.17603211009174313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C5-4E10-893A-B85B2AB62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B-473B-BCA6-CCB8A8BFD5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B-473B-BCA6-CCB8A8BFD5F4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B-473B-BCA6-CCB8A8BFD5F4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B-473B-BCA6-CCB8A8BFD5F4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B-473B-BCA6-CCB8A8BFD5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0B-473B-BCA6-CCB8A8BFD5F4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0B-473B-BCA6-CCB8A8BFD5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0B-473B-BCA6-CCB8A8BFD5F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2">
                  <c:v>3063</c:v>
                </c:pt>
                <c:pt idx="3">
                  <c:v>1244</c:v>
                </c:pt>
                <c:pt idx="4">
                  <c:v>1192</c:v>
                </c:pt>
                <c:pt idx="12">
                  <c:v>11426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0B-473B-BCA6-CCB8A8BFD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B-473B-BCA6-CCB8A8BFD5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B-473B-BCA6-CCB8A8BFD5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B-473B-BCA6-CCB8A8BFD5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B-473B-BCA6-CCB8A8BFD5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B-473B-BCA6-CCB8A8BFD5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B-473B-BCA6-CCB8A8BFD5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B-473B-BCA6-CCB8A8BFD5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B-473B-BCA6-CCB8A8BFD5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B-473B-BCA6-CCB8A8BFD5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B-473B-BCA6-CCB8A8BFD5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B-473B-BCA6-CCB8A8BFD5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0B-473B-BCA6-CCB8A8BFD5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0B-473B-BCA6-CCB8A8BFD5F4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2">
                  <c:v>1.1066024759284732</c:v>
                </c:pt>
                <c:pt idx="3">
                  <c:v>-0.42593447161975084</c:v>
                </c:pt>
                <c:pt idx="4">
                  <c:v>0.90720000000000001</c:v>
                </c:pt>
                <c:pt idx="12">
                  <c:v>0.22926304464766001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0B-473B-BCA6-CCB8A8BFD5F4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2">
                  <c:v>-0.47587268993839837</c:v>
                </c:pt>
                <c:pt idx="3">
                  <c:v>-0.59172957006892024</c:v>
                </c:pt>
                <c:pt idx="4">
                  <c:v>0.44660194174757284</c:v>
                </c:pt>
                <c:pt idx="12">
                  <c:v>-0.4764959222945111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0B-473B-BCA6-CCB8A8BFD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C-4DA4-A0E1-06FBDEE53B3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DA4-A0E1-06FBDEE53B3B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C-4DA4-A0E1-06FBDEE53B3B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C-4DA4-A0E1-06FBDEE53B3B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C-4DA4-A0E1-06FBDEE53B3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6C-4DA4-A0E1-06FBDEE53B3B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6C-4DA4-A0E1-06FBDEE53B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6C-4DA4-A0E1-06FBDEE53B3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2">
                  <c:v>449</c:v>
                </c:pt>
                <c:pt idx="3">
                  <c:v>509</c:v>
                </c:pt>
                <c:pt idx="4">
                  <c:v>286</c:v>
                </c:pt>
                <c:pt idx="12">
                  <c:v>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6C-4DA4-A0E1-06FBDEE5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6C-4DA4-A0E1-06FBDEE53B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6C-4DA4-A0E1-06FBDEE53B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C-4DA4-A0E1-06FBDEE53B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C-4DA4-A0E1-06FBDEE53B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6C-4DA4-A0E1-06FBDEE53B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6C-4DA4-A0E1-06FBDEE53B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6C-4DA4-A0E1-06FBDEE53B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6C-4DA4-A0E1-06FBDEE53B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C-4DA4-A0E1-06FBDEE53B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C-4DA4-A0E1-06FBDEE53B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6C-4DA4-A0E1-06FBDEE53B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6C-4DA4-A0E1-06FBDEE53B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6C-4DA4-A0E1-06FBDEE53B3B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2">
                  <c:v>0.53767123287671237</c:v>
                </c:pt>
                <c:pt idx="3">
                  <c:v>0.49705882352941178</c:v>
                </c:pt>
                <c:pt idx="4">
                  <c:v>-0.35440180586907444</c:v>
                </c:pt>
                <c:pt idx="12">
                  <c:v>0.32867132867132876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6C-4DA4-A0E1-06FBDEE53B3B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2">
                  <c:v>1.3882978723404253</c:v>
                </c:pt>
                <c:pt idx="3">
                  <c:v>1.4354066985645932</c:v>
                </c:pt>
                <c:pt idx="4">
                  <c:v>1.1832061068702289</c:v>
                </c:pt>
                <c:pt idx="12">
                  <c:v>1.6098901098901099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6C-4DA4-A0E1-06FBDEE5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CC-4E30-BE0B-9C8A906D0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TF'!$C$684:$C$696</c:f>
              <c:numCache>
                <c:formatCode>#,##0</c:formatCode>
                <c:ptCount val="13"/>
                <c:pt idx="0">
                  <c:v>110916</c:v>
                </c:pt>
                <c:pt idx="1">
                  <c:v>102777</c:v>
                </c:pt>
                <c:pt idx="2">
                  <c:v>115463</c:v>
                </c:pt>
                <c:pt idx="3">
                  <c:v>92722</c:v>
                </c:pt>
                <c:pt idx="4">
                  <c:v>82812</c:v>
                </c:pt>
                <c:pt idx="5">
                  <c:v>89572</c:v>
                </c:pt>
                <c:pt idx="6">
                  <c:v>97640</c:v>
                </c:pt>
                <c:pt idx="7">
                  <c:v>98059</c:v>
                </c:pt>
                <c:pt idx="8">
                  <c:v>91292</c:v>
                </c:pt>
                <c:pt idx="9">
                  <c:v>110231</c:v>
                </c:pt>
                <c:pt idx="10">
                  <c:v>115457</c:v>
                </c:pt>
                <c:pt idx="11">
                  <c:v>116213</c:v>
                </c:pt>
                <c:pt idx="12">
                  <c:v>1223154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C-4E30-BE0B-9C8A906D099A}"/>
            </c:ext>
          </c:extLst>
        </c:ser>
        <c:ser>
          <c:idx val="5"/>
          <c:order val="1"/>
          <c:tx>
            <c:strRef>
              <c:f>'Viajeros entr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CC-4E30-BE0B-9C8A906D099A}"/>
              </c:ext>
            </c:extLst>
          </c:dPt>
          <c:val>
            <c:numRef>
              <c:f>'Viajeros entr evol mensu TF'!$G$684:$G$696</c:f>
              <c:numCache>
                <c:formatCode>#,##0</c:formatCode>
                <c:ptCount val="13"/>
                <c:pt idx="0">
                  <c:v>17300</c:v>
                </c:pt>
                <c:pt idx="1">
                  <c:v>21704</c:v>
                </c:pt>
                <c:pt idx="2">
                  <c:v>27480</c:v>
                </c:pt>
                <c:pt idx="3">
                  <c:v>34706</c:v>
                </c:pt>
                <c:pt idx="4">
                  <c:v>34064</c:v>
                </c:pt>
                <c:pt idx="5">
                  <c:v>37026</c:v>
                </c:pt>
                <c:pt idx="6">
                  <c:v>62858</c:v>
                </c:pt>
                <c:pt idx="7">
                  <c:v>69312</c:v>
                </c:pt>
                <c:pt idx="8">
                  <c:v>67269</c:v>
                </c:pt>
                <c:pt idx="9">
                  <c:v>86806</c:v>
                </c:pt>
                <c:pt idx="10">
                  <c:v>93009</c:v>
                </c:pt>
                <c:pt idx="11">
                  <c:v>102635</c:v>
                </c:pt>
                <c:pt idx="12">
                  <c:v>654169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C-4E30-BE0B-9C8A906D099A}"/>
            </c:ext>
          </c:extLst>
        </c:ser>
        <c:ser>
          <c:idx val="0"/>
          <c:order val="2"/>
          <c:tx>
            <c:strRef>
              <c:f>'Viajeros entr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CC-4E30-BE0B-9C8A906D0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TF'!$I$684:$I$696</c:f>
              <c:numCache>
                <c:formatCode>#,##0</c:formatCode>
                <c:ptCount val="13"/>
                <c:pt idx="0">
                  <c:v>96374</c:v>
                </c:pt>
                <c:pt idx="1">
                  <c:v>110132</c:v>
                </c:pt>
                <c:pt idx="2">
                  <c:v>114550</c:v>
                </c:pt>
                <c:pt idx="3">
                  <c:v>109812</c:v>
                </c:pt>
                <c:pt idx="4">
                  <c:v>85167</c:v>
                </c:pt>
                <c:pt idx="5">
                  <c:v>90243</c:v>
                </c:pt>
                <c:pt idx="6">
                  <c:v>101875</c:v>
                </c:pt>
                <c:pt idx="7">
                  <c:v>99653</c:v>
                </c:pt>
                <c:pt idx="8">
                  <c:v>90145</c:v>
                </c:pt>
                <c:pt idx="9">
                  <c:v>111013</c:v>
                </c:pt>
                <c:pt idx="10">
                  <c:v>118152</c:v>
                </c:pt>
                <c:pt idx="11">
                  <c:v>130684</c:v>
                </c:pt>
                <c:pt idx="12">
                  <c:v>1257800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CC-4E30-BE0B-9C8A906D099A}"/>
            </c:ext>
          </c:extLst>
        </c:ser>
        <c:ser>
          <c:idx val="1"/>
          <c:order val="3"/>
          <c:tx>
            <c:strRef>
              <c:f>'Viajeros entr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CC-4E30-BE0B-9C8A906D09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CC-4E30-BE0B-9C8A906D0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TF'!$K$684:$K$696</c:f>
              <c:numCache>
                <c:formatCode>#,##0</c:formatCode>
                <c:ptCount val="13"/>
                <c:pt idx="0">
                  <c:v>132462</c:v>
                </c:pt>
                <c:pt idx="1">
                  <c:v>130143</c:v>
                </c:pt>
                <c:pt idx="2">
                  <c:v>123425</c:v>
                </c:pt>
                <c:pt idx="3">
                  <c:v>118811</c:v>
                </c:pt>
                <c:pt idx="4">
                  <c:v>90578</c:v>
                </c:pt>
                <c:pt idx="12">
                  <c:v>595419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CC-4E30-BE0B-9C8A906D0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CC-4E30-BE0B-9C8A906D09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CC-4E30-BE0B-9C8A906D09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CC-4E30-BE0B-9C8A906D09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CC-4E30-BE0B-9C8A906D09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CC-4E30-BE0B-9C8A906D09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CC-4E30-BE0B-9C8A906D09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CC-4E30-BE0B-9C8A906D09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CC-4E30-BE0B-9C8A906D09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CC-4E30-BE0B-9C8A906D09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CC-4E30-BE0B-9C8A906D09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CC-4E30-BE0B-9C8A906D09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CC-4E30-BE0B-9C8A906D09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CC-4E30-BE0B-9C8A906D099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TF'!$L$684:$L$696</c:f>
              <c:numCache>
                <c:formatCode>0.0%</c:formatCode>
                <c:ptCount val="13"/>
                <c:pt idx="0">
                  <c:v>0.37445784132649895</c:v>
                </c:pt>
                <c:pt idx="1">
                  <c:v>0.18170014164820403</c:v>
                </c:pt>
                <c:pt idx="2">
                  <c:v>7.7477084242688843E-2</c:v>
                </c:pt>
                <c:pt idx="3">
                  <c:v>8.1949149455432968E-2</c:v>
                </c:pt>
                <c:pt idx="4">
                  <c:v>6.3533997909988704E-2</c:v>
                </c:pt>
                <c:pt idx="12">
                  <c:v>0.15383452672783826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CC-4E30-BE0B-9C8A906D099A}"/>
            </c:ext>
          </c:extLst>
        </c:ser>
        <c:ser>
          <c:idx val="4"/>
          <c:order val="5"/>
          <c:tx>
            <c:strRef>
              <c:f>'Viajeros entr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TF'!$M$684:$M$696</c:f>
              <c:numCache>
                <c:formatCode>0.0%</c:formatCode>
                <c:ptCount val="13"/>
                <c:pt idx="0">
                  <c:v>0.19425511197663092</c:v>
                </c:pt>
                <c:pt idx="1">
                  <c:v>0.26626579876820688</c:v>
                </c:pt>
                <c:pt idx="2">
                  <c:v>6.8957155105964674E-2</c:v>
                </c:pt>
                <c:pt idx="3">
                  <c:v>0.28136796013890986</c:v>
                </c:pt>
                <c:pt idx="4">
                  <c:v>9.3778679418441868E-2</c:v>
                </c:pt>
                <c:pt idx="12">
                  <c:v>0.17977174106877492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CC-4E30-BE0B-9C8A906D0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D-40B3-BCB4-AAA4D8F70B6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D-40B3-BCB4-AAA4D8F70B61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D-40B3-BCB4-AAA4D8F70B61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D-40B3-BCB4-AAA4D8F70B61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D-40B3-BCB4-AAA4D8F70B6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D-40B3-BCB4-AAA4D8F70B61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DD-40B3-BCB4-AAA4D8F70B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DD-40B3-BCB4-AAA4D8F70B6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2">
                  <c:v>203934</c:v>
                </c:pt>
                <c:pt idx="3">
                  <c:v>210697</c:v>
                </c:pt>
                <c:pt idx="4">
                  <c:v>189254</c:v>
                </c:pt>
                <c:pt idx="12">
                  <c:v>979197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D-40B3-BCB4-AAA4D8F70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DD-40B3-BCB4-AAA4D8F70B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DD-40B3-BCB4-AAA4D8F70B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D-40B3-BCB4-AAA4D8F70B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D-40B3-BCB4-AAA4D8F70B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D-40B3-BCB4-AAA4D8F70B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D-40B3-BCB4-AAA4D8F70B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D-40B3-BCB4-AAA4D8F70B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D-40B3-BCB4-AAA4D8F70B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D-40B3-BCB4-AAA4D8F70B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D-40B3-BCB4-AAA4D8F70B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D-40B3-BCB4-AAA4D8F70B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D-40B3-BCB4-AAA4D8F70B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D-40B3-BCB4-AAA4D8F70B61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2">
                  <c:v>9.3175093271581133E-2</c:v>
                </c:pt>
                <c:pt idx="3">
                  <c:v>6.03934634141432E-2</c:v>
                </c:pt>
                <c:pt idx="4">
                  <c:v>6.3302376016225903E-2</c:v>
                </c:pt>
                <c:pt idx="12">
                  <c:v>0.15473659259678563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DD-40B3-BCB4-AAA4D8F70B61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-0.99999923589849649</c:v>
                </c:pt>
                <c:pt idx="2">
                  <c:v>-0.99999955741343849</c:v>
                </c:pt>
                <c:pt idx="3">
                  <c:v>-0.99999970303943797</c:v>
                </c:pt>
                <c:pt idx="4">
                  <c:v>-0.99999966841944143</c:v>
                </c:pt>
                <c:pt idx="12">
                  <c:v>9.3472105256104943E-3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DD-40B3-BCB4-AAA4D8F70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D-4AC8-AE85-973CE0A63D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D-4AC8-AE85-973CE0A63D24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D-4AC8-AE85-973CE0A63D24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D-4AC8-AE85-973CE0A63D24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D-4AC8-AE85-973CE0A63D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D-4AC8-AE85-973CE0A63D24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8D-4AC8-AE85-973CE0A63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8D-4AC8-AE85-973CE0A63D2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2">
                  <c:v>2360</c:v>
                </c:pt>
                <c:pt idx="3">
                  <c:v>2880</c:v>
                </c:pt>
                <c:pt idx="4">
                  <c:v>2705</c:v>
                </c:pt>
                <c:pt idx="12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8D-4AC8-AE85-973CE0A63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D-4AC8-AE85-973CE0A63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D-4AC8-AE85-973CE0A63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D-4AC8-AE85-973CE0A63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D-4AC8-AE85-973CE0A63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D-4AC8-AE85-973CE0A63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D-4AC8-AE85-973CE0A63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D-4AC8-AE85-973CE0A63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D-4AC8-AE85-973CE0A63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D-4AC8-AE85-973CE0A63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D-4AC8-AE85-973CE0A63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D-4AC8-AE85-973CE0A63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D-4AC8-AE85-973CE0A63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D-4AC8-AE85-973CE0A63D24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2">
                  <c:v>9.1581868640147945E-2</c:v>
                </c:pt>
                <c:pt idx="3">
                  <c:v>0.18129614438063979</c:v>
                </c:pt>
                <c:pt idx="4">
                  <c:v>0.25463821892393312</c:v>
                </c:pt>
                <c:pt idx="12">
                  <c:v>0.13467119993365961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8D-4AC8-AE85-973CE0A63D24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-0.99995336049766081</c:v>
                </c:pt>
                <c:pt idx="2">
                  <c:v>-0.99996887088081576</c:v>
                </c:pt>
                <c:pt idx="3">
                  <c:v>-0.99993541284489473</c:v>
                </c:pt>
                <c:pt idx="4">
                  <c:v>-0.99992614900843269</c:v>
                </c:pt>
                <c:pt idx="12">
                  <c:v>-0.13829586245985259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8D-4AC8-AE85-973CE0A63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F-4E52-98C6-C4EEC2237B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F-4E52-98C6-C4EEC2237B54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5F-4E52-98C6-C4EEC2237B54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F-4E52-98C6-C4EEC2237B54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F-4E52-98C6-C4EEC2237B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5F-4E52-98C6-C4EEC2237B54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5F-4E52-98C6-C4EEC2237B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5F-4E52-98C6-C4EEC2237B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2">
                  <c:v>15</c:v>
                </c:pt>
                <c:pt idx="3">
                  <c:v>7</c:v>
                </c:pt>
                <c:pt idx="4">
                  <c:v>1</c:v>
                </c:pt>
                <c:pt idx="1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5F-4E52-98C6-C4EEC2237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5F-4E52-98C6-C4EEC2237B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5F-4E52-98C6-C4EEC2237B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5F-4E52-98C6-C4EEC2237B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5F-4E52-98C6-C4EEC2237B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5F-4E52-98C6-C4EEC2237B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5F-4E52-98C6-C4EEC2237B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5F-4E52-98C6-C4EEC2237B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5F-4E52-98C6-C4EEC2237B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5F-4E52-98C6-C4EEC2237B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5F-4E52-98C6-C4EEC2237B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5F-4E52-98C6-C4EEC2237B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5F-4E52-98C6-C4EEC2237B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5F-4E52-98C6-C4EEC2237B54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2">
                  <c:v>7.1428571428571397E-2</c:v>
                </c:pt>
                <c:pt idx="3">
                  <c:v>-0.30000000000000004</c:v>
                </c:pt>
                <c:pt idx="4">
                  <c:v>-0.5</c:v>
                </c:pt>
                <c:pt idx="12">
                  <c:v>-0.13235294117647056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5F-4E52-98C6-C4EEC2237B54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-1.0041152263374487</c:v>
                </c:pt>
                <c:pt idx="2">
                  <c:v>-0.99579831932773111</c:v>
                </c:pt>
                <c:pt idx="3">
                  <c:v>-1.0149999999999999</c:v>
                </c:pt>
                <c:pt idx="4">
                  <c:v>-1.0625</c:v>
                </c:pt>
                <c:pt idx="12">
                  <c:v>-0.16901408450704225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5F-4E52-98C6-C4EEC2237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D-4713-8C69-AE9EC5CAB7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D-4713-8C69-AE9EC5CAB754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FD-4713-8C69-AE9EC5CAB754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FD-4713-8C69-AE9EC5CAB754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FD-4713-8C69-AE9EC5CAB7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D-4713-8C69-AE9EC5CAB754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FD-4713-8C69-AE9EC5CAB7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FD-4713-8C69-AE9EC5CAB7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2">
                  <c:v>258</c:v>
                </c:pt>
                <c:pt idx="3">
                  <c:v>517</c:v>
                </c:pt>
                <c:pt idx="4">
                  <c:v>217</c:v>
                </c:pt>
                <c:pt idx="12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FD-4713-8C69-AE9EC5CAB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FD-4713-8C69-AE9EC5CAB7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FD-4713-8C69-AE9EC5CAB7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FD-4713-8C69-AE9EC5CAB7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FD-4713-8C69-AE9EC5CAB7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FD-4713-8C69-AE9EC5CAB7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FD-4713-8C69-AE9EC5CAB7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FD-4713-8C69-AE9EC5CAB7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FD-4713-8C69-AE9EC5CAB7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FD-4713-8C69-AE9EC5CAB7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FD-4713-8C69-AE9EC5CAB7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FD-4713-8C69-AE9EC5CAB7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FD-4713-8C69-AE9EC5CAB7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FD-4713-8C69-AE9EC5CAB754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2">
                  <c:v>-2.2727272727272707E-2</c:v>
                </c:pt>
                <c:pt idx="3">
                  <c:v>0.30886075949367098</c:v>
                </c:pt>
                <c:pt idx="4">
                  <c:v>-0.11428571428571432</c:v>
                </c:pt>
                <c:pt idx="12">
                  <c:v>0.10788381742738595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FD-4713-8C69-AE9EC5CAB754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-1.000877192982456</c:v>
                </c:pt>
                <c:pt idx="2">
                  <c:v>-1.0001221896383186</c:v>
                </c:pt>
                <c:pt idx="3">
                  <c:v>-0.99853620493130957</c:v>
                </c:pt>
                <c:pt idx="4">
                  <c:v>-1.0007326007326007</c:v>
                </c:pt>
                <c:pt idx="12">
                  <c:v>0.7879464285714286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FD-4713-8C69-AE9EC5CAB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03-45D1-9610-C3145F2582E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3-45D1-9610-C3145F2582E9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03-45D1-9610-C3145F2582E9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03-45D1-9610-C3145F2582E9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03-45D1-9610-C3145F2582E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03-45D1-9610-C3145F2582E9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03-45D1-9610-C3145F2582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03-45D1-9610-C3145F2582E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2">
                  <c:v>359</c:v>
                </c:pt>
                <c:pt idx="3">
                  <c:v>354</c:v>
                </c:pt>
                <c:pt idx="4">
                  <c:v>402</c:v>
                </c:pt>
                <c:pt idx="12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03-45D1-9610-C3145F25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03-45D1-9610-C3145F2582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3-45D1-9610-C3145F2582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3-45D1-9610-C3145F2582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3-45D1-9610-C3145F2582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3-45D1-9610-C3145F2582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3-45D1-9610-C3145F2582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3-45D1-9610-C3145F2582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3-45D1-9610-C3145F2582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3-45D1-9610-C3145F2582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3-45D1-9610-C3145F2582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3-45D1-9610-C3145F2582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3-45D1-9610-C3145F2582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3-45D1-9610-C3145F2582E9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2">
                  <c:v>0.48962655601659755</c:v>
                </c:pt>
                <c:pt idx="3">
                  <c:v>0.26881720430107525</c:v>
                </c:pt>
                <c:pt idx="4">
                  <c:v>0.92344497607655507</c:v>
                </c:pt>
                <c:pt idx="12">
                  <c:v>0.46005046257359128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03-45D1-9610-C3145F2582E9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-0.99925354903504249</c:v>
                </c:pt>
                <c:pt idx="2">
                  <c:v>-0.99845054887336515</c:v>
                </c:pt>
                <c:pt idx="3">
                  <c:v>-0.99907304412309972</c:v>
                </c:pt>
                <c:pt idx="4">
                  <c:v>-0.9970307235495931</c:v>
                </c:pt>
                <c:pt idx="12">
                  <c:v>0.28307464892830736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03-45D1-9610-C3145F25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0-46FB-B464-E7139A68795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0-46FB-B464-E7139A687953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0-46FB-B464-E7139A687953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0-46FB-B464-E7139A687953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0-46FB-B464-E7139A68795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0-46FB-B464-E7139A687953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60-46FB-B464-E7139A6879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60-46FB-B464-E7139A68795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2">
                  <c:v>287</c:v>
                </c:pt>
                <c:pt idx="3">
                  <c:v>115</c:v>
                </c:pt>
                <c:pt idx="4">
                  <c:v>131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60-46FB-B464-E7139A687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0-46FB-B464-E7139A6879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0-46FB-B464-E7139A6879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0-46FB-B464-E7139A6879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0-46FB-B464-E7139A6879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0-46FB-B464-E7139A6879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0-46FB-B464-E7139A6879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0-46FB-B464-E7139A6879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0-46FB-B464-E7139A6879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0-46FB-B464-E7139A6879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0-46FB-B464-E7139A6879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0-46FB-B464-E7139A6879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0-46FB-B464-E7139A6879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0-46FB-B464-E7139A68795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2">
                  <c:v>0.9261744966442953</c:v>
                </c:pt>
                <c:pt idx="3">
                  <c:v>0.23655913978494625</c:v>
                </c:pt>
                <c:pt idx="4">
                  <c:v>-5.7553956834532349E-2</c:v>
                </c:pt>
                <c:pt idx="12">
                  <c:v>1.4816112084063047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60-46FB-B464-E7139A687953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-0.97226409406089842</c:v>
                </c:pt>
                <c:pt idx="2">
                  <c:v>-0.99150298626931843</c:v>
                </c:pt>
                <c:pt idx="3">
                  <c:v>-0.99845386183147089</c:v>
                </c:pt>
                <c:pt idx="4">
                  <c:v>-1.0003942051837982</c:v>
                </c:pt>
                <c:pt idx="12">
                  <c:v>0.95718232044198892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60-46FB-B464-E7139A687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4-4E5F-A255-43D28D8CB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4-4E5F-A255-43D28D8CB88A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04-4E5F-A255-43D28D8CB88A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04-4E5F-A255-43D28D8CB88A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4-4E5F-A255-43D28D8CB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04-4E5F-A255-43D28D8CB88A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04-4E5F-A255-43D28D8CB8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04-4E5F-A255-43D28D8CB88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2">
                  <c:v>104</c:v>
                </c:pt>
                <c:pt idx="3">
                  <c:v>93</c:v>
                </c:pt>
                <c:pt idx="4">
                  <c:v>71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04-4E5F-A255-43D28D8C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04-4E5F-A255-43D28D8CB8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04-4E5F-A255-43D28D8CB8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04-4E5F-A255-43D28D8CB8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04-4E5F-A255-43D28D8CB8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04-4E5F-A255-43D28D8CB8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04-4E5F-A255-43D28D8CB8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04-4E5F-A255-43D28D8CB8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04-4E5F-A255-43D28D8CB8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04-4E5F-A255-43D28D8CB8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04-4E5F-A255-43D28D8CB8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04-4E5F-A255-43D28D8CB8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04-4E5F-A255-43D28D8CB8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04-4E5F-A255-43D28D8CB88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2">
                  <c:v>-0.22962962962962963</c:v>
                </c:pt>
                <c:pt idx="3">
                  <c:v>-1.0638297872340385E-2</c:v>
                </c:pt>
                <c:pt idx="4">
                  <c:v>-0.18390804597701149</c:v>
                </c:pt>
                <c:pt idx="12">
                  <c:v>-0.13949275362318836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04-4E5F-A255-43D28D8CB88A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-1.0017801513128617</c:v>
                </c:pt>
                <c:pt idx="2">
                  <c:v>-1.0017663817663818</c:v>
                </c:pt>
                <c:pt idx="3">
                  <c:v>-1.0001108156028369</c:v>
                </c:pt>
                <c:pt idx="4">
                  <c:v>-1.001734981565821</c:v>
                </c:pt>
                <c:pt idx="12">
                  <c:v>-0.22764227642276424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04-4E5F-A255-43D28D8C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D-4289-94AE-F6138969B13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D-4289-94AE-F6138969B133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D-4289-94AE-F6138969B133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D-4289-94AE-F6138969B133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D-4289-94AE-F6138969B13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D-4289-94AE-F6138969B133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8D-4289-94AE-F6138969B1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8D-4289-94AE-F6138969B13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2">
                  <c:v>588</c:v>
                </c:pt>
                <c:pt idx="3">
                  <c:v>422</c:v>
                </c:pt>
                <c:pt idx="4">
                  <c:v>485</c:v>
                </c:pt>
                <c:pt idx="12">
                  <c:v>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8D-4289-94AE-F6138969B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D-4289-94AE-F6138969B1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8D-4289-94AE-F6138969B1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8D-4289-94AE-F6138969B1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8D-4289-94AE-F6138969B1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8D-4289-94AE-F6138969B1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8D-4289-94AE-F6138969B1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8D-4289-94AE-F6138969B1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8D-4289-94AE-F6138969B1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8D-4289-94AE-F6138969B1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8D-4289-94AE-F6138969B1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8D-4289-94AE-F6138969B1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8D-4289-94AE-F6138969B1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8D-4289-94AE-F6138969B13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2">
                  <c:v>0</c:v>
                </c:pt>
                <c:pt idx="3">
                  <c:v>0.20571428571428574</c:v>
                </c:pt>
                <c:pt idx="4">
                  <c:v>-9.5149253731343308E-2</c:v>
                </c:pt>
                <c:pt idx="12">
                  <c:v>2.62915129151291E-2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8D-4289-94AE-F6138969B133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-0.99952345495160089</c:v>
                </c:pt>
                <c:pt idx="2">
                  <c:v>-1</c:v>
                </c:pt>
                <c:pt idx="3">
                  <c:v>-0.99936897458369855</c:v>
                </c:pt>
                <c:pt idx="4">
                  <c:v>-1.0003422635026307</c:v>
                </c:pt>
                <c:pt idx="12">
                  <c:v>0.44199611147116014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8D-4289-94AE-F6138969B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0-47F0-9641-7A03E024FC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B0-47F0-9641-7A03E024FCE1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B0-47F0-9641-7A03E024FCE1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B0-47F0-9641-7A03E024FCE1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0-47F0-9641-7A03E024FC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0-47F0-9641-7A03E024FCE1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B0-47F0-9641-7A03E024FC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B0-47F0-9641-7A03E024FC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2">
                  <c:v>292</c:v>
                </c:pt>
                <c:pt idx="3">
                  <c:v>496</c:v>
                </c:pt>
                <c:pt idx="4">
                  <c:v>559</c:v>
                </c:pt>
                <c:pt idx="12">
                  <c:v>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B0-47F0-9641-7A03E024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B0-47F0-9641-7A03E024FC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B0-47F0-9641-7A03E024FC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0-47F0-9641-7A03E024FC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0-47F0-9641-7A03E024FC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0-47F0-9641-7A03E024FC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0-47F0-9641-7A03E024FC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0-47F0-9641-7A03E024FC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0-47F0-9641-7A03E024FC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0-47F0-9641-7A03E024FC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0-47F0-9641-7A03E024FC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0-47F0-9641-7A03E024FC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0-47F0-9641-7A03E024FC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0-47F0-9641-7A03E024FCE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2">
                  <c:v>9.7744360902255689E-2</c:v>
                </c:pt>
                <c:pt idx="3">
                  <c:v>0.48502994011976042</c:v>
                </c:pt>
                <c:pt idx="4">
                  <c:v>0.42602040816326525</c:v>
                </c:pt>
                <c:pt idx="12">
                  <c:v>0.4519094766619518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B0-47F0-9641-7A03E024FCE1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-0.99558241088656441</c:v>
                </c:pt>
                <c:pt idx="2">
                  <c:v>-0.99957868809955919</c:v>
                </c:pt>
                <c:pt idx="3">
                  <c:v>-0.99783468776732254</c:v>
                </c:pt>
                <c:pt idx="4">
                  <c:v>-0.99894024774088741</c:v>
                </c:pt>
                <c:pt idx="12">
                  <c:v>0.63065925337569495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B0-47F0-9641-7A03E024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8-4EB6-9ADC-85101E5F2B7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8-4EB6-9ADC-85101E5F2B76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8-4EB6-9ADC-85101E5F2B76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8-4EB6-9ADC-85101E5F2B76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8-4EB6-9ADC-85101E5F2B7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8-4EB6-9ADC-85101E5F2B76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98-4EB6-9ADC-85101E5F2B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98-4EB6-9ADC-85101E5F2B7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2">
                  <c:v>464</c:v>
                </c:pt>
                <c:pt idx="3">
                  <c:v>419</c:v>
                </c:pt>
                <c:pt idx="4">
                  <c:v>442</c:v>
                </c:pt>
                <c:pt idx="12">
                  <c:v>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98-4EB6-9ADC-85101E5F2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8-4EB6-9ADC-85101E5F2B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8-4EB6-9ADC-85101E5F2B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8-4EB6-9ADC-85101E5F2B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8-4EB6-9ADC-85101E5F2B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8-4EB6-9ADC-85101E5F2B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8-4EB6-9ADC-85101E5F2B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8-4EB6-9ADC-85101E5F2B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8-4EB6-9ADC-85101E5F2B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8-4EB6-9ADC-85101E5F2B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8-4EB6-9ADC-85101E5F2B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8-4EB6-9ADC-85101E5F2B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8-4EB6-9ADC-85101E5F2B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8-4EB6-9ADC-85101E5F2B76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2">
                  <c:v>0.1571072319201996</c:v>
                </c:pt>
                <c:pt idx="3">
                  <c:v>0.25825825825825821</c:v>
                </c:pt>
                <c:pt idx="4">
                  <c:v>0.44918032786885242</c:v>
                </c:pt>
                <c:pt idx="12">
                  <c:v>0.33103879849812268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98-4EB6-9ADC-85101E5F2B76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-0.99966561961698241</c:v>
                </c:pt>
                <c:pt idx="2">
                  <c:v>-0.99949645117974295</c:v>
                </c:pt>
                <c:pt idx="3">
                  <c:v>-0.99925358884896454</c:v>
                </c:pt>
                <c:pt idx="4">
                  <c:v>-0.99850273224043717</c:v>
                </c:pt>
                <c:pt idx="12">
                  <c:v>0.38566775244299678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98-4EB6-9ADC-85101E5F2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3-4C40-B4FD-0D3471CB63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3-4C40-B4FD-0D3471CB6378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93-4C40-B4FD-0D3471CB637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3-4C40-B4FD-0D3471CB637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3-4C40-B4FD-0D3471CB63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93-4C40-B4FD-0D3471CB637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93-4C40-B4FD-0D3471CB63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93-4C40-B4FD-0D3471CB63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2">
                  <c:v>71069</c:v>
                </c:pt>
                <c:pt idx="3">
                  <c:v>94971</c:v>
                </c:pt>
                <c:pt idx="4">
                  <c:v>78084</c:v>
                </c:pt>
                <c:pt idx="12">
                  <c:v>360629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93-4C40-B4FD-0D3471CB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3-4C40-B4FD-0D3471CB63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3-4C40-B4FD-0D3471CB63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3-4C40-B4FD-0D3471CB63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3-4C40-B4FD-0D3471CB63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3-4C40-B4FD-0D3471CB63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3-4C40-B4FD-0D3471CB63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3-4C40-B4FD-0D3471CB63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3-4C40-B4FD-0D3471CB63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3-4C40-B4FD-0D3471CB63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3-4C40-B4FD-0D3471CB63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93-4C40-B4FD-0D3471CB63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93-4C40-B4FD-0D3471CB63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93-4C40-B4FD-0D3471CB637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2">
                  <c:v>0.1512319180989099</c:v>
                </c:pt>
                <c:pt idx="3">
                  <c:v>5.1762517027143851E-2</c:v>
                </c:pt>
                <c:pt idx="4">
                  <c:v>-0.1777602274522192</c:v>
                </c:pt>
                <c:pt idx="12">
                  <c:v>4.2774609930718688E-2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93-4C40-B4FD-0D3471CB6378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2">
                  <c:v>4.3919564035899361E-2</c:v>
                </c:pt>
                <c:pt idx="3">
                  <c:v>4.4383350745037742E-2</c:v>
                </c:pt>
                <c:pt idx="4">
                  <c:v>-0.19963099630996306</c:v>
                </c:pt>
                <c:pt idx="12">
                  <c:v>1.6692603493577707E-2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93-4C40-B4FD-0D3471CB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8-4874-B093-E41846C2F0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8-4874-B093-E41846C2F037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8-4874-B093-E41846C2F037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8-4874-B093-E41846C2F037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8-4874-B093-E41846C2F0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8-4874-B093-E41846C2F037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8-4874-B093-E41846C2F0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38-4874-B093-E41846C2F0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2">
                  <c:v>39375</c:v>
                </c:pt>
                <c:pt idx="3">
                  <c:v>40788</c:v>
                </c:pt>
                <c:pt idx="4">
                  <c:v>40256</c:v>
                </c:pt>
                <c:pt idx="12">
                  <c:v>202525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38-4874-B093-E41846C2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8-4874-B093-E41846C2F0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8-4874-B093-E41846C2F0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8-4874-B093-E41846C2F0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8-4874-B093-E41846C2F0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8-4874-B093-E41846C2F0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8-4874-B093-E41846C2F0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8-4874-B093-E41846C2F0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8-4874-B093-E41846C2F0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8-4874-B093-E41846C2F0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8-4874-B093-E41846C2F0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8-4874-B093-E41846C2F0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8-4874-B093-E41846C2F0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8-4874-B093-E41846C2F037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2">
                  <c:v>0.13244176013805009</c:v>
                </c:pt>
                <c:pt idx="3">
                  <c:v>6.6074228959749126E-2</c:v>
                </c:pt>
                <c:pt idx="4">
                  <c:v>0.12377868349059229</c:v>
                </c:pt>
                <c:pt idx="12">
                  <c:v>0.19271268889647941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8-4874-B093-E41846C2F037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-0.99999321453091528</c:v>
                </c:pt>
                <c:pt idx="2">
                  <c:v>-0.99999661074903046</c:v>
                </c:pt>
                <c:pt idx="3">
                  <c:v>-0.99999821618668616</c:v>
                </c:pt>
                <c:pt idx="4">
                  <c:v>-0.9999967678430256</c:v>
                </c:pt>
                <c:pt idx="12">
                  <c:v>7.0999846641177422E-2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8-4874-B093-E41846C2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3-44E6-82DB-24C1021289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3-44E6-82DB-24C10212890C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3-44E6-82DB-24C10212890C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3-44E6-82DB-24C10212890C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3-44E6-82DB-24C1021289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23-44E6-82DB-24C10212890C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23-44E6-82DB-24C1021289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23-44E6-82DB-24C1021289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2">
                  <c:v>24227</c:v>
                </c:pt>
                <c:pt idx="3">
                  <c:v>30945</c:v>
                </c:pt>
                <c:pt idx="4">
                  <c:v>24222</c:v>
                </c:pt>
                <c:pt idx="12">
                  <c:v>120471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23-44E6-82DB-24C10212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23-44E6-82DB-24C1021289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23-44E6-82DB-24C1021289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23-44E6-82DB-24C1021289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23-44E6-82DB-24C1021289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23-44E6-82DB-24C1021289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23-44E6-82DB-24C1021289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23-44E6-82DB-24C1021289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23-44E6-82DB-24C1021289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23-44E6-82DB-24C1021289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3-44E6-82DB-24C1021289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23-44E6-82DB-24C1021289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23-44E6-82DB-24C1021289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23-44E6-82DB-24C10212890C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2">
                  <c:v>0.14079201393793861</c:v>
                </c:pt>
                <c:pt idx="3">
                  <c:v>7.4031653477717674E-2</c:v>
                </c:pt>
                <c:pt idx="4">
                  <c:v>-0.13723953695458591</c:v>
                </c:pt>
                <c:pt idx="12">
                  <c:v>2.4892594325577333E-2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23-44E6-82DB-24C10212890C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-1.0000060871294278</c:v>
                </c:pt>
                <c:pt idx="2">
                  <c:v>-0.99999235200098113</c:v>
                </c:pt>
                <c:pt idx="3">
                  <c:v>-0.99999717619660988</c:v>
                </c:pt>
                <c:pt idx="4">
                  <c:v>-1.0000050278259436</c:v>
                </c:pt>
                <c:pt idx="12">
                  <c:v>0.16948510853104493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23-44E6-82DB-24C10212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F-488E-892C-37A799D9ACA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F-488E-892C-37A799D9ACA3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F-488E-892C-37A799D9ACA3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F-488E-892C-37A799D9ACA3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F-488E-892C-37A799D9ACA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7F-488E-892C-37A799D9ACA3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7F-488E-892C-37A799D9AC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7F-488E-892C-37A799D9ACA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2">
                  <c:v>16603</c:v>
                </c:pt>
                <c:pt idx="3">
                  <c:v>21284</c:v>
                </c:pt>
                <c:pt idx="4">
                  <c:v>19404</c:v>
                </c:pt>
                <c:pt idx="12">
                  <c:v>87474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7F-488E-892C-37A799D9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F-488E-892C-37A799D9AC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F-488E-892C-37A799D9AC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F-488E-892C-37A799D9AC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F-488E-892C-37A799D9AC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F-488E-892C-37A799D9AC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F-488E-892C-37A799D9AC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F-488E-892C-37A799D9AC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F-488E-892C-37A799D9AC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F-488E-892C-37A799D9AC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F-488E-892C-37A799D9AC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7F-488E-892C-37A799D9AC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7F-488E-892C-37A799D9AC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7F-488E-892C-37A799D9ACA3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2">
                  <c:v>0.12707894915484363</c:v>
                </c:pt>
                <c:pt idx="3">
                  <c:v>0.11891494059510044</c:v>
                </c:pt>
                <c:pt idx="4">
                  <c:v>9.0541224076884141E-2</c:v>
                </c:pt>
                <c:pt idx="12">
                  <c:v>0.11202359462001987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7F-488E-892C-37A799D9ACA3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2">
                  <c:v>0.3307951266431548</c:v>
                </c:pt>
                <c:pt idx="3">
                  <c:v>0.21041856232939038</c:v>
                </c:pt>
                <c:pt idx="4">
                  <c:v>5.4336013910019521E-2</c:v>
                </c:pt>
                <c:pt idx="12">
                  <c:v>0.27183110878478578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7F-488E-892C-37A799D9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1-41FF-B2F4-17605184817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1-41FF-B2F4-176051848174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1-41FF-B2F4-176051848174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1-41FF-B2F4-176051848174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1-41FF-B2F4-17605184817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1-41FF-B2F4-176051848174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31-41FF-B2F4-1760518481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31-41FF-B2F4-17605184817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2">
                  <c:v>7624</c:v>
                </c:pt>
                <c:pt idx="3">
                  <c:v>9661</c:v>
                </c:pt>
                <c:pt idx="4">
                  <c:v>4818</c:v>
                </c:pt>
                <c:pt idx="12">
                  <c:v>32997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31-41FF-B2F4-176051848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1-41FF-B2F4-1760518481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1-41FF-B2F4-1760518481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1-41FF-B2F4-1760518481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1-41FF-B2F4-1760518481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1-41FF-B2F4-1760518481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1-41FF-B2F4-1760518481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1-41FF-B2F4-1760518481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1-41FF-B2F4-1760518481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1-41FF-B2F4-1760518481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31-41FF-B2F4-1760518481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31-41FF-B2F4-1760518481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31-41FF-B2F4-1760518481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31-41FF-B2F4-176051848174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2">
                  <c:v>0.1718413771902858</c:v>
                </c:pt>
                <c:pt idx="3">
                  <c:v>-1.3176710929519886E-2</c:v>
                </c:pt>
                <c:pt idx="4">
                  <c:v>-0.5314141217661934</c:v>
                </c:pt>
                <c:pt idx="12">
                  <c:v>-0.15137720854872305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31-41FF-B2F4-176051848174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-1.0000325778440444</c:v>
                </c:pt>
                <c:pt idx="2">
                  <c:v>-0.99997103634296469</c:v>
                </c:pt>
                <c:pt idx="3">
                  <c:v>-1.0000015263188844</c:v>
                </c:pt>
                <c:pt idx="4">
                  <c:v>-1.0000597631715886</c:v>
                </c:pt>
                <c:pt idx="12">
                  <c:v>-3.613366828299347E-2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31-41FF-B2F4-176051848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F-46E2-86F8-6953276857D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F-46E2-86F8-6953276857DC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F-46E2-86F8-6953276857DC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F-46E2-86F8-6953276857DC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F-46E2-86F8-6953276857D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2F-46E2-86F8-6953276857DC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F-46E2-86F8-6953276857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2F-46E2-86F8-6953276857D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2">
                  <c:v>179707</c:v>
                </c:pt>
                <c:pt idx="3">
                  <c:v>179752</c:v>
                </c:pt>
                <c:pt idx="4">
                  <c:v>165032</c:v>
                </c:pt>
                <c:pt idx="12">
                  <c:v>858726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2F-46E2-86F8-69532768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2F-46E2-86F8-6953276857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2F-46E2-86F8-6953276857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F-46E2-86F8-6953276857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F-46E2-86F8-6953276857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F-46E2-86F8-6953276857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F-46E2-86F8-6953276857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F-46E2-86F8-6953276857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F-46E2-86F8-6953276857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F-46E2-86F8-6953276857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F-46E2-86F8-6953276857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2F-46E2-86F8-6953276857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2F-46E2-86F8-6953276857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2F-46E2-86F8-6953276857DC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2">
                  <c:v>8.7058040710159323E-2</c:v>
                </c:pt>
                <c:pt idx="3">
                  <c:v>5.8080466197721892E-2</c:v>
                </c:pt>
                <c:pt idx="4">
                  <c:v>0.10085917071348516</c:v>
                </c:pt>
                <c:pt idx="12">
                  <c:v>0.1756316073369677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2F-46E2-86F8-6953276857DC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-0.99999896707404179</c:v>
                </c:pt>
                <c:pt idx="2">
                  <c:v>-0.99999954684412617</c:v>
                </c:pt>
                <c:pt idx="3">
                  <c:v>-0.9999996721488742</c:v>
                </c:pt>
                <c:pt idx="4">
                  <c:v>-0.99999938355792128</c:v>
                </c:pt>
                <c:pt idx="12">
                  <c:v>-9.6768948135026456E-3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2F-46E2-86F8-69532768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4-4759-88ED-8BEB8944D5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4-4759-88ED-8BEB8944D5BB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4-4759-88ED-8BEB8944D5BB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4-4759-88ED-8BEB8944D5BB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34-4759-88ED-8BEB8944D5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4-4759-88ED-8BEB8944D5BB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34-4759-88ED-8BEB8944D5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34-4759-88ED-8BEB8944D5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2">
                  <c:v>95977</c:v>
                </c:pt>
                <c:pt idx="3">
                  <c:v>91992</c:v>
                </c:pt>
                <c:pt idx="4">
                  <c:v>92172</c:v>
                </c:pt>
                <c:pt idx="12">
                  <c:v>446668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34-4759-88ED-8BEB8944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4-4759-88ED-8BEB8944D5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34-4759-88ED-8BEB8944D5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4-4759-88ED-8BEB8944D5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4-4759-88ED-8BEB8944D5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4-4759-88ED-8BEB8944D5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34-4759-88ED-8BEB8944D5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34-4759-88ED-8BEB8944D5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34-4759-88ED-8BEB8944D5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34-4759-88ED-8BEB8944D5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34-4759-88ED-8BEB8944D5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34-4759-88ED-8BEB8944D5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34-4759-88ED-8BEB8944D5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34-4759-88ED-8BEB8944D5BB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2">
                  <c:v>0.12642450560413132</c:v>
                </c:pt>
                <c:pt idx="3">
                  <c:v>8.1737044484425203E-2</c:v>
                </c:pt>
                <c:pt idx="4">
                  <c:v>8.6114253393665185E-2</c:v>
                </c:pt>
                <c:pt idx="12">
                  <c:v>0.21551573997474627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34-4759-88ED-8BEB8944D5BB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-0.99999754857316092</c:v>
                </c:pt>
                <c:pt idx="2">
                  <c:v>-0.99999865872555238</c:v>
                </c:pt>
                <c:pt idx="3">
                  <c:v>-0.9999991101610729</c:v>
                </c:pt>
                <c:pt idx="4">
                  <c:v>-0.9999990511348863</c:v>
                </c:pt>
                <c:pt idx="12">
                  <c:v>8.2184607258699582E-3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34-4759-88ED-8BEB8944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5B-4707-A511-D1976336B18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B-4707-A511-D1976336B185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5B-4707-A511-D1976336B185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5B-4707-A511-D1976336B185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5B-4707-A511-D1976336B18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B-4707-A511-D1976336B185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5B-4707-A511-D1976336B1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5B-4707-A511-D1976336B18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2">
                  <c:v>20731</c:v>
                </c:pt>
                <c:pt idx="3">
                  <c:v>18935</c:v>
                </c:pt>
                <c:pt idx="4">
                  <c:v>13055</c:v>
                </c:pt>
                <c:pt idx="12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5B-4707-A511-D1976336B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5B-4707-A511-D1976336B1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B-4707-A511-D1976336B1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B-4707-A511-D1976336B1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B-4707-A511-D1976336B1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B-4707-A511-D1976336B1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B-4707-A511-D1976336B1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5B-4707-A511-D1976336B1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5B-4707-A511-D1976336B1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5B-4707-A511-D1976336B1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5B-4707-A511-D1976336B1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5B-4707-A511-D1976336B1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5B-4707-A511-D1976336B1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5B-4707-A511-D1976336B185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2">
                  <c:v>2.0829229860153564E-2</c:v>
                </c:pt>
                <c:pt idx="3">
                  <c:v>5.4639634621811206E-2</c:v>
                </c:pt>
                <c:pt idx="4">
                  <c:v>5.7855927396483375E-2</c:v>
                </c:pt>
                <c:pt idx="12">
                  <c:v>0.16127697004191033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5B-4707-A511-D1976336B185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-0.99999156544313628</c:v>
                </c:pt>
                <c:pt idx="2">
                  <c:v>-0.9999993472711648</c:v>
                </c:pt>
                <c:pt idx="3">
                  <c:v>-0.99999763393086127</c:v>
                </c:pt>
                <c:pt idx="4">
                  <c:v>-0.99999709820807525</c:v>
                </c:pt>
                <c:pt idx="12">
                  <c:v>-0.26775038131203965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5B-4707-A511-D1976336B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F7-4437-92FE-A3090A1540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7-4437-92FE-A3090A154054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F7-4437-92FE-A3090A154054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7-4437-92FE-A3090A154054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F7-4437-92FE-A3090A1540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F7-4437-92FE-A3090A154054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F7-4437-92FE-A3090A1540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F7-4437-92FE-A3090A15405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2">
                  <c:v>11581</c:v>
                </c:pt>
                <c:pt idx="3">
                  <c:v>17963</c:v>
                </c:pt>
                <c:pt idx="4">
                  <c:v>13164</c:v>
                </c:pt>
                <c:pt idx="12">
                  <c:v>67395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F7-4437-92FE-A3090A154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F7-4437-92FE-A3090A1540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F7-4437-92FE-A3090A1540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F7-4437-92FE-A3090A1540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F7-4437-92FE-A3090A1540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F7-4437-92FE-A3090A1540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F7-4437-92FE-A3090A1540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F7-4437-92FE-A3090A1540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F7-4437-92FE-A3090A1540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F7-4437-92FE-A3090A1540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F7-4437-92FE-A3090A1540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F7-4437-92FE-A3090A1540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F7-4437-92FE-A3090A1540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F7-4437-92FE-A3090A154054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2">
                  <c:v>-2.0965423958069107E-2</c:v>
                </c:pt>
                <c:pt idx="3">
                  <c:v>0.13754670381863088</c:v>
                </c:pt>
                <c:pt idx="4">
                  <c:v>0.32594681708299755</c:v>
                </c:pt>
                <c:pt idx="12">
                  <c:v>0.18674062334918129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F7-4437-92FE-A3090A154054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-0.99998344299766417</c:v>
                </c:pt>
                <c:pt idx="2">
                  <c:v>-1.0000020272117538</c:v>
                </c:pt>
                <c:pt idx="3">
                  <c:v>-0.99998969147089722</c:v>
                </c:pt>
                <c:pt idx="4">
                  <c:v>-0.99996547904923927</c:v>
                </c:pt>
                <c:pt idx="12">
                  <c:v>0.30575037780447167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F7-4437-92FE-A3090A154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1-4D37-9F61-C2C582108F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1-4D37-9F61-C2C582108FAB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1-4D37-9F61-C2C582108FAB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1-4D37-9F61-C2C582108FAB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1-4D37-9F61-C2C582108F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1-4D37-9F61-C2C582108FAB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91-4D37-9F61-C2C582108F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91-4D37-9F61-C2C582108F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2">
                  <c:v>2497</c:v>
                </c:pt>
                <c:pt idx="3">
                  <c:v>3182</c:v>
                </c:pt>
                <c:pt idx="4">
                  <c:v>2832</c:v>
                </c:pt>
                <c:pt idx="12">
                  <c:v>14363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91-4D37-9F61-C2C582108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1-4D37-9F61-C2C582108F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1-4D37-9F61-C2C582108F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1-4D37-9F61-C2C582108F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1-4D37-9F61-C2C582108F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1-4D37-9F61-C2C582108F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1-4D37-9F61-C2C582108F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1-4D37-9F61-C2C582108F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1-4D37-9F61-C2C582108F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1-4D37-9F61-C2C582108F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1-4D37-9F61-C2C582108F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1-4D37-9F61-C2C582108F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1-4D37-9F61-C2C582108F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1-4D37-9F61-C2C582108FAB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2">
                  <c:v>-0.11485288904643742</c:v>
                </c:pt>
                <c:pt idx="3">
                  <c:v>-1.8204257945078628E-2</c:v>
                </c:pt>
                <c:pt idx="4">
                  <c:v>0.52915766738660897</c:v>
                </c:pt>
                <c:pt idx="12">
                  <c:v>2.2132080842584667E-2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91-4D37-9F61-C2C582108FAB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-1.0000030966746831</c:v>
                </c:pt>
                <c:pt idx="2">
                  <c:v>-1.0000343768000737</c:v>
                </c:pt>
                <c:pt idx="3">
                  <c:v>-1.0000046918190579</c:v>
                </c:pt>
                <c:pt idx="4">
                  <c:v>-0.99976922910275334</c:v>
                </c:pt>
                <c:pt idx="12">
                  <c:v>-1.9724269724269772E-2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91-4D37-9F61-C2C582108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F-4D1B-A270-3DEFF1F62C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F-4D1B-A270-3DEFF1F62C00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F-4D1B-A270-3DEFF1F62C00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F-4D1B-A270-3DEFF1F62C00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F-4D1B-A270-3DEFF1F62C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F-4D1B-A270-3DEFF1F62C00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6F-4D1B-A270-3DEFF1F62C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6F-4D1B-A270-3DEFF1F62C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2">
                  <c:v>6884</c:v>
                </c:pt>
                <c:pt idx="3">
                  <c:v>7321</c:v>
                </c:pt>
                <c:pt idx="4">
                  <c:v>5053</c:v>
                </c:pt>
                <c:pt idx="12">
                  <c:v>32642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6F-4D1B-A270-3DEFF1F62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F-4D1B-A270-3DEFF1F62C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F-4D1B-A270-3DEFF1F62C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F-4D1B-A270-3DEFF1F62C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F-4D1B-A270-3DEFF1F62C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F-4D1B-A270-3DEFF1F62C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F-4D1B-A270-3DEFF1F62C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F-4D1B-A270-3DEFF1F62C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F-4D1B-A270-3DEFF1F62C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F-4D1B-A270-3DEFF1F62C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F-4D1B-A270-3DEFF1F62C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F-4D1B-A270-3DEFF1F62C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F-4D1B-A270-3DEFF1F62C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F-4D1B-A270-3DEFF1F62C00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2">
                  <c:v>-0.19999999999999996</c:v>
                </c:pt>
                <c:pt idx="3">
                  <c:v>-0.20785544254490373</c:v>
                </c:pt>
                <c:pt idx="4">
                  <c:v>-0.23900602409638549</c:v>
                </c:pt>
                <c:pt idx="12">
                  <c:v>-0.18309224685920211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6F-4D1B-A270-3DEFF1F62C00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-1.0000352145417921</c:v>
                </c:pt>
                <c:pt idx="2">
                  <c:v>-1.000027570995313</c:v>
                </c:pt>
                <c:pt idx="3">
                  <c:v>-1.000035069249628</c:v>
                </c:pt>
                <c:pt idx="4">
                  <c:v>-1.0000597216452014</c:v>
                </c:pt>
                <c:pt idx="12">
                  <c:v>5.6067811964152892E-2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6F-4D1B-A270-3DEFF1F62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0-492E-9787-FE1D64D15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0-492E-9787-FE1D64D15486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0-492E-9787-FE1D64D15486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0-492E-9787-FE1D64D15486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0-492E-9787-FE1D64D15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30-492E-9787-FE1D64D15486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30-492E-9787-FE1D64D154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30-492E-9787-FE1D64D15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2">
                  <c:v>46790</c:v>
                </c:pt>
                <c:pt idx="3">
                  <c:v>53112</c:v>
                </c:pt>
                <c:pt idx="4">
                  <c:v>50836</c:v>
                </c:pt>
                <c:pt idx="12">
                  <c:v>222242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30-492E-9787-FE1D64D15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0-492E-9787-FE1D64D154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0-492E-9787-FE1D64D154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0-492E-9787-FE1D64D154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0-492E-9787-FE1D64D154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0-492E-9787-FE1D64D154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0-492E-9787-FE1D64D154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0-492E-9787-FE1D64D154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0-492E-9787-FE1D64D154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0-492E-9787-FE1D64D154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0-492E-9787-FE1D64D154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30-492E-9787-FE1D64D154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30-492E-9787-FE1D64D154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30-492E-9787-FE1D64D15486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2">
                  <c:v>0.27098386483403059</c:v>
                </c:pt>
                <c:pt idx="3">
                  <c:v>7.9951199674664464E-2</c:v>
                </c:pt>
                <c:pt idx="4">
                  <c:v>-4.3950877324958171E-2</c:v>
                </c:pt>
                <c:pt idx="12">
                  <c:v>0.13013409542794085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30-492E-9787-FE1D64D15486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2">
                  <c:v>6.641444069650837E-2</c:v>
                </c:pt>
                <c:pt idx="3">
                  <c:v>-0.10818571068759975</c:v>
                </c:pt>
                <c:pt idx="4">
                  <c:v>-0.11689394597411618</c:v>
                </c:pt>
                <c:pt idx="12">
                  <c:v>-1.1400991970819119E-2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30-492E-9787-FE1D64D15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D-4D5C-B125-BDBE4891A4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D-4D5C-B125-BDBE4891A4F9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D-4D5C-B125-BDBE4891A4F9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D-4D5C-B125-BDBE4891A4F9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D-4D5C-B125-BDBE4891A4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D-4D5C-B125-BDBE4891A4F9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0D-4D5C-B125-BDBE4891A4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0D-4D5C-B125-BDBE4891A4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2">
                  <c:v>3899</c:v>
                </c:pt>
                <c:pt idx="3">
                  <c:v>4640</c:v>
                </c:pt>
                <c:pt idx="4">
                  <c:v>4134</c:v>
                </c:pt>
                <c:pt idx="12">
                  <c:v>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0D-4D5C-B125-BDBE4891A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D-4D5C-B125-BDBE4891A4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D-4D5C-B125-BDBE4891A4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D-4D5C-B125-BDBE4891A4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D-4D5C-B125-BDBE4891A4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D-4D5C-B125-BDBE4891A4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D-4D5C-B125-BDBE4891A4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D-4D5C-B125-BDBE4891A4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D-4D5C-B125-BDBE4891A4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D-4D5C-B125-BDBE4891A4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0D-4D5C-B125-BDBE4891A4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0D-4D5C-B125-BDBE4891A4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0D-4D5C-B125-BDBE4891A4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0D-4D5C-B125-BDBE4891A4F9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2">
                  <c:v>1.5412278448496686E-3</c:v>
                </c:pt>
                <c:pt idx="3">
                  <c:v>-1.0871882327861848E-2</c:v>
                </c:pt>
                <c:pt idx="4">
                  <c:v>6.0816012317167045E-2</c:v>
                </c:pt>
                <c:pt idx="12">
                  <c:v>0.15157816165493698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0D-4D5C-B125-BDBE4891A4F9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-0.99988174833488874</c:v>
                </c:pt>
                <c:pt idx="2">
                  <c:v>-0.99999959988892917</c:v>
                </c:pt>
                <c:pt idx="3">
                  <c:v>-1.0000029471082483</c:v>
                </c:pt>
                <c:pt idx="4">
                  <c:v>-0.99998417074119805</c:v>
                </c:pt>
                <c:pt idx="12">
                  <c:v>0.14099313259376656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0D-4D5C-B125-BDBE4891A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D-41E2-99C1-327E9B0D487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D-41E2-99C1-327E9B0D4877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D-41E2-99C1-327E9B0D4877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D-41E2-99C1-327E9B0D4877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D-41E2-99C1-327E9B0D487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4D-41E2-99C1-327E9B0D4877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4D-41E2-99C1-327E9B0D48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4D-41E2-99C1-327E9B0D487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2">
                  <c:v>18985</c:v>
                </c:pt>
                <c:pt idx="3">
                  <c:v>20476</c:v>
                </c:pt>
                <c:pt idx="4">
                  <c:v>22243</c:v>
                </c:pt>
                <c:pt idx="12">
                  <c:v>97468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4D-41E2-99C1-327E9B0D4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4D-41E2-99C1-327E9B0D48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D-41E2-99C1-327E9B0D48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D-41E2-99C1-327E9B0D48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D-41E2-99C1-327E9B0D48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D-41E2-99C1-327E9B0D48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D-41E2-99C1-327E9B0D48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D-41E2-99C1-327E9B0D48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D-41E2-99C1-327E9B0D48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D-41E2-99C1-327E9B0D48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D-41E2-99C1-327E9B0D48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D-41E2-99C1-327E9B0D48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D-41E2-99C1-327E9B0D48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D-41E2-99C1-327E9B0D4877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2">
                  <c:v>0.18886592773498645</c:v>
                </c:pt>
                <c:pt idx="3">
                  <c:v>0.18310510198185703</c:v>
                </c:pt>
                <c:pt idx="4">
                  <c:v>0.2102399477664727</c:v>
                </c:pt>
                <c:pt idx="12">
                  <c:v>0.280317360235393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4D-41E2-99C1-327E9B0D4877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-0.99997896886187465</c:v>
                </c:pt>
                <c:pt idx="2">
                  <c:v>-0.99998925432818986</c:v>
                </c:pt>
                <c:pt idx="3">
                  <c:v>-0.99999027898163184</c:v>
                </c:pt>
                <c:pt idx="4">
                  <c:v>-0.99998968147495626</c:v>
                </c:pt>
                <c:pt idx="12">
                  <c:v>0.12124976992453518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4D-41E2-99C1-327E9B0D4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C-4B75-B428-855D46793A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C-4B75-B428-855D46793A9A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C-4B75-B428-855D46793A9A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C-4B75-B428-855D46793A9A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C-4B75-B428-855D46793A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C-4B75-B428-855D46793A9A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BC-4B75-B428-855D46793A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BC-4B75-B428-855D46793A9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2">
                  <c:v>1601</c:v>
                </c:pt>
                <c:pt idx="3">
                  <c:v>1849</c:v>
                </c:pt>
                <c:pt idx="4">
                  <c:v>1316</c:v>
                </c:pt>
                <c:pt idx="12">
                  <c:v>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BC-4B75-B428-855D46793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C-4B75-B428-855D46793A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C-4B75-B428-855D46793A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C-4B75-B428-855D46793A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C-4B75-B428-855D46793A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C-4B75-B428-855D46793A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C-4B75-B428-855D46793A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C-4B75-B428-855D46793A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C-4B75-B428-855D46793A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C-4B75-B428-855D46793A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C-4B75-B428-855D46793A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C-4B75-B428-855D46793A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C-4B75-B428-855D46793A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C-4B75-B428-855D46793A9A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2">
                  <c:v>0.13626685592618881</c:v>
                </c:pt>
                <c:pt idx="3">
                  <c:v>1.0934937124111643E-2</c:v>
                </c:pt>
                <c:pt idx="4">
                  <c:v>0.12478632478632479</c:v>
                </c:pt>
                <c:pt idx="12">
                  <c:v>0.21709295071740486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BC-4B75-B428-855D46793A9A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-0.99970413521907564</c:v>
                </c:pt>
                <c:pt idx="2">
                  <c:v>-0.99991874367565525</c:v>
                </c:pt>
                <c:pt idx="3">
                  <c:v>-0.99999384294080851</c:v>
                </c:pt>
                <c:pt idx="4">
                  <c:v>-0.99990944388622183</c:v>
                </c:pt>
                <c:pt idx="12">
                  <c:v>-5.4798011979100281E-3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BC-4B75-B428-855D46793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6-40E0-92A5-50BF6BE8F0C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0E0-92A5-50BF6BE8F0C4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6-40E0-92A5-50BF6BE8F0C4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6-40E0-92A5-50BF6BE8F0C4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6-40E0-92A5-50BF6BE8F0C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6-40E0-92A5-50BF6BE8F0C4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76-40E0-92A5-50BF6BE8F0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76-40E0-92A5-50BF6BE8F0C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2">
                  <c:v>498</c:v>
                </c:pt>
                <c:pt idx="3">
                  <c:v>319</c:v>
                </c:pt>
                <c:pt idx="4">
                  <c:v>291</c:v>
                </c:pt>
                <c:pt idx="12">
                  <c:v>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76-40E0-92A5-50BF6BE8F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6-40E0-92A5-50BF6BE8F0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6-40E0-92A5-50BF6BE8F0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76-40E0-92A5-50BF6BE8F0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76-40E0-92A5-50BF6BE8F0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76-40E0-92A5-50BF6BE8F0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76-40E0-92A5-50BF6BE8F0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76-40E0-92A5-50BF6BE8F0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76-40E0-92A5-50BF6BE8F0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76-40E0-92A5-50BF6BE8F0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76-40E0-92A5-50BF6BE8F0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76-40E0-92A5-50BF6BE8F0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76-40E0-92A5-50BF6BE8F0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76-40E0-92A5-50BF6BE8F0C4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2">
                  <c:v>8.0971659919029104E-3</c:v>
                </c:pt>
                <c:pt idx="3">
                  <c:v>-0.43936731107205629</c:v>
                </c:pt>
                <c:pt idx="4">
                  <c:v>-9.0624999999999956E-2</c:v>
                </c:pt>
                <c:pt idx="12">
                  <c:v>0.10201511335012592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76-40E0-92A5-50BF6BE8F0C4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-0.9994308544892202</c:v>
                </c:pt>
                <c:pt idx="2">
                  <c:v>-0.99998224305703531</c:v>
                </c:pt>
                <c:pt idx="3">
                  <c:v>-1.0010100397955679</c:v>
                </c:pt>
                <c:pt idx="4">
                  <c:v>-1.0003295454545456</c:v>
                </c:pt>
                <c:pt idx="12">
                  <c:v>7.2908672294704768E-3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76-40E0-92A5-50BF6BE8F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F1-4720-A4F8-D5F180D60C3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1-4720-A4F8-D5F180D60C34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F1-4720-A4F8-D5F180D60C34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F1-4720-A4F8-D5F180D60C34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F1-4720-A4F8-D5F180D60C3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F1-4720-A4F8-D5F180D60C34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F1-4720-A4F8-D5F180D60C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F1-4720-A4F8-D5F180D60C3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2">
                  <c:v>204</c:v>
                </c:pt>
                <c:pt idx="3">
                  <c:v>124</c:v>
                </c:pt>
                <c:pt idx="4">
                  <c:v>99</c:v>
                </c:pt>
                <c:pt idx="12">
                  <c:v>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F1-4720-A4F8-D5F180D60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F1-4720-A4F8-D5F180D60C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F1-4720-A4F8-D5F180D60C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F1-4720-A4F8-D5F180D60C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F1-4720-A4F8-D5F180D60C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F1-4720-A4F8-D5F180D60C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F1-4720-A4F8-D5F180D60C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F1-4720-A4F8-D5F180D60C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F1-4720-A4F8-D5F180D60C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F1-4720-A4F8-D5F180D60C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F1-4720-A4F8-D5F180D60C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F1-4720-A4F8-D5F180D60C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F1-4720-A4F8-D5F180D60C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F1-4720-A4F8-D5F180D60C34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2">
                  <c:v>0.88888888888888884</c:v>
                </c:pt>
                <c:pt idx="3">
                  <c:v>0.18095238095238098</c:v>
                </c:pt>
                <c:pt idx="4">
                  <c:v>0.47761194029850751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F1-4720-A4F8-D5F180D60C34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-0.99124999999999996</c:v>
                </c:pt>
                <c:pt idx="2">
                  <c:v>-0.99191919191919187</c:v>
                </c:pt>
                <c:pt idx="3">
                  <c:v>-0.9983986514959966</c:v>
                </c:pt>
                <c:pt idx="4">
                  <c:v>-0.99646213377556658</c:v>
                </c:pt>
                <c:pt idx="12">
                  <c:v>0.35648994515539312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F1-4720-A4F8-D5F180D60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0-47CF-BE91-14703377DFF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0-47CF-BE91-14703377DFFD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C0-47CF-BE91-14703377DFFD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C0-47CF-BE91-14703377DFFD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C0-47CF-BE91-14703377DFF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0-47CF-BE91-14703377DFFD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C0-47CF-BE91-14703377DF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C0-47CF-BE91-14703377DFF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2">
                  <c:v>3564</c:v>
                </c:pt>
                <c:pt idx="3">
                  <c:v>2088</c:v>
                </c:pt>
                <c:pt idx="4">
                  <c:v>1748</c:v>
                </c:pt>
                <c:pt idx="12">
                  <c:v>13995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C0-47CF-BE91-14703377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0-47CF-BE91-14703377DF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0-47CF-BE91-14703377DF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0-47CF-BE91-14703377DF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0-47CF-BE91-14703377DF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0-47CF-BE91-14703377DF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C0-47CF-BE91-14703377DF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C0-47CF-BE91-14703377DF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C0-47CF-BE91-14703377DF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C0-47CF-BE91-14703377DF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C0-47CF-BE91-14703377DF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C0-47CF-BE91-14703377DF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C0-47CF-BE91-14703377DF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C0-47CF-BE91-14703377DFFD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2">
                  <c:v>0.11549295774647894</c:v>
                </c:pt>
                <c:pt idx="3">
                  <c:v>-0.39160839160839156</c:v>
                </c:pt>
                <c:pt idx="4">
                  <c:v>-0.16959619952494065</c:v>
                </c:pt>
                <c:pt idx="12">
                  <c:v>-0.10944957047406934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C0-47CF-BE91-14703377DFFD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-1.0000119337135174</c:v>
                </c:pt>
                <c:pt idx="2">
                  <c:v>-0.99997330259876416</c:v>
                </c:pt>
                <c:pt idx="3">
                  <c:v>-1.0001411710135575</c:v>
                </c:pt>
                <c:pt idx="4">
                  <c:v>-1.0000801115727562</c:v>
                </c:pt>
                <c:pt idx="12">
                  <c:v>-0.14325068870523416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C0-47CF-BE91-14703377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A-4006-A32B-F182AE0C445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A-4006-A32B-F182AE0C445A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5A-4006-A32B-F182AE0C445A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A-4006-A32B-F182AE0C445A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5A-4006-A32B-F182AE0C445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A-4006-A32B-F182AE0C445A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5A-4006-A32B-F182AE0C4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5A-4006-A32B-F182AE0C445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2">
                  <c:v>1229</c:v>
                </c:pt>
                <c:pt idx="3">
                  <c:v>330</c:v>
                </c:pt>
                <c:pt idx="4">
                  <c:v>53</c:v>
                </c:pt>
                <c:pt idx="12">
                  <c:v>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5A-4006-A32B-F182AE0C4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5A-4006-A32B-F182AE0C4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5A-4006-A32B-F182AE0C4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5A-4006-A32B-F182AE0C4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5A-4006-A32B-F182AE0C4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5A-4006-A32B-F182AE0C4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A-4006-A32B-F182AE0C4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A-4006-A32B-F182AE0C4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A-4006-A32B-F182AE0C4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A-4006-A32B-F182AE0C4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A-4006-A32B-F182AE0C4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A-4006-A32B-F182AE0C4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A-4006-A32B-F182AE0C4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A-4006-A32B-F182AE0C445A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2">
                  <c:v>1.1153184165232357</c:v>
                </c:pt>
                <c:pt idx="3">
                  <c:v>4.6896551724137927</c:v>
                </c:pt>
                <c:pt idx="4">
                  <c:v>0.20454545454545459</c:v>
                </c:pt>
                <c:pt idx="12">
                  <c:v>0.33865071452309747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5A-4006-A32B-F182AE0C445A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-0.9997704936587084</c:v>
                </c:pt>
                <c:pt idx="2">
                  <c:v>-0.99910344178736077</c:v>
                </c:pt>
                <c:pt idx="3">
                  <c:v>-0.97858604944103289</c:v>
                </c:pt>
                <c:pt idx="4">
                  <c:v>-0.99269480519480524</c:v>
                </c:pt>
                <c:pt idx="12">
                  <c:v>0.11764705882352944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5A-4006-A32B-F182AE0C4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1-438E-8C6B-FB1E4B5FB2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1-438E-8C6B-FB1E4B5FB237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1-438E-8C6B-FB1E4B5FB237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1-438E-8C6B-FB1E4B5FB237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1-438E-8C6B-FB1E4B5FB2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1-438E-8C6B-FB1E4B5FB237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D1-438E-8C6B-FB1E4B5FB2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D1-438E-8C6B-FB1E4B5FB23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2">
                  <c:v>951</c:v>
                </c:pt>
                <c:pt idx="3">
                  <c:v>382</c:v>
                </c:pt>
                <c:pt idx="4">
                  <c:v>51</c:v>
                </c:pt>
                <c:pt idx="12">
                  <c:v>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D1-438E-8C6B-FB1E4B5FB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1-438E-8C6B-FB1E4B5FB2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1-438E-8C6B-FB1E4B5FB2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1-438E-8C6B-FB1E4B5FB2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1-438E-8C6B-FB1E4B5FB2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1-438E-8C6B-FB1E4B5FB2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1-438E-8C6B-FB1E4B5FB2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1-438E-8C6B-FB1E4B5FB2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1-438E-8C6B-FB1E4B5FB2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1-438E-8C6B-FB1E4B5FB2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1-438E-8C6B-FB1E4B5FB2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1-438E-8C6B-FB1E4B5FB2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1-438E-8C6B-FB1E4B5FB2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1-438E-8C6B-FB1E4B5FB237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2">
                  <c:v>1.1702127659574568E-2</c:v>
                </c:pt>
                <c:pt idx="3">
                  <c:v>-0.43657817109144548</c:v>
                </c:pt>
                <c:pt idx="4">
                  <c:v>0.18604651162790709</c:v>
                </c:pt>
                <c:pt idx="12">
                  <c:v>0.17869149211274893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D1-438E-8C6B-FB1E4B5FB237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-0.99989788809310542</c:v>
                </c:pt>
                <c:pt idx="2">
                  <c:v>-0.99999374217772219</c:v>
                </c:pt>
                <c:pt idx="3">
                  <c:v>-1.0005403195186775</c:v>
                </c:pt>
                <c:pt idx="4">
                  <c:v>-0.99847502859321391</c:v>
                </c:pt>
                <c:pt idx="12">
                  <c:v>-0.32733175914994095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D1-438E-8C6B-FB1E4B5FB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0-4497-8742-A2D6EE8D54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0-4497-8742-A2D6EE8D54AA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0-4497-8742-A2D6EE8D54AA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0-4497-8742-A2D6EE8D54AA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0-4497-8742-A2D6EE8D54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0-4497-8742-A2D6EE8D54AA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40-4497-8742-A2D6EE8D54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40-4497-8742-A2D6EE8D54A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2">
                  <c:v>2600</c:v>
                </c:pt>
                <c:pt idx="3">
                  <c:v>880</c:v>
                </c:pt>
                <c:pt idx="4">
                  <c:v>33</c:v>
                </c:pt>
                <c:pt idx="12">
                  <c:v>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40-4497-8742-A2D6EE8D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0-4497-8742-A2D6EE8D54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0-4497-8742-A2D6EE8D54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0-4497-8742-A2D6EE8D54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0-4497-8742-A2D6EE8D54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0-4497-8742-A2D6EE8D54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0-4497-8742-A2D6EE8D54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0-4497-8742-A2D6EE8D54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0-4497-8742-A2D6EE8D54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0-4497-8742-A2D6EE8D54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0-4497-8742-A2D6EE8D54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40-4497-8742-A2D6EE8D54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40-4497-8742-A2D6EE8D54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40-4497-8742-A2D6EE8D54AA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2">
                  <c:v>0.30325814536340845</c:v>
                </c:pt>
                <c:pt idx="3">
                  <c:v>-0.16110581506196375</c:v>
                </c:pt>
                <c:pt idx="4">
                  <c:v>-0.6333333333333333</c:v>
                </c:pt>
                <c:pt idx="12">
                  <c:v>0.30660313138189244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40-4497-8742-A2D6EE8D54AA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-0.99998171861427776</c:v>
                </c:pt>
                <c:pt idx="2">
                  <c:v>-0.99994335858323435</c:v>
                </c:pt>
                <c:pt idx="3">
                  <c:v>-1.0000674647466758</c:v>
                </c:pt>
                <c:pt idx="4">
                  <c:v>-1.0085585585585586</c:v>
                </c:pt>
                <c:pt idx="12">
                  <c:v>-0.44235909355026148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40-4497-8742-A2D6EE8D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3-4312-AE62-DA6095D873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3-4312-AE62-DA6095D87328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3-4312-AE62-DA6095D87328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3-4312-AE62-DA6095D87328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3-4312-AE62-DA6095D873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3-4312-AE62-DA6095D87328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A3-4312-AE62-DA6095D87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A3-4312-AE62-DA6095D873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2">
                  <c:v>277</c:v>
                </c:pt>
                <c:pt idx="3">
                  <c:v>571</c:v>
                </c:pt>
                <c:pt idx="4">
                  <c:v>494</c:v>
                </c:pt>
                <c:pt idx="12">
                  <c:v>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A3-4312-AE62-DA6095D87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3-4312-AE62-DA6095D87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3-4312-AE62-DA6095D87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3-4312-AE62-DA6095D87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3-4312-AE62-DA6095D87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3-4312-AE62-DA6095D87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312-AE62-DA6095D87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312-AE62-DA6095D87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3-4312-AE62-DA6095D87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A3-4312-AE62-DA6095D87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A3-4312-AE62-DA6095D87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A3-4312-AE62-DA6095D87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A3-4312-AE62-DA6095D87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A3-4312-AE62-DA6095D87328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2">
                  <c:v>-0.16060606060606064</c:v>
                </c:pt>
                <c:pt idx="3">
                  <c:v>0.27740492170022368</c:v>
                </c:pt>
                <c:pt idx="4">
                  <c:v>0.33153638814016162</c:v>
                </c:pt>
                <c:pt idx="12">
                  <c:v>5.8823529411764719E-2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A3-4312-AE62-DA6095D87328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-1.002185964360037</c:v>
                </c:pt>
                <c:pt idx="2">
                  <c:v>-1.0007540190638782</c:v>
                </c:pt>
                <c:pt idx="3">
                  <c:v>-0.99930300270929595</c:v>
                </c:pt>
                <c:pt idx="4">
                  <c:v>-0.99913210369596817</c:v>
                </c:pt>
                <c:pt idx="12">
                  <c:v>0.40242057488653549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A3-4312-AE62-DA6095D87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C-449D-9DE8-571DED165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C-449D-9DE8-571DED165750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BC-449D-9DE8-571DED165750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C-449D-9DE8-571DED165750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C-449D-9DE8-571DED165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BC-449D-9DE8-571DED165750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BC-449D-9DE8-571DED165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BC-449D-9DE8-571DED1657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2">
                  <c:v>24279</c:v>
                </c:pt>
                <c:pt idx="3">
                  <c:v>41859</c:v>
                </c:pt>
                <c:pt idx="4">
                  <c:v>27248</c:v>
                </c:pt>
                <c:pt idx="12">
                  <c:v>138387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BC-449D-9DE8-571DED16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C-449D-9DE8-571DED165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C-449D-9DE8-571DED165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C-449D-9DE8-571DED165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C-449D-9DE8-571DED165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C-449D-9DE8-571DED165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C-449D-9DE8-571DED165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C-449D-9DE8-571DED165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C-449D-9DE8-571DED165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C-449D-9DE8-571DED165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C-449D-9DE8-571DED165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C-449D-9DE8-571DED165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C-449D-9DE8-571DED165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C-449D-9DE8-571DED16575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2">
                  <c:v>-2.5683213612103239E-2</c:v>
                </c:pt>
                <c:pt idx="3">
                  <c:v>1.8046063671960599E-2</c:v>
                </c:pt>
                <c:pt idx="4">
                  <c:v>-0.34800918836140893</c:v>
                </c:pt>
                <c:pt idx="12">
                  <c:v>-7.2379930958206273E-2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BC-449D-9DE8-571DED165750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2">
                  <c:v>3.1401065983556187E-3</c:v>
                </c:pt>
                <c:pt idx="3">
                  <c:v>0.33393881453154872</c:v>
                </c:pt>
                <c:pt idx="4">
                  <c:v>-0.3187148393549194</c:v>
                </c:pt>
                <c:pt idx="12">
                  <c:v>6.5310269970670465E-2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BC-449D-9DE8-571DED16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24C-4EBA-B116-0BEB6B3393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4C-4EBA-B116-0BEB6B3393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4C-4EBA-B116-0BEB6B3393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4C-4EBA-B116-0BEB6B3393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4C-4EBA-B116-0BEB6B3393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4C-4EBA-B116-0BEB6B3393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4C-4EBA-B116-0BEB6B33930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4C-4EBA-B116-0BEB6B33930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4C-4EBA-B116-0BEB6B33930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4C-4EBA-B116-0BEB6B33930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24C-4EBA-B116-0BEB6B33930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24C-4EBA-B116-0BEB6B33930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24C-4EBA-B116-0BEB6B339302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24C-4EBA-B116-0BEB6B339302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24C-4EBA-B116-0BEB6B339302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24C-4EBA-B116-0BEB6B3393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residencia'!$Y$8,'viaj entrados lugar residencia'!$Y$12:$Y$36)</c:f>
              <c:numCache>
                <c:formatCode>#,##0</c:formatCode>
                <c:ptCount val="26"/>
                <c:pt idx="0">
                  <c:v>78084</c:v>
                </c:pt>
                <c:pt idx="1">
                  <c:v>164089</c:v>
                </c:pt>
                <c:pt idx="2">
                  <c:v>28051</c:v>
                </c:pt>
                <c:pt idx="3">
                  <c:v>16337</c:v>
                </c:pt>
                <c:pt idx="4">
                  <c:v>11219</c:v>
                </c:pt>
                <c:pt idx="5">
                  <c:v>11520</c:v>
                </c:pt>
                <c:pt idx="6">
                  <c:v>11441</c:v>
                </c:pt>
                <c:pt idx="7">
                  <c:v>12097</c:v>
                </c:pt>
                <c:pt idx="8">
                  <c:v>7048</c:v>
                </c:pt>
                <c:pt idx="9">
                  <c:v>1049</c:v>
                </c:pt>
                <c:pt idx="10">
                  <c:v>3077</c:v>
                </c:pt>
                <c:pt idx="11">
                  <c:v>3598</c:v>
                </c:pt>
                <c:pt idx="12">
                  <c:v>722</c:v>
                </c:pt>
                <c:pt idx="13">
                  <c:v>2767</c:v>
                </c:pt>
                <c:pt idx="14">
                  <c:v>157</c:v>
                </c:pt>
                <c:pt idx="15">
                  <c:v>3136</c:v>
                </c:pt>
                <c:pt idx="16">
                  <c:v>1069</c:v>
                </c:pt>
                <c:pt idx="17">
                  <c:v>281</c:v>
                </c:pt>
                <c:pt idx="18">
                  <c:v>1515</c:v>
                </c:pt>
                <c:pt idx="19">
                  <c:v>2083</c:v>
                </c:pt>
                <c:pt idx="20">
                  <c:v>1815</c:v>
                </c:pt>
                <c:pt idx="21">
                  <c:v>1867</c:v>
                </c:pt>
                <c:pt idx="22">
                  <c:v>379</c:v>
                </c:pt>
                <c:pt idx="23">
                  <c:v>592</c:v>
                </c:pt>
                <c:pt idx="24">
                  <c:v>402</c:v>
                </c:pt>
                <c:pt idx="25">
                  <c:v>18627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4C-4EBA-B116-0BEB6B339302}"/>
            </c:ext>
          </c:extLst>
        </c:ser>
        <c:ser>
          <c:idx val="1"/>
          <c:order val="1"/>
          <c:tx>
            <c:strRef>
              <c:f>'viaj entrados lugar residencia'!$AA$6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A24C-4EBA-B116-0BEB6B339302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A24C-4EBA-B116-0BEB6B339302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A24C-4EBA-B116-0BEB6B339302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A24C-4EBA-B116-0BEB6B339302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A24C-4EBA-B116-0BEB6B339302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A24C-4EBA-B116-0BEB6B339302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A24C-4EBA-B116-0BEB6B339302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A24C-4EBA-B116-0BEB6B339302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A24C-4EBA-B116-0BEB6B339302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A24C-4EBA-B116-0BEB6B339302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A24C-4EBA-B116-0BEB6B339302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A24C-4EBA-B116-0BEB6B339302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A24C-4EBA-B116-0BEB6B339302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A24C-4EBA-B116-0BEB6B339302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A24C-4EBA-B116-0BEB6B339302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A24C-4EBA-B116-0BEB6B339302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A24C-4EBA-B116-0BEB6B339302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A24C-4EBA-B116-0BEB6B339302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A24C-4EBA-B116-0BEB6B339302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A24C-4EBA-B116-0BEB6B339302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A24C-4EBA-B116-0BEB6B339302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A24C-4EBA-B116-0BEB6B339302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A24C-4EBA-B116-0BEB6B339302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A24C-4EBA-B116-0BEB6B339302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A24C-4EBA-B116-0BEB6B339302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A24C-4EBA-B116-0BEB6B339302}"/>
              </c:ext>
            </c:extLst>
          </c:dPt>
          <c:dLbls>
            <c:dLbl>
              <c:idx val="0"/>
              <c:layout>
                <c:manualLayout>
                  <c:x val="-5.0155770188783063E-3"/>
                  <c:y val="0.3323206513318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C-4EBA-B116-0BEB6B339302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C-4EBA-B116-0BEB6B339302}"/>
                </c:ext>
              </c:extLst>
            </c:dLbl>
            <c:dLbl>
              <c:idx val="2"/>
              <c:layout>
                <c:manualLayout>
                  <c:x val="2.5180988353792886E-3"/>
                  <c:y val="0.293381225379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C-4EBA-B116-0BEB6B339302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4C-4EBA-B116-0BEB6B339302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4C-4EBA-B116-0BEB6B339302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4C-4EBA-B116-0BEB6B339302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4C-4EBA-B116-0BEB6B339302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4C-4EBA-B116-0BEB6B339302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4C-4EBA-B116-0BEB6B339302}"/>
                </c:ext>
              </c:extLst>
            </c:dLbl>
            <c:dLbl>
              <c:idx val="9"/>
              <c:layout>
                <c:manualLayout>
                  <c:x val="-1.2590494176896443E-3"/>
                  <c:y val="-0.12164542044051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4C-4EBA-B116-0BEB6B339302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4C-4EBA-B116-0BEB6B339302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4C-4EBA-B116-0BEB6B339302}"/>
                </c:ext>
              </c:extLst>
            </c:dLbl>
            <c:dLbl>
              <c:idx val="12"/>
              <c:layout>
                <c:manualLayout>
                  <c:x val="-1.2590494176896443E-3"/>
                  <c:y val="0.2242100864404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4C-4EBA-B116-0BEB6B339302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24C-4EBA-B116-0BEB6B339302}"/>
                </c:ext>
              </c:extLst>
            </c:dLbl>
            <c:dLbl>
              <c:idx val="14"/>
              <c:layout>
                <c:manualLayout>
                  <c:x val="-2.518098835379381E-3"/>
                  <c:y val="0.23136590931500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24C-4EBA-B116-0BEB6B339302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24C-4EBA-B116-0BEB6B339302}"/>
                </c:ext>
              </c:extLst>
            </c:dLbl>
            <c:dLbl>
              <c:idx val="16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24C-4EBA-B116-0BEB6B339302}"/>
                </c:ext>
              </c:extLst>
            </c:dLbl>
            <c:dLbl>
              <c:idx val="17"/>
              <c:layout>
                <c:manualLayout>
                  <c:x val="-2.5180988353792886E-3"/>
                  <c:y val="0.19081693500298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4C-4EBA-B116-0BEB6B339302}"/>
                </c:ext>
              </c:extLst>
            </c:dLbl>
            <c:dLbl>
              <c:idx val="18"/>
              <c:layout>
                <c:manualLayout>
                  <c:x val="-2.518098835379381E-3"/>
                  <c:y val="0.19320252231440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24C-4EBA-B116-0BEB6B339302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24C-4EBA-B116-0BEB6B339302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24C-4EBA-B116-0BEB6B339302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24C-4EBA-B116-0BEB6B339302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24C-4EBA-B116-0BEB6B339302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24C-4EBA-B116-0BEB6B339302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24C-4EBA-B116-0BEB6B339302}"/>
                </c:ext>
              </c:extLst>
            </c:dLbl>
            <c:dLbl>
              <c:idx val="25"/>
              <c:layout>
                <c:manualLayout>
                  <c:x val="0"/>
                  <c:y val="0.2444098244427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24C-4EBA-B116-0BEB6B33930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residencia'!$AA$8,'viaj entrados lugar residencia'!$AA$12:$AA$36)</c:f>
              <c:numCache>
                <c:formatCode>0.0%</c:formatCode>
                <c:ptCount val="26"/>
                <c:pt idx="0">
                  <c:v>-0.19963099630996306</c:v>
                </c:pt>
                <c:pt idx="1">
                  <c:v>6.0300988000542732E-2</c:v>
                </c:pt>
                <c:pt idx="2">
                  <c:v>-0.22244705621465799</c:v>
                </c:pt>
                <c:pt idx="3">
                  <c:v>0.17287673199798981</c:v>
                </c:pt>
                <c:pt idx="4">
                  <c:v>7.4102441359502169E-2</c:v>
                </c:pt>
                <c:pt idx="5">
                  <c:v>0.32444240055185092</c:v>
                </c:pt>
                <c:pt idx="6">
                  <c:v>0.3300395256916997</c:v>
                </c:pt>
                <c:pt idx="7">
                  <c:v>0.24250205423171733</c:v>
                </c:pt>
                <c:pt idx="8">
                  <c:v>0.64865497076023382</c:v>
                </c:pt>
                <c:pt idx="9">
                  <c:v>-0.68798334324806665</c:v>
                </c:pt>
                <c:pt idx="10">
                  <c:v>1.5016260162601625</c:v>
                </c:pt>
                <c:pt idx="11">
                  <c:v>0.26511954992967657</c:v>
                </c:pt>
                <c:pt idx="12">
                  <c:v>-0.30842911877394641</c:v>
                </c:pt>
                <c:pt idx="13">
                  <c:v>1.2136</c:v>
                </c:pt>
                <c:pt idx="14">
                  <c:v>-0.71402550091074679</c:v>
                </c:pt>
                <c:pt idx="15">
                  <c:v>1.2923976608187133</c:v>
                </c:pt>
                <c:pt idx="16">
                  <c:v>0.46639231824417005</c:v>
                </c:pt>
                <c:pt idx="17">
                  <c:v>-0.5400981996726677</c:v>
                </c:pt>
                <c:pt idx="18">
                  <c:v>-2.1317829457364379E-2</c:v>
                </c:pt>
                <c:pt idx="19">
                  <c:v>2.6038062283737022</c:v>
                </c:pt>
                <c:pt idx="20">
                  <c:v>0.82228915662650603</c:v>
                </c:pt>
                <c:pt idx="21">
                  <c:v>1.9682034976152623</c:v>
                </c:pt>
                <c:pt idx="22">
                  <c:v>1.2969696969696969</c:v>
                </c:pt>
                <c:pt idx="23">
                  <c:v>-0.88344162236660762</c:v>
                </c:pt>
                <c:pt idx="24">
                  <c:v>1.1497326203208558</c:v>
                </c:pt>
                <c:pt idx="25">
                  <c:v>-0.12211330002827792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A24C-4EBA-B116-0BEB6B33930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24C-4EBA-B116-0BEB6B33930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24C-4EBA-B116-0BEB6B33930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24C-4EBA-B116-0BEB6B3393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24C-4EBA-B116-0BEB6B3393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24C-4EBA-B116-0BEB6B3393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24C-4EBA-B116-0BEB6B3393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24C-4EBA-B116-0BEB6B33930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24C-4EBA-B116-0BEB6B3393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24C-4EBA-B116-0BEB6B33930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24C-4EBA-B116-0BEB6B33930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24C-4EBA-B116-0BEB6B33930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24C-4EBA-B116-0BEB6B33930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24C-4EBA-B116-0BEB6B33930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24C-4EBA-B116-0BEB6B339302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24C-4EBA-B116-0BEB6B339302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24C-4EBA-B116-0BEB6B339302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24C-4EBA-B116-0BEB6B33930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24C-4EBA-B116-0BEB6B339302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24C-4EBA-B116-0BEB6B339302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24C-4EBA-B116-0BEB6B339302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24C-4EBA-B116-0BEB6B339302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24C-4EBA-B116-0BEB6B339302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24C-4EBA-B116-0BEB6B339302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24C-4EBA-B116-0BEB6B339302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24C-4EBA-B116-0BEB6B339302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24C-4EBA-B116-0BEB6B339302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24C-4EBA-B116-0BEB6B339302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24C-4EBA-B116-0BEB6B339302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24C-4EBA-B116-0BEB6B339302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24C-4EBA-B116-0BEB6B33930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24C-4EBA-B116-0BEB6B339302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24C-4EBA-B116-0BEB6B33930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24C-4EBA-B116-0BEB6B339302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24C-4EBA-B116-0BEB6B339302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24C-4EBA-B116-0BEB6B339302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24C-4EBA-B116-0BEB6B339302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24C-4EBA-B116-0BEB6B339302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24C-4EBA-B116-0BEB6B339302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24C-4EBA-B116-0BEB6B339302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24C-4EBA-B116-0BEB6B339302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24C-4EBA-B116-0BEB6B339302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24C-4EBA-B116-0BEB6B339302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24C-4EBA-B116-0BEB6B33930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residencia'!$AB$8,'viaj entrados lugar residencia'!$AB$12:$AB$36)</c:f>
              <c:numCache>
                <c:formatCode>0.0%</c:formatCode>
                <c:ptCount val="26"/>
                <c:pt idx="0">
                  <c:v>0.20386296348512617</c:v>
                </c:pt>
                <c:pt idx="1">
                  <c:v>0.42840620121037432</c:v>
                </c:pt>
                <c:pt idx="2">
                  <c:v>7.32360021095394E-2</c:v>
                </c:pt>
                <c:pt idx="3">
                  <c:v>4.2652902444246021E-2</c:v>
                </c:pt>
                <c:pt idx="4">
                  <c:v>2.929074570129131E-2</c:v>
                </c:pt>
                <c:pt idx="5">
                  <c:v>3.0076601344048121E-2</c:v>
                </c:pt>
                <c:pt idx="6">
                  <c:v>2.9870346873025571E-2</c:v>
                </c:pt>
                <c:pt idx="7">
                  <c:v>3.1583042227339424E-2</c:v>
                </c:pt>
                <c:pt idx="8">
                  <c:v>1.8401031794518331E-2</c:v>
                </c:pt>
                <c:pt idx="9">
                  <c:v>2.7387460772488265E-3</c:v>
                </c:pt>
                <c:pt idx="10">
                  <c:v>8.0334811055239649E-3</c:v>
                </c:pt>
                <c:pt idx="11">
                  <c:v>9.3937162878372522E-3</c:v>
                </c:pt>
                <c:pt idx="12">
                  <c:v>1.8850092161807937E-3</c:v>
                </c:pt>
                <c:pt idx="13">
                  <c:v>7.2241281179671142E-3</c:v>
                </c:pt>
                <c:pt idx="14">
                  <c:v>4.098981259562114E-4</c:v>
                </c:pt>
                <c:pt idx="15">
                  <c:v>8.1875192547686548E-3</c:v>
                </c:pt>
                <c:pt idx="16">
                  <c:v>2.7909623990266877E-3</c:v>
                </c:pt>
                <c:pt idx="17">
                  <c:v>7.3363932097895155E-4</c:v>
                </c:pt>
                <c:pt idx="18">
                  <c:v>3.9553863746729949E-3</c:v>
                </c:pt>
                <c:pt idx="19">
                  <c:v>5.4383299131642573E-3</c:v>
                </c:pt>
                <c:pt idx="20">
                  <c:v>4.7386312013409154E-3</c:v>
                </c:pt>
                <c:pt idx="21">
                  <c:v>4.8743936379633543E-3</c:v>
                </c:pt>
                <c:pt idx="22">
                  <c:v>9.8949929769047212E-4</c:v>
                </c:pt>
                <c:pt idx="23">
                  <c:v>1.5456031246246951E-3</c:v>
                </c:pt>
                <c:pt idx="24">
                  <c:v>1.0495480677350127E-3</c:v>
                </c:pt>
                <c:pt idx="25">
                  <c:v>4.8631671287811144E-2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A24C-4EBA-B116-0BEB6B339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residen acu'!$Z$6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rgbClr val="0071CE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C05E-46E6-A957-2A8E94C5EA8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C05E-46E6-A957-2A8E94C5EA81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E-46E6-A957-2A8E94C5E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acu'!$Z$8:$Z$10,'viaj entrados lugar residen acu'!$Z$12:$Z$36)</c:f>
              <c:numCache>
                <c:formatCode>#,##0</c:formatCode>
                <c:ptCount val="28"/>
                <c:pt idx="0">
                  <c:v>360629</c:v>
                </c:pt>
                <c:pt idx="1">
                  <c:v>138387</c:v>
                </c:pt>
                <c:pt idx="2">
                  <c:v>222242</c:v>
                </c:pt>
                <c:pt idx="3">
                  <c:v>755555</c:v>
                </c:pt>
                <c:pt idx="4">
                  <c:v>187152</c:v>
                </c:pt>
                <c:pt idx="5">
                  <c:v>97110</c:v>
                </c:pt>
                <c:pt idx="6">
                  <c:v>65126</c:v>
                </c:pt>
                <c:pt idx="7">
                  <c:v>60701</c:v>
                </c:pt>
                <c:pt idx="8">
                  <c:v>65887</c:v>
                </c:pt>
                <c:pt idx="9">
                  <c:v>60262</c:v>
                </c:pt>
                <c:pt idx="10">
                  <c:v>42792</c:v>
                </c:pt>
                <c:pt idx="11">
                  <c:v>41258</c:v>
                </c:pt>
                <c:pt idx="12">
                  <c:v>24564</c:v>
                </c:pt>
                <c:pt idx="13">
                  <c:v>20701</c:v>
                </c:pt>
                <c:pt idx="14">
                  <c:v>37850</c:v>
                </c:pt>
                <c:pt idx="15">
                  <c:v>13905</c:v>
                </c:pt>
                <c:pt idx="16">
                  <c:v>35465</c:v>
                </c:pt>
                <c:pt idx="17">
                  <c:v>12660</c:v>
                </c:pt>
                <c:pt idx="18">
                  <c:v>12325</c:v>
                </c:pt>
                <c:pt idx="19">
                  <c:v>25765</c:v>
                </c:pt>
                <c:pt idx="20">
                  <c:v>12231</c:v>
                </c:pt>
                <c:pt idx="21">
                  <c:v>11395</c:v>
                </c:pt>
                <c:pt idx="22">
                  <c:v>6751</c:v>
                </c:pt>
                <c:pt idx="23">
                  <c:v>7647</c:v>
                </c:pt>
                <c:pt idx="24">
                  <c:v>2327</c:v>
                </c:pt>
                <c:pt idx="25">
                  <c:v>4123</c:v>
                </c:pt>
                <c:pt idx="26">
                  <c:v>2709</c:v>
                </c:pt>
                <c:pt idx="27">
                  <c:v>116955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5E-46E6-A957-2A8E94C5EA81}"/>
            </c:ext>
          </c:extLst>
        </c:ser>
        <c:ser>
          <c:idx val="2"/>
          <c:order val="1"/>
          <c:tx>
            <c:strRef>
              <c:f>'viaj entrados lugar residen acu'!$AA$6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5E-46E6-A957-2A8E94C5EA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5E-46E6-A957-2A8E94C5EA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5E-46E6-A957-2A8E94C5EA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5E-46E6-A957-2A8E94C5EA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05E-46E6-A957-2A8E94C5EA8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05E-46E6-A957-2A8E94C5EA8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05E-46E6-A957-2A8E94C5EA8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05E-46E6-A957-2A8E94C5EA8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05E-46E6-A957-2A8E94C5EA8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05E-46E6-A957-2A8E94C5EA8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05E-46E6-A957-2A8E94C5EA8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05E-46E6-A957-2A8E94C5EA8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05E-46E6-A957-2A8E94C5EA8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05E-46E6-A957-2A8E94C5EA8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05E-46E6-A957-2A8E94C5EA8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05E-46E6-A957-2A8E94C5EA81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62108262108262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E-46E6-A957-2A8E94C5EA81}"/>
                </c:ext>
              </c:extLst>
            </c:dLbl>
            <c:dLbl>
              <c:idx val="1"/>
              <c:layout>
                <c:manualLayout>
                  <c:x val="-2.5173064820642028E-3"/>
                  <c:y val="-0.1641025641025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5E-46E6-A957-2A8E94C5EA81}"/>
                </c:ext>
              </c:extLst>
            </c:dLbl>
            <c:dLbl>
              <c:idx val="2"/>
              <c:layout>
                <c:manualLayout>
                  <c:x val="-1.2586532410321072E-3"/>
                  <c:y val="-0.2028490028490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5E-46E6-A957-2A8E94C5EA81}"/>
                </c:ext>
              </c:extLst>
            </c:dLbl>
            <c:dLbl>
              <c:idx val="3"/>
              <c:layout>
                <c:manualLayout>
                  <c:x val="-1.2586532410320957E-3"/>
                  <c:y val="-0.43076923076923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E-46E6-A957-2A8E94C5EA81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E-46E6-A957-2A8E94C5EA81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E-46E6-A957-2A8E94C5EA81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E-46E6-A957-2A8E94C5EA81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E-46E6-A957-2A8E94C5EA81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E-46E6-A957-2A8E94C5EA81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5E-46E6-A957-2A8E94C5EA81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E-46E6-A957-2A8E94C5EA81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5E-46E6-A957-2A8E94C5EA81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E-46E6-A957-2A8E94C5EA81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5E-46E6-A957-2A8E94C5EA81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5E-46E6-A957-2A8E94C5EA81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E-46E6-A957-2A8E94C5EA81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5E-46E6-A957-2A8E94C5EA81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E-46E6-A957-2A8E94C5EA81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E-46E6-A957-2A8E94C5EA81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5E-46E6-A957-2A8E94C5EA81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5E-46E6-A957-2A8E94C5EA81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E-46E6-A957-2A8E94C5EA81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5E-46E6-A957-2A8E94C5EA81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E-46E6-A957-2A8E94C5EA81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5E-46E6-A957-2A8E94C5EA81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5E-46E6-A957-2A8E94C5EA81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E-46E6-A957-2A8E94C5EA81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5E-46E6-A957-2A8E94C5EA81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acu'!$AA$8:$AA$10,'viaj entrados lugar residen acu'!$AA$12:$AA$36)</c:f>
              <c:numCache>
                <c:formatCode>0.0%</c:formatCode>
                <c:ptCount val="28"/>
                <c:pt idx="0">
                  <c:v>4.2774609930718688E-2</c:v>
                </c:pt>
                <c:pt idx="1">
                  <c:v>-7.2379930958206273E-2</c:v>
                </c:pt>
                <c:pt idx="2">
                  <c:v>0.13013409542794085</c:v>
                </c:pt>
                <c:pt idx="3">
                  <c:v>0.19942882451831867</c:v>
                </c:pt>
                <c:pt idx="4">
                  <c:v>0.19890072580283524</c:v>
                </c:pt>
                <c:pt idx="5">
                  <c:v>0.15838820498139139</c:v>
                </c:pt>
                <c:pt idx="6">
                  <c:v>-0.13810034276941807</c:v>
                </c:pt>
                <c:pt idx="7">
                  <c:v>-2.8752920093442991E-2</c:v>
                </c:pt>
                <c:pt idx="8">
                  <c:v>0.10487481763453133</c:v>
                </c:pt>
                <c:pt idx="9">
                  <c:v>6.6659586519399516E-2</c:v>
                </c:pt>
                <c:pt idx="10">
                  <c:v>0.18843558197017241</c:v>
                </c:pt>
                <c:pt idx="11">
                  <c:v>0.2881451184863717</c:v>
                </c:pt>
                <c:pt idx="12">
                  <c:v>0.12200246654181712</c:v>
                </c:pt>
                <c:pt idx="13">
                  <c:v>0.23920981741993419</c:v>
                </c:pt>
                <c:pt idx="14">
                  <c:v>0.49286108700796727</c:v>
                </c:pt>
                <c:pt idx="15">
                  <c:v>0.49147270191998293</c:v>
                </c:pt>
                <c:pt idx="16">
                  <c:v>0.33352133859748068</c:v>
                </c:pt>
                <c:pt idx="17">
                  <c:v>0.2538377735961177</c:v>
                </c:pt>
                <c:pt idx="18">
                  <c:v>1.8931878306878369E-2</c:v>
                </c:pt>
                <c:pt idx="19">
                  <c:v>0.63743247537337155</c:v>
                </c:pt>
                <c:pt idx="20">
                  <c:v>0.1488822092804809</c:v>
                </c:pt>
                <c:pt idx="21">
                  <c:v>1.5416146854393187E-2</c:v>
                </c:pt>
                <c:pt idx="22">
                  <c:v>0.37299166158226571</c:v>
                </c:pt>
                <c:pt idx="23">
                  <c:v>0.29588205388917133</c:v>
                </c:pt>
                <c:pt idx="24">
                  <c:v>-2.2679546409071771E-2</c:v>
                </c:pt>
                <c:pt idx="25">
                  <c:v>0.17564870259481036</c:v>
                </c:pt>
                <c:pt idx="26">
                  <c:v>0.70699432892249536</c:v>
                </c:pt>
                <c:pt idx="27">
                  <c:v>0.10703569434058702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05E-46E6-A957-2A8E94C5EA81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5E-46E6-A957-2A8E94C5EA81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5E-46E6-A957-2A8E94C5EA81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5E-46E6-A957-2A8E94C5EA81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5E-46E6-A957-2A8E94C5EA81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5E-46E6-A957-2A8E94C5EA81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5E-46E6-A957-2A8E94C5EA81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5E-46E6-A957-2A8E94C5EA81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5E-46E6-A957-2A8E94C5EA81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5E-46E6-A957-2A8E94C5EA81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5E-46E6-A957-2A8E94C5EA81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5E-46E6-A957-2A8E94C5EA81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5E-46E6-A957-2A8E94C5EA81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5E-46E6-A957-2A8E94C5EA81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5E-46E6-A957-2A8E94C5EA81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5E-46E6-A957-2A8E94C5EA81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5E-46E6-A957-2A8E94C5EA81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5E-46E6-A957-2A8E94C5EA81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05E-46E6-A957-2A8E94C5EA81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5E-46E6-A957-2A8E94C5EA81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5E-46E6-A957-2A8E94C5EA81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5E-46E6-A957-2A8E94C5EA81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5E-46E6-A957-2A8E94C5EA81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5E-46E6-A957-2A8E94C5EA81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5E-46E6-A957-2A8E94C5EA81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5E-46E6-A957-2A8E94C5EA81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5E-46E6-A957-2A8E94C5EA81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5E-46E6-A957-2A8E94C5EA81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5E-46E6-A957-2A8E94C5EA8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acu'!$AG$8:$AG$10,'viaj entrados lugar residen acu'!$AG$12:$AG$36)</c:f>
              <c:numCache>
                <c:formatCode>0.0%</c:formatCode>
                <c:ptCount val="28"/>
                <c:pt idx="0">
                  <c:v>0.40694733920045678</c:v>
                </c:pt>
                <c:pt idx="1">
                  <c:v>0.35833823160042572</c:v>
                </c:pt>
                <c:pt idx="2">
                  <c:v>0.44449288985779717</c:v>
                </c:pt>
                <c:pt idx="3">
                  <c:v>0.45075979264769139</c:v>
                </c:pt>
                <c:pt idx="4">
                  <c:v>0.24244779622943621</c:v>
                </c:pt>
                <c:pt idx="5">
                  <c:v>0.37987904582332555</c:v>
                </c:pt>
                <c:pt idx="6">
                  <c:v>0.30614681659208004</c:v>
                </c:pt>
                <c:pt idx="7">
                  <c:v>0.52067214492803349</c:v>
                </c:pt>
                <c:pt idx="8">
                  <c:v>0.46356204091970843</c:v>
                </c:pt>
                <c:pt idx="9">
                  <c:v>0.29561062710933206</c:v>
                </c:pt>
                <c:pt idx="10">
                  <c:v>0.36733852968444186</c:v>
                </c:pt>
                <c:pt idx="11">
                  <c:v>0.3208517058224265</c:v>
                </c:pt>
                <c:pt idx="12">
                  <c:v>0.83208563395548929</c:v>
                </c:pt>
                <c:pt idx="13">
                  <c:v>0.34523531569994331</c:v>
                </c:pt>
                <c:pt idx="14">
                  <c:v>0.22836146875339375</c:v>
                </c:pt>
                <c:pt idx="15">
                  <c:v>0.57644473924218553</c:v>
                </c:pt>
                <c:pt idx="16">
                  <c:v>0.41071697413982788</c:v>
                </c:pt>
                <c:pt idx="17">
                  <c:v>0.59702900259372793</c:v>
                </c:pt>
                <c:pt idx="18">
                  <c:v>0.65363809927874417</c:v>
                </c:pt>
                <c:pt idx="19">
                  <c:v>0.21119371787830848</c:v>
                </c:pt>
                <c:pt idx="20">
                  <c:v>0.37518404907975461</c:v>
                </c:pt>
                <c:pt idx="21">
                  <c:v>0.46100008091269518</c:v>
                </c:pt>
                <c:pt idx="22">
                  <c:v>0.39199860643363138</c:v>
                </c:pt>
                <c:pt idx="23">
                  <c:v>0.48719418960244648</c:v>
                </c:pt>
                <c:pt idx="24">
                  <c:v>0.28503184713375795</c:v>
                </c:pt>
                <c:pt idx="25">
                  <c:v>0.62149532710280375</c:v>
                </c:pt>
                <c:pt idx="26">
                  <c:v>0.48522299838796346</c:v>
                </c:pt>
                <c:pt idx="27">
                  <c:v>0.51594759131815771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C05E-46E6-A957-2A8E94C5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3" footer="0.3"/>
    <c:pageSetup paperSize="9" orientation="landscape"/>
  </c:printSettings>
  <c:userShapes r:id="rId2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v>cuota 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9"/>
              <c:pt idx="0">
                <c:v>Total residentes en España</c:v>
              </c:pt>
              <c:pt idx="1">
                <c:v>Canarias</c:v>
              </c:pt>
              <c:pt idx="2">
                <c:v>Península</c:v>
              </c:pt>
              <c:pt idx="3">
                <c:v>Total residentes en el extranjero</c:v>
              </c:pt>
              <c:pt idx="4">
                <c:v>Reino Unido</c:v>
              </c:pt>
              <c:pt idx="5">
                <c:v>Alemania</c:v>
              </c:pt>
              <c:pt idx="6">
                <c:v>Francia</c:v>
              </c:pt>
              <c:pt idx="7">
                <c:v>Países Bajos</c:v>
              </c:pt>
              <c:pt idx="8">
                <c:v>Bélgica</c:v>
              </c:pt>
              <c:pt idx="9">
                <c:v>Italia</c:v>
              </c:pt>
              <c:pt idx="10">
                <c:v>Irlanda</c:v>
              </c:pt>
              <c:pt idx="11">
                <c:v>Polonia</c:v>
              </c:pt>
              <c:pt idx="12">
                <c:v>Dinamarca</c:v>
              </c:pt>
              <c:pt idx="13">
                <c:v>Islandia</c:v>
              </c:pt>
              <c:pt idx="14">
                <c:v>Suiza</c:v>
              </c:pt>
              <c:pt idx="15">
                <c:v>Suecia</c:v>
              </c:pt>
              <c:pt idx="16">
                <c:v>Estados Unidos</c:v>
              </c:pt>
              <c:pt idx="17">
                <c:v>Finlandia</c:v>
              </c:pt>
              <c:pt idx="18">
                <c:v>Rumanía</c:v>
              </c:pt>
              <c:pt idx="19">
                <c:v>Lituania</c:v>
              </c:pt>
              <c:pt idx="20">
                <c:v>Noruega</c:v>
              </c:pt>
              <c:pt idx="21">
                <c:v>Austria</c:v>
              </c:pt>
              <c:pt idx="22">
                <c:v>República Checa</c:v>
              </c:pt>
              <c:pt idx="23">
                <c:v>Portugal</c:v>
              </c:pt>
              <c:pt idx="24">
                <c:v>Hungría</c:v>
              </c:pt>
              <c:pt idx="25">
                <c:v>Luxemburgo</c:v>
              </c:pt>
              <c:pt idx="26">
                <c:v>Rusia</c:v>
              </c:pt>
              <c:pt idx="27">
                <c:v>Canadá</c:v>
              </c:pt>
              <c:pt idx="28">
                <c:v>Otros países</c:v>
              </c:pt>
            </c:strLit>
          </c:cat>
          <c:val>
            <c:numRef>
              <c:f>'viaj entrados lugar residen acu'!$AH$8:$AH$36</c:f>
              <c:numCache>
                <c:formatCode>0.0%</c:formatCode>
                <c:ptCount val="29"/>
                <c:pt idx="0">
                  <c:v>0.18126916852020311</c:v>
                </c:pt>
                <c:pt idx="1">
                  <c:v>7.1375147192600547E-2</c:v>
                </c:pt>
                <c:pt idx="2">
                  <c:v>0.10989402132760256</c:v>
                </c:pt>
                <c:pt idx="3">
                  <c:v>0.81873083147979686</c:v>
                </c:pt>
                <c:pt idx="4">
                  <c:v>0.34244133157921308</c:v>
                </c:pt>
                <c:pt idx="5">
                  <c:v>0.12365775286478267</c:v>
                </c:pt>
                <c:pt idx="6">
                  <c:v>3.8016642164614645E-2</c:v>
                </c:pt>
                <c:pt idx="7">
                  <c:v>3.1534501533481619E-2</c:v>
                </c:pt>
                <c:pt idx="8">
                  <c:v>3.0224577532768703E-2</c:v>
                </c:pt>
                <c:pt idx="9">
                  <c:v>2.8479900934099953E-2</c:v>
                </c:pt>
                <c:pt idx="10">
                  <c:v>1.9770941012726299E-2</c:v>
                </c:pt>
                <c:pt idx="11">
                  <c:v>1.1202090933347893E-2</c:v>
                </c:pt>
                <c:pt idx="12">
                  <c:v>2.0019223894497288E-2</c:v>
                </c:pt>
                <c:pt idx="13">
                  <c:v>4.7580684209929877E-3</c:v>
                </c:pt>
                <c:pt idx="14">
                  <c:v>9.6222494429088444E-3</c:v>
                </c:pt>
                <c:pt idx="15">
                  <c:v>3.5306134853662484E-2</c:v>
                </c:pt>
                <c:pt idx="16">
                  <c:v>3.8313860469141323E-3</c:v>
                </c:pt>
                <c:pt idx="17">
                  <c:v>2.4004112635950332E-2</c:v>
                </c:pt>
                <c:pt idx="18">
                  <c:v>2.1480075041183022E-3</c:v>
                </c:pt>
                <c:pt idx="19">
                  <c:v>2.5976982837574575E-3</c:v>
                </c:pt>
                <c:pt idx="20">
                  <c:v>1.497578469238163E-2</c:v>
                </c:pt>
                <c:pt idx="21">
                  <c:v>6.6340979965322814E-3</c:v>
                </c:pt>
                <c:pt idx="22">
                  <c:v>1.5154527762868213E-3</c:v>
                </c:pt>
                <c:pt idx="23">
                  <c:v>1.0219776710241515E-3</c:v>
                </c:pt>
                <c:pt idx="24">
                  <c:v>1.7740378523221662E-3</c:v>
                </c:pt>
                <c:pt idx="25">
                  <c:v>6.8818657685900525E-4</c:v>
                </c:pt>
                <c:pt idx="26">
                  <c:v>9.6763359627967168E-3</c:v>
                </c:pt>
                <c:pt idx="27">
                  <c:v>6.9642833227049033E-4</c:v>
                </c:pt>
                <c:pt idx="28">
                  <c:v>5.4133909981486955E-2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2-41E6-9F04-8D33BB816DC8}"/>
            </c:ext>
          </c:extLst>
        </c:ser>
        <c:ser>
          <c:idx val="0"/>
          <c:order val="1"/>
          <c:tx>
            <c:v>cuota 2019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9"/>
              <c:pt idx="0">
                <c:v>Total residentes en España</c:v>
              </c:pt>
              <c:pt idx="1">
                <c:v>Canarias</c:v>
              </c:pt>
              <c:pt idx="2">
                <c:v>Península</c:v>
              </c:pt>
              <c:pt idx="3">
                <c:v>Total residentes en el extranjero</c:v>
              </c:pt>
              <c:pt idx="4">
                <c:v>Reino Unido</c:v>
              </c:pt>
              <c:pt idx="5">
                <c:v>Alemania</c:v>
              </c:pt>
              <c:pt idx="6">
                <c:v>Francia</c:v>
              </c:pt>
              <c:pt idx="7">
                <c:v>Países Bajos</c:v>
              </c:pt>
              <c:pt idx="8">
                <c:v>Bélgica</c:v>
              </c:pt>
              <c:pt idx="9">
                <c:v>Italia</c:v>
              </c:pt>
              <c:pt idx="10">
                <c:v>Irlanda</c:v>
              </c:pt>
              <c:pt idx="11">
                <c:v>Polonia</c:v>
              </c:pt>
              <c:pt idx="12">
                <c:v>Dinamarca</c:v>
              </c:pt>
              <c:pt idx="13">
                <c:v>Islandia</c:v>
              </c:pt>
              <c:pt idx="14">
                <c:v>Suiza</c:v>
              </c:pt>
              <c:pt idx="15">
                <c:v>Suecia</c:v>
              </c:pt>
              <c:pt idx="16">
                <c:v>Estados Unidos</c:v>
              </c:pt>
              <c:pt idx="17">
                <c:v>Finlandia</c:v>
              </c:pt>
              <c:pt idx="18">
                <c:v>Rumanía</c:v>
              </c:pt>
              <c:pt idx="19">
                <c:v>Lituania</c:v>
              </c:pt>
              <c:pt idx="20">
                <c:v>Noruega</c:v>
              </c:pt>
              <c:pt idx="21">
                <c:v>Austria</c:v>
              </c:pt>
              <c:pt idx="22">
                <c:v>República Checa</c:v>
              </c:pt>
              <c:pt idx="23">
                <c:v>Portugal</c:v>
              </c:pt>
              <c:pt idx="24">
                <c:v>Hungría</c:v>
              </c:pt>
              <c:pt idx="25">
                <c:v>Luxemburgo</c:v>
              </c:pt>
              <c:pt idx="26">
                <c:v>Rusia</c:v>
              </c:pt>
              <c:pt idx="27">
                <c:v>Canadá</c:v>
              </c:pt>
              <c:pt idx="28">
                <c:v>Otros países</c:v>
              </c:pt>
            </c:strLit>
          </c:cat>
          <c:val>
            <c:numRef>
              <c:f>'viaj entrados lugar residen acu'!$AI$8:$AI$36</c:f>
              <c:numCache>
                <c:formatCode>0.0%</c:formatCode>
                <c:ptCount val="29"/>
                <c:pt idx="0">
                  <c:v>0.18109792801481425</c:v>
                </c:pt>
                <c:pt idx="1">
                  <c:v>6.6322620699021215E-2</c:v>
                </c:pt>
                <c:pt idx="2">
                  <c:v>0.11477530731579305</c:v>
                </c:pt>
                <c:pt idx="3">
                  <c:v>0.81890207198518572</c:v>
                </c:pt>
                <c:pt idx="4">
                  <c:v>0.36166181554364146</c:v>
                </c:pt>
                <c:pt idx="5">
                  <c:v>0.10869919276155603</c:v>
                </c:pt>
                <c:pt idx="6">
                  <c:v>3.7140830969038419E-2</c:v>
                </c:pt>
                <c:pt idx="7">
                  <c:v>2.9199148598552167E-2</c:v>
                </c:pt>
                <c:pt idx="8">
                  <c:v>2.8626816490720918E-2</c:v>
                </c:pt>
                <c:pt idx="9">
                  <c:v>2.8299040207734601E-2</c:v>
                </c:pt>
                <c:pt idx="10">
                  <c:v>2.1701649041458593E-2</c:v>
                </c:pt>
                <c:pt idx="11">
                  <c:v>1.0573082623619395E-2</c:v>
                </c:pt>
                <c:pt idx="12">
                  <c:v>2.274981837007372E-2</c:v>
                </c:pt>
                <c:pt idx="13">
                  <c:v>5.3317254255858494E-3</c:v>
                </c:pt>
                <c:pt idx="14">
                  <c:v>8.1944070746579403E-3</c:v>
                </c:pt>
                <c:pt idx="15">
                  <c:v>2.8552275466864216E-2</c:v>
                </c:pt>
                <c:pt idx="16">
                  <c:v>3.7745328039218789E-3</c:v>
                </c:pt>
                <c:pt idx="17">
                  <c:v>2.3658095640218049E-2</c:v>
                </c:pt>
                <c:pt idx="18">
                  <c:v>2.4889554198727392E-3</c:v>
                </c:pt>
                <c:pt idx="19">
                  <c:v>2.2142768525103733E-3</c:v>
                </c:pt>
                <c:pt idx="20">
                  <c:v>1.6777857027252912E-2</c:v>
                </c:pt>
                <c:pt idx="21">
                  <c:v>6.0602873505414181E-3</c:v>
                </c:pt>
                <c:pt idx="22">
                  <c:v>1.7134224387882898E-3</c:v>
                </c:pt>
                <c:pt idx="23">
                  <c:v>1.6776835917337069E-3</c:v>
                </c:pt>
                <c:pt idx="24">
                  <c:v>1.8497406125536275E-3</c:v>
                </c:pt>
                <c:pt idx="25">
                  <c:v>6.2491926849727849E-4</c:v>
                </c:pt>
                <c:pt idx="26">
                  <c:v>1.1086700911289545E-2</c:v>
                </c:pt>
                <c:pt idx="27">
                  <c:v>8.4598956527777002E-4</c:v>
                </c:pt>
                <c:pt idx="28">
                  <c:v>5.5399807929224831E-2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2-41E6-9F04-8D33BB816DC8}"/>
            </c:ext>
          </c:extLst>
        </c:ser>
        <c:ser>
          <c:idx val="1"/>
          <c:order val="2"/>
          <c:tx>
            <c:v>cuota 2020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9"/>
              <c:pt idx="0">
                <c:v>Total residentes en España</c:v>
              </c:pt>
              <c:pt idx="1">
                <c:v>Canarias</c:v>
              </c:pt>
              <c:pt idx="2">
                <c:v>Península</c:v>
              </c:pt>
              <c:pt idx="3">
                <c:v>Total residentes en el extranjero</c:v>
              </c:pt>
              <c:pt idx="4">
                <c:v>Reino Unido</c:v>
              </c:pt>
              <c:pt idx="5">
                <c:v>Alemania</c:v>
              </c:pt>
              <c:pt idx="6">
                <c:v>Francia</c:v>
              </c:pt>
              <c:pt idx="7">
                <c:v>Países Bajos</c:v>
              </c:pt>
              <c:pt idx="8">
                <c:v>Bélgica</c:v>
              </c:pt>
              <c:pt idx="9">
                <c:v>Italia</c:v>
              </c:pt>
              <c:pt idx="10">
                <c:v>Irlanda</c:v>
              </c:pt>
              <c:pt idx="11">
                <c:v>Polonia</c:v>
              </c:pt>
              <c:pt idx="12">
                <c:v>Dinamarca</c:v>
              </c:pt>
              <c:pt idx="13">
                <c:v>Islandia</c:v>
              </c:pt>
              <c:pt idx="14">
                <c:v>Suiza</c:v>
              </c:pt>
              <c:pt idx="15">
                <c:v>Suecia</c:v>
              </c:pt>
              <c:pt idx="16">
                <c:v>Estados Unidos</c:v>
              </c:pt>
              <c:pt idx="17">
                <c:v>Finlandia</c:v>
              </c:pt>
              <c:pt idx="18">
                <c:v>Rumanía</c:v>
              </c:pt>
              <c:pt idx="19">
                <c:v>Lituania</c:v>
              </c:pt>
              <c:pt idx="20">
                <c:v>Noruega</c:v>
              </c:pt>
              <c:pt idx="21">
                <c:v>Austria</c:v>
              </c:pt>
              <c:pt idx="22">
                <c:v>República Checa</c:v>
              </c:pt>
              <c:pt idx="23">
                <c:v>Portugal</c:v>
              </c:pt>
              <c:pt idx="24">
                <c:v>Hungría</c:v>
              </c:pt>
              <c:pt idx="25">
                <c:v>Luxemburgo</c:v>
              </c:pt>
              <c:pt idx="26">
                <c:v>Rusia</c:v>
              </c:pt>
              <c:pt idx="27">
                <c:v>Canadá</c:v>
              </c:pt>
              <c:pt idx="28">
                <c:v>Otros países</c:v>
              </c:pt>
            </c:strLit>
          </c:cat>
          <c:val>
            <c:numRef>
              <c:f>'viaj entrados lugar residen acu'!$AJ$8:$AJ$36</c:f>
              <c:numCache>
                <c:formatCode>0.0%</c:formatCode>
                <c:ptCount val="29"/>
                <c:pt idx="0">
                  <c:v>0.51399803860926296</c:v>
                </c:pt>
                <c:pt idx="1">
                  <c:v>0.35699954798138001</c:v>
                </c:pt>
                <c:pt idx="2">
                  <c:v>0.15699849062788293</c:v>
                </c:pt>
                <c:pt idx="3">
                  <c:v>0.48600196139073704</c:v>
                </c:pt>
                <c:pt idx="4">
                  <c:v>2.2772750943027151E-2</c:v>
                </c:pt>
                <c:pt idx="5">
                  <c:v>6.8659249331884761E-2</c:v>
                </c:pt>
                <c:pt idx="6">
                  <c:v>9.5677274565625969E-2</c:v>
                </c:pt>
                <c:pt idx="7">
                  <c:v>1.0026354535914333E-2</c:v>
                </c:pt>
                <c:pt idx="8">
                  <c:v>1.9965477408320845E-2</c:v>
                </c:pt>
                <c:pt idx="9">
                  <c:v>3.4541095365355282E-2</c:v>
                </c:pt>
                <c:pt idx="10">
                  <c:v>7.8244158782774659E-3</c:v>
                </c:pt>
                <c:pt idx="11">
                  <c:v>3.530238988324174E-2</c:v>
                </c:pt>
                <c:pt idx="12">
                  <c:v>1.3877764648971855E-3</c:v>
                </c:pt>
                <c:pt idx="13">
                  <c:v>2.8627845933021944E-3</c:v>
                </c:pt>
                <c:pt idx="14">
                  <c:v>1.7446332701564617E-2</c:v>
                </c:pt>
                <c:pt idx="15">
                  <c:v>6.4604298670642313E-3</c:v>
                </c:pt>
                <c:pt idx="16">
                  <c:v>3.2169980148188094E-3</c:v>
                </c:pt>
                <c:pt idx="17">
                  <c:v>1.0044858222112963E-3</c:v>
                </c:pt>
                <c:pt idx="18">
                  <c:v>4.787167957959625E-3</c:v>
                </c:pt>
                <c:pt idx="19">
                  <c:v>1.5157162380419928E-2</c:v>
                </c:pt>
                <c:pt idx="20">
                  <c:v>5.5511058595887424E-4</c:v>
                </c:pt>
                <c:pt idx="21">
                  <c:v>5.7572897915163243E-3</c:v>
                </c:pt>
                <c:pt idx="22">
                  <c:v>1.9415653589847291E-2</c:v>
                </c:pt>
                <c:pt idx="23">
                  <c:v>2.9896670129499368E-3</c:v>
                </c:pt>
                <c:pt idx="24">
                  <c:v>3.5051268427688915E-3</c:v>
                </c:pt>
                <c:pt idx="25">
                  <c:v>5.1440247632189009E-3</c:v>
                </c:pt>
                <c:pt idx="26">
                  <c:v>4.6920061432238177E-3</c:v>
                </c:pt>
                <c:pt idx="27">
                  <c:v>3.7536049145790544E-4</c:v>
                </c:pt>
                <c:pt idx="28">
                  <c:v>9.6475576455909678E-2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2-41E6-9F04-8D33BB816DC8}"/>
            </c:ext>
          </c:extLst>
        </c:ser>
        <c:ser>
          <c:idx val="3"/>
          <c:order val="3"/>
          <c:tx>
            <c:v>cuota 2021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9"/>
              <c:pt idx="0">
                <c:v>Total residentes en España</c:v>
              </c:pt>
              <c:pt idx="1">
                <c:v>Canarias</c:v>
              </c:pt>
              <c:pt idx="2">
                <c:v>Península</c:v>
              </c:pt>
              <c:pt idx="3">
                <c:v>Total residentes en el extranjero</c:v>
              </c:pt>
              <c:pt idx="4">
                <c:v>Reino Unido</c:v>
              </c:pt>
              <c:pt idx="5">
                <c:v>Alemania</c:v>
              </c:pt>
              <c:pt idx="6">
                <c:v>Francia</c:v>
              </c:pt>
              <c:pt idx="7">
                <c:v>Países Bajos</c:v>
              </c:pt>
              <c:pt idx="8">
                <c:v>Bélgica</c:v>
              </c:pt>
              <c:pt idx="9">
                <c:v>Italia</c:v>
              </c:pt>
              <c:pt idx="10">
                <c:v>Irlanda</c:v>
              </c:pt>
              <c:pt idx="11">
                <c:v>Polonia</c:v>
              </c:pt>
              <c:pt idx="12">
                <c:v>Dinamarca</c:v>
              </c:pt>
              <c:pt idx="13">
                <c:v>Islandia</c:v>
              </c:pt>
              <c:pt idx="14">
                <c:v>Suiza</c:v>
              </c:pt>
              <c:pt idx="15">
                <c:v>Suecia</c:v>
              </c:pt>
              <c:pt idx="16">
                <c:v>Estados Unidos</c:v>
              </c:pt>
              <c:pt idx="17">
                <c:v>Finlandia</c:v>
              </c:pt>
              <c:pt idx="18">
                <c:v>Rumanía</c:v>
              </c:pt>
              <c:pt idx="19">
                <c:v>Lituania</c:v>
              </c:pt>
              <c:pt idx="20">
                <c:v>Noruega</c:v>
              </c:pt>
              <c:pt idx="21">
                <c:v>Austria</c:v>
              </c:pt>
              <c:pt idx="22">
                <c:v>República Checa</c:v>
              </c:pt>
              <c:pt idx="23">
                <c:v>Portugal</c:v>
              </c:pt>
              <c:pt idx="24">
                <c:v>Hungría</c:v>
              </c:pt>
              <c:pt idx="25">
                <c:v>Luxemburgo</c:v>
              </c:pt>
              <c:pt idx="26">
                <c:v>Rusia</c:v>
              </c:pt>
              <c:pt idx="27">
                <c:v>Canadá</c:v>
              </c:pt>
              <c:pt idx="28">
                <c:v>Otros países</c:v>
              </c:pt>
            </c:strLit>
          </c:cat>
          <c:val>
            <c:numRef>
              <c:f>'viaj entrados lugar residen acu'!$AK$8:$AK$36</c:f>
              <c:numCache>
                <c:formatCode>0.0%</c:formatCode>
                <c:ptCount val="29"/>
                <c:pt idx="0">
                  <c:v>0.18986017249235532</c:v>
                </c:pt>
                <c:pt idx="1">
                  <c:v>8.1900929438439116E-2</c:v>
                </c:pt>
                <c:pt idx="2">
                  <c:v>0.10795924305391622</c:v>
                </c:pt>
                <c:pt idx="3">
                  <c:v>0.81013982750764468</c:v>
                </c:pt>
                <c:pt idx="4">
                  <c:v>0.34582411489242559</c:v>
                </c:pt>
                <c:pt idx="5">
                  <c:v>8.5698835594253189E-2</c:v>
                </c:pt>
                <c:pt idx="6">
                  <c:v>4.6022848923706991E-2</c:v>
                </c:pt>
                <c:pt idx="7">
                  <c:v>4.1482160601252795E-2</c:v>
                </c:pt>
                <c:pt idx="8">
                  <c:v>3.4310716814985202E-2</c:v>
                </c:pt>
                <c:pt idx="9">
                  <c:v>3.2737863224871398E-2</c:v>
                </c:pt>
                <c:pt idx="10">
                  <c:v>3.1015684616778203E-2</c:v>
                </c:pt>
                <c:pt idx="11">
                  <c:v>1.9767448244058565E-2</c:v>
                </c:pt>
                <c:pt idx="12">
                  <c:v>1.7583569856109975E-2</c:v>
                </c:pt>
                <c:pt idx="13">
                  <c:v>1.2019016980230906E-2</c:v>
                </c:pt>
                <c:pt idx="14">
                  <c:v>9.1708618578886982E-3</c:v>
                </c:pt>
                <c:pt idx="15">
                  <c:v>1.3919068036211317E-2</c:v>
                </c:pt>
                <c:pt idx="16">
                  <c:v>5.1182247890509628E-3</c:v>
                </c:pt>
                <c:pt idx="17">
                  <c:v>1.4600363430742289E-2</c:v>
                </c:pt>
                <c:pt idx="18">
                  <c:v>5.5431423034481998E-3</c:v>
                </c:pt>
                <c:pt idx="19">
                  <c:v>6.6405713877893862E-3</c:v>
                </c:pt>
                <c:pt idx="20">
                  <c:v>8.6383424923004281E-3</c:v>
                </c:pt>
                <c:pt idx="21">
                  <c:v>5.8445372845904271E-3</c:v>
                </c:pt>
                <c:pt idx="22">
                  <c:v>6.1607549697232549E-3</c:v>
                </c:pt>
                <c:pt idx="23">
                  <c:v>2.6993790933995047E-3</c:v>
                </c:pt>
                <c:pt idx="24">
                  <c:v>3.2395843055014191E-3</c:v>
                </c:pt>
                <c:pt idx="25">
                  <c:v>1.3071428963563599E-3</c:v>
                </c:pt>
                <c:pt idx="26">
                  <c:v>1.9253045516681032E-3</c:v>
                </c:pt>
                <c:pt idx="27">
                  <c:v>8.7124560122534358E-4</c:v>
                </c:pt>
                <c:pt idx="28">
                  <c:v>5.7999044759076163E-2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2-41E6-9F04-8D33BB816DC8}"/>
            </c:ext>
          </c:extLst>
        </c:ser>
        <c:ser>
          <c:idx val="4"/>
          <c:order val="4"/>
          <c:tx>
            <c:v>cuota 2022</c:v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9"/>
              <c:pt idx="0">
                <c:v>Total residentes en España</c:v>
              </c:pt>
              <c:pt idx="1">
                <c:v>Canarias</c:v>
              </c:pt>
              <c:pt idx="2">
                <c:v>Península</c:v>
              </c:pt>
              <c:pt idx="3">
                <c:v>Total residentes en el extranjero</c:v>
              </c:pt>
              <c:pt idx="4">
                <c:v>Reino Unido</c:v>
              </c:pt>
              <c:pt idx="5">
                <c:v>Alemania</c:v>
              </c:pt>
              <c:pt idx="6">
                <c:v>Francia</c:v>
              </c:pt>
              <c:pt idx="7">
                <c:v>Países Bajos</c:v>
              </c:pt>
              <c:pt idx="8">
                <c:v>Bélgica</c:v>
              </c:pt>
              <c:pt idx="9">
                <c:v>Italia</c:v>
              </c:pt>
              <c:pt idx="10">
                <c:v>Irlanda</c:v>
              </c:pt>
              <c:pt idx="11">
                <c:v>Polonia</c:v>
              </c:pt>
              <c:pt idx="12">
                <c:v>Dinamarca</c:v>
              </c:pt>
              <c:pt idx="13">
                <c:v>Islandia</c:v>
              </c:pt>
              <c:pt idx="14">
                <c:v>Suiza</c:v>
              </c:pt>
              <c:pt idx="15">
                <c:v>Suecia</c:v>
              </c:pt>
              <c:pt idx="16">
                <c:v>Estados Unidos</c:v>
              </c:pt>
              <c:pt idx="17">
                <c:v>Finlandia</c:v>
              </c:pt>
              <c:pt idx="18">
                <c:v>Rumanía</c:v>
              </c:pt>
              <c:pt idx="19">
                <c:v>Lituania</c:v>
              </c:pt>
              <c:pt idx="20">
                <c:v>Noruega</c:v>
              </c:pt>
              <c:pt idx="21">
                <c:v>Austria</c:v>
              </c:pt>
              <c:pt idx="22">
                <c:v>República Checa</c:v>
              </c:pt>
              <c:pt idx="23">
                <c:v>Portugal</c:v>
              </c:pt>
              <c:pt idx="24">
                <c:v>Hungría</c:v>
              </c:pt>
              <c:pt idx="25">
                <c:v>Luxemburgo</c:v>
              </c:pt>
              <c:pt idx="26">
                <c:v>Rusia</c:v>
              </c:pt>
              <c:pt idx="27">
                <c:v>Canadá</c:v>
              </c:pt>
              <c:pt idx="28">
                <c:v>Otros países</c:v>
              </c:pt>
            </c:strLit>
          </c:cat>
          <c:val>
            <c:numRef>
              <c:f>'viaj entrados lugar residen acu'!$AL$8:$AL$36</c:f>
              <c:numCache>
                <c:formatCode>0.0%</c:formatCode>
                <c:ptCount val="29"/>
                <c:pt idx="0">
                  <c:v>0.17305941660728125</c:v>
                </c:pt>
                <c:pt idx="1">
                  <c:v>6.6409449839119505E-2</c:v>
                </c:pt>
                <c:pt idx="2">
                  <c:v>0.10664996676816174</c:v>
                </c:pt>
                <c:pt idx="3">
                  <c:v>0.8269405833927187</c:v>
                </c:pt>
                <c:pt idx="4">
                  <c:v>0.36257735100259375</c:v>
                </c:pt>
                <c:pt idx="5">
                  <c:v>8.981090244236016E-2</c:v>
                </c:pt>
                <c:pt idx="6">
                  <c:v>4.6601354707283889E-2</c:v>
                </c:pt>
                <c:pt idx="7">
                  <c:v>3.1252804311261151E-2</c:v>
                </c:pt>
                <c:pt idx="8">
                  <c:v>2.9129325837574292E-2</c:v>
                </c:pt>
                <c:pt idx="9">
                  <c:v>3.16179946205212E-2</c:v>
                </c:pt>
                <c:pt idx="10">
                  <c:v>2.8918657577698917E-2</c:v>
                </c:pt>
                <c:pt idx="11">
                  <c:v>2.0535116575369088E-2</c:v>
                </c:pt>
                <c:pt idx="12">
                  <c:v>1.9798977371157645E-2</c:v>
                </c:pt>
                <c:pt idx="13">
                  <c:v>1.1787824910202055E-2</c:v>
                </c:pt>
                <c:pt idx="14">
                  <c:v>9.9340401997269467E-3</c:v>
                </c:pt>
                <c:pt idx="15">
                  <c:v>1.8163539034813051E-2</c:v>
                </c:pt>
                <c:pt idx="16">
                  <c:v>6.6727611698566835E-3</c:v>
                </c:pt>
                <c:pt idx="17">
                  <c:v>1.7019020128656401E-2</c:v>
                </c:pt>
                <c:pt idx="18">
                  <c:v>6.0753079043786842E-3</c:v>
                </c:pt>
                <c:pt idx="19">
                  <c:v>5.9145473871617133E-3</c:v>
                </c:pt>
                <c:pt idx="20">
                  <c:v>1.2364163361478421E-2</c:v>
                </c:pt>
                <c:pt idx="21">
                  <c:v>5.8694384659127722E-3</c:v>
                </c:pt>
                <c:pt idx="22">
                  <c:v>5.4682569960817625E-3</c:v>
                </c:pt>
                <c:pt idx="23">
                  <c:v>3.2396843335276856E-3</c:v>
                </c:pt>
                <c:pt idx="24">
                  <c:v>3.669658731815466E-3</c:v>
                </c:pt>
                <c:pt idx="25">
                  <c:v>1.1166857419817693E-3</c:v>
                </c:pt>
                <c:pt idx="26">
                  <c:v>1.9785540671211151E-3</c:v>
                </c:pt>
                <c:pt idx="27">
                  <c:v>1.3000007198232114E-3</c:v>
                </c:pt>
                <c:pt idx="28">
                  <c:v>5.6124615794360906E-2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2-41E6-9F04-8D33BB81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 cuota mercado Canar  '!$Y$6</c:f>
              <c:strCache>
                <c:ptCount val="1"/>
                <c:pt idx="0">
                  <c:v>acumulado mayo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D612-43CF-882E-AD783CBB436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D612-43CF-882E-AD783CBB4361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2-43CF-882E-AD783CBB4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'!$Y$8:$Y$10,'viaj entr cuota mercado Canar  '!$Y$12:$Y$36)</c:f>
              <c:numCache>
                <c:formatCode>0.0%</c:formatCode>
                <c:ptCount val="28"/>
                <c:pt idx="0">
                  <c:v>0.40694733920045678</c:v>
                </c:pt>
                <c:pt idx="1">
                  <c:v>0.35833823160042572</c:v>
                </c:pt>
                <c:pt idx="2">
                  <c:v>0.44449288985779717</c:v>
                </c:pt>
                <c:pt idx="3">
                  <c:v>0.45075979264769139</c:v>
                </c:pt>
                <c:pt idx="4">
                  <c:v>0.24244779622943621</c:v>
                </c:pt>
                <c:pt idx="5">
                  <c:v>0.37987904582332555</c:v>
                </c:pt>
                <c:pt idx="6">
                  <c:v>0.30614681659208004</c:v>
                </c:pt>
                <c:pt idx="7">
                  <c:v>0.52067214492803349</c:v>
                </c:pt>
                <c:pt idx="8">
                  <c:v>0.46356204091970843</c:v>
                </c:pt>
                <c:pt idx="9">
                  <c:v>0.29561062710933206</c:v>
                </c:pt>
                <c:pt idx="10">
                  <c:v>0.36733852968444186</c:v>
                </c:pt>
                <c:pt idx="11">
                  <c:v>0.3208517058224265</c:v>
                </c:pt>
                <c:pt idx="12">
                  <c:v>0.83208563395548929</c:v>
                </c:pt>
                <c:pt idx="13">
                  <c:v>0.34523531569994331</c:v>
                </c:pt>
                <c:pt idx="14">
                  <c:v>0.22836146875339375</c:v>
                </c:pt>
                <c:pt idx="15">
                  <c:v>0.57644473924218553</c:v>
                </c:pt>
                <c:pt idx="16">
                  <c:v>0.41071697413982788</c:v>
                </c:pt>
                <c:pt idx="17">
                  <c:v>0.59702900259372793</c:v>
                </c:pt>
                <c:pt idx="18">
                  <c:v>0.65363809927874417</c:v>
                </c:pt>
                <c:pt idx="19">
                  <c:v>0.21119371787830848</c:v>
                </c:pt>
                <c:pt idx="20">
                  <c:v>0.37518404907975461</c:v>
                </c:pt>
                <c:pt idx="21">
                  <c:v>0.46100008091269518</c:v>
                </c:pt>
                <c:pt idx="22">
                  <c:v>0.39199860643363138</c:v>
                </c:pt>
                <c:pt idx="23">
                  <c:v>0.48719418960244648</c:v>
                </c:pt>
                <c:pt idx="24">
                  <c:v>0.28503184713375795</c:v>
                </c:pt>
                <c:pt idx="25">
                  <c:v>0.62149532710280375</c:v>
                </c:pt>
                <c:pt idx="26">
                  <c:v>0.48522299838796346</c:v>
                </c:pt>
                <c:pt idx="27">
                  <c:v>0.51594759131815771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12-43CF-882E-AD783CBB4361}"/>
            </c:ext>
          </c:extLst>
        </c:ser>
        <c:ser>
          <c:idx val="2"/>
          <c:order val="1"/>
          <c:tx>
            <c:strRef>
              <c:f>'viaj entr cuota mercado Canar  '!$Z$6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12-43CF-882E-AD783CBB43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12-43CF-882E-AD783CBB43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12-43CF-882E-AD783CBB43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12-43CF-882E-AD783CBB43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612-43CF-882E-AD783CBB43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612-43CF-882E-AD783CBB43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612-43CF-882E-AD783CBB436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612-43CF-882E-AD783CBB436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612-43CF-882E-AD783CBB436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612-43CF-882E-AD783CBB436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612-43CF-882E-AD783CBB436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612-43CF-882E-AD783CBB436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612-43CF-882E-AD783CBB436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612-43CF-882E-AD783CBB436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612-43CF-882E-AD783CBB436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612-43CF-882E-AD783CBB4361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12-43CF-882E-AD783CBB4361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12-43CF-882E-AD783CBB4361}"/>
                </c:ext>
              </c:extLst>
            </c:dLbl>
            <c:dLbl>
              <c:idx val="2"/>
              <c:layout>
                <c:manualLayout>
                  <c:x val="-1.2586532410321072E-3"/>
                  <c:y val="-0.18689458689458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2-43CF-882E-AD783CBB4361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12-43CF-882E-AD783CBB4361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2-43CF-882E-AD783CBB4361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12-43CF-882E-AD783CBB4361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2-43CF-882E-AD783CBB4361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2-43CF-882E-AD783CBB4361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2-43CF-882E-AD783CBB4361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12-43CF-882E-AD783CBB4361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2-43CF-882E-AD783CBB4361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12-43CF-882E-AD783CBB4361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2-43CF-882E-AD783CBB4361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12-43CF-882E-AD783CBB4361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12-43CF-882E-AD783CBB4361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2-43CF-882E-AD783CBB4361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12-43CF-882E-AD783CBB4361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2-43CF-882E-AD783CBB4361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2-43CF-882E-AD783CBB4361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12-43CF-882E-AD783CBB4361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12-43CF-882E-AD783CBB4361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12-43CF-882E-AD783CBB4361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12-43CF-882E-AD783CBB4361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12-43CF-882E-AD783CBB4361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12-43CF-882E-AD783CBB4361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2-43CF-882E-AD783CBB4361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12-43CF-882E-AD783CBB4361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12-43CF-882E-AD783CBB4361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'!$Z$8:$Z$10,'viaj entr cuota mercado Canar  '!$Z$12:$Z$36)</c:f>
              <c:numCache>
                <c:formatCode>0.0%</c:formatCode>
                <c:ptCount val="28"/>
                <c:pt idx="0">
                  <c:v>3.9782246256645504E-2</c:v>
                </c:pt>
                <c:pt idx="1">
                  <c:v>2.1025564314413492E-2</c:v>
                </c:pt>
                <c:pt idx="2">
                  <c:v>3.6489311385100809E-2</c:v>
                </c:pt>
                <c:pt idx="3">
                  <c:v>-1.7974944291557216E-2</c:v>
                </c:pt>
                <c:pt idx="4">
                  <c:v>2.4973789992803308E-2</c:v>
                </c:pt>
                <c:pt idx="5">
                  <c:v>3.0438678095865424E-2</c:v>
                </c:pt>
                <c:pt idx="6">
                  <c:v>-4.1241569097149711E-2</c:v>
                </c:pt>
                <c:pt idx="7">
                  <c:v>-3.6384135248393346E-2</c:v>
                </c:pt>
                <c:pt idx="8">
                  <c:v>3.9429027174500364E-2</c:v>
                </c:pt>
                <c:pt idx="9">
                  <c:v>-0.13130367576562008</c:v>
                </c:pt>
                <c:pt idx="10">
                  <c:v>-2.769091430457693E-2</c:v>
                </c:pt>
                <c:pt idx="11">
                  <c:v>0.20991816882302516</c:v>
                </c:pt>
                <c:pt idx="12">
                  <c:v>-2.0903575739854685E-2</c:v>
                </c:pt>
                <c:pt idx="13">
                  <c:v>-1.1124536310889721E-2</c:v>
                </c:pt>
                <c:pt idx="14">
                  <c:v>6.6059140240265268E-2</c:v>
                </c:pt>
                <c:pt idx="15">
                  <c:v>2.7126462328776801E-2</c:v>
                </c:pt>
                <c:pt idx="16">
                  <c:v>-7.8702549477359662E-3</c:v>
                </c:pt>
                <c:pt idx="17">
                  <c:v>-1.5319007606878099E-2</c:v>
                </c:pt>
                <c:pt idx="18">
                  <c:v>-8.6873627512217277E-2</c:v>
                </c:pt>
                <c:pt idx="19">
                  <c:v>0.14060713943543268</c:v>
                </c:pt>
                <c:pt idx="20">
                  <c:v>3.8504936904208975E-2</c:v>
                </c:pt>
                <c:pt idx="21">
                  <c:v>-2.7430322972013976E-2</c:v>
                </c:pt>
                <c:pt idx="22">
                  <c:v>-4.220637427422258E-2</c:v>
                </c:pt>
                <c:pt idx="23">
                  <c:v>-0.10693449433491553</c:v>
                </c:pt>
                <c:pt idx="24">
                  <c:v>-8.2295615234192154E-2</c:v>
                </c:pt>
                <c:pt idx="25">
                  <c:v>7.825470554218672E-3</c:v>
                </c:pt>
                <c:pt idx="26">
                  <c:v>-2.6481280771664117E-3</c:v>
                </c:pt>
                <c:pt idx="27">
                  <c:v>-2.9605172484696518E-2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612-43CF-882E-AD783CBB4361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12-43CF-882E-AD783CBB4361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12-43CF-882E-AD783CBB4361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12-43CF-882E-AD783CBB4361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12-43CF-882E-AD783CBB4361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12-43CF-882E-AD783CBB4361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12-43CF-882E-AD783CBB4361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12-43CF-882E-AD783CBB4361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12-43CF-882E-AD783CBB4361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12-43CF-882E-AD783CBB4361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12-43CF-882E-AD783CBB4361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12-43CF-882E-AD783CBB4361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12-43CF-882E-AD783CBB4361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12-43CF-882E-AD783CBB4361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12-43CF-882E-AD783CBB4361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12-43CF-882E-AD783CBB4361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12-43CF-882E-AD783CBB4361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12-43CF-882E-AD783CBB4361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12-43CF-882E-AD783CBB4361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12-43CF-882E-AD783CBB4361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12-43CF-882E-AD783CBB4361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612-43CF-882E-AD783CBB4361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12-43CF-882E-AD783CBB4361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12-43CF-882E-AD783CBB4361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12-43CF-882E-AD783CBB4361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12-43CF-882E-AD783CBB4361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12-43CF-882E-AD783CBB4361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12-43CF-882E-AD783CBB4361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12-43CF-882E-AD783CBB436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'!$AF$8:$AF$10,'viaj entr cuota mercado Canar  '!$AF$12:$AF$36)</c:f>
              <c:numCache>
                <c:formatCode>0.0%</c:formatCode>
                <c:ptCount val="28"/>
                <c:pt idx="0">
                  <c:v>0.40694733920045678</c:v>
                </c:pt>
                <c:pt idx="1">
                  <c:v>0.35833823160042572</c:v>
                </c:pt>
                <c:pt idx="2">
                  <c:v>0.44449288985779717</c:v>
                </c:pt>
                <c:pt idx="3">
                  <c:v>0.45075979264769139</c:v>
                </c:pt>
                <c:pt idx="4">
                  <c:v>0.24244779622943621</c:v>
                </c:pt>
                <c:pt idx="5">
                  <c:v>0.37987904582332555</c:v>
                </c:pt>
                <c:pt idx="6">
                  <c:v>0.30614681659208004</c:v>
                </c:pt>
                <c:pt idx="7">
                  <c:v>0.52067214492803349</c:v>
                </c:pt>
                <c:pt idx="8">
                  <c:v>0.46356204091970843</c:v>
                </c:pt>
                <c:pt idx="9">
                  <c:v>0.29561062710933206</c:v>
                </c:pt>
                <c:pt idx="10">
                  <c:v>0.36733852968444186</c:v>
                </c:pt>
                <c:pt idx="11">
                  <c:v>0.3208517058224265</c:v>
                </c:pt>
                <c:pt idx="12">
                  <c:v>0.83208563395548929</c:v>
                </c:pt>
                <c:pt idx="13">
                  <c:v>0.34523531569994331</c:v>
                </c:pt>
                <c:pt idx="14">
                  <c:v>0.22836146875339375</c:v>
                </c:pt>
                <c:pt idx="15">
                  <c:v>0.57644473924218553</c:v>
                </c:pt>
                <c:pt idx="16">
                  <c:v>0.41071697413982788</c:v>
                </c:pt>
                <c:pt idx="17">
                  <c:v>0.59702900259372793</c:v>
                </c:pt>
                <c:pt idx="18">
                  <c:v>0.65363809927874417</c:v>
                </c:pt>
                <c:pt idx="19">
                  <c:v>0.21119371787830848</c:v>
                </c:pt>
                <c:pt idx="20">
                  <c:v>0.37518404907975461</c:v>
                </c:pt>
                <c:pt idx="21">
                  <c:v>0.46100008091269518</c:v>
                </c:pt>
                <c:pt idx="22">
                  <c:v>0.39199860643363138</c:v>
                </c:pt>
                <c:pt idx="23">
                  <c:v>0.48719418960244648</c:v>
                </c:pt>
                <c:pt idx="24">
                  <c:v>0.28503184713375795</c:v>
                </c:pt>
                <c:pt idx="25">
                  <c:v>0.62149532710280375</c:v>
                </c:pt>
                <c:pt idx="26">
                  <c:v>0.48522299838796346</c:v>
                </c:pt>
                <c:pt idx="27">
                  <c:v>0.51594759131815771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D612-43CF-882E-AD783CBB4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 años '!$Z$6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D753-4792-8A16-699EC60CD02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D753-4792-8A16-699EC60CD02F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53-4792-8A16-699EC60CD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'!$Z$8:$Z$10,'viaj entrados lugar resid años '!$Z$12:$Z$36)</c:f>
              <c:numCache>
                <c:formatCode>#,##0</c:formatCode>
                <c:ptCount val="28"/>
                <c:pt idx="0">
                  <c:v>1016781</c:v>
                </c:pt>
                <c:pt idx="1">
                  <c:v>423208</c:v>
                </c:pt>
                <c:pt idx="2">
                  <c:v>593573</c:v>
                </c:pt>
                <c:pt idx="3">
                  <c:v>1722453</c:v>
                </c:pt>
                <c:pt idx="4">
                  <c:v>385709</c:v>
                </c:pt>
                <c:pt idx="5">
                  <c:v>197280</c:v>
                </c:pt>
                <c:pt idx="6">
                  <c:v>169583</c:v>
                </c:pt>
                <c:pt idx="7">
                  <c:v>146133</c:v>
                </c:pt>
                <c:pt idx="8">
                  <c:v>149766</c:v>
                </c:pt>
                <c:pt idx="9">
                  <c:v>134967</c:v>
                </c:pt>
                <c:pt idx="10">
                  <c:v>91265</c:v>
                </c:pt>
                <c:pt idx="11">
                  <c:v>62340</c:v>
                </c:pt>
                <c:pt idx="12">
                  <c:v>51062</c:v>
                </c:pt>
                <c:pt idx="13">
                  <c:v>44226</c:v>
                </c:pt>
                <c:pt idx="14">
                  <c:v>56752</c:v>
                </c:pt>
                <c:pt idx="15">
                  <c:v>26507</c:v>
                </c:pt>
                <c:pt idx="16">
                  <c:v>55641</c:v>
                </c:pt>
                <c:pt idx="17">
                  <c:v>28264</c:v>
                </c:pt>
                <c:pt idx="18">
                  <c:v>21097</c:v>
                </c:pt>
                <c:pt idx="19">
                  <c:v>34417</c:v>
                </c:pt>
                <c:pt idx="20">
                  <c:v>25510</c:v>
                </c:pt>
                <c:pt idx="21">
                  <c:v>27620</c:v>
                </c:pt>
                <c:pt idx="22">
                  <c:v>20656</c:v>
                </c:pt>
                <c:pt idx="23">
                  <c:v>15242</c:v>
                </c:pt>
                <c:pt idx="24">
                  <c:v>4975</c:v>
                </c:pt>
                <c:pt idx="25">
                  <c:v>7855</c:v>
                </c:pt>
                <c:pt idx="26">
                  <c:v>4434</c:v>
                </c:pt>
                <c:pt idx="27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53-4792-8A16-699EC60CD02F}"/>
            </c:ext>
          </c:extLst>
        </c:ser>
        <c:ser>
          <c:idx val="2"/>
          <c:order val="1"/>
          <c:tx>
            <c:strRef>
              <c:f>'viaj entrados lugar resid años '!$AA$6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53-4792-8A16-699EC60CD0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53-4792-8A16-699EC60CD0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53-4792-8A16-699EC60CD0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53-4792-8A16-699EC60CD0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53-4792-8A16-699EC60CD0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753-4792-8A16-699EC60CD0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753-4792-8A16-699EC60CD02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753-4792-8A16-699EC60CD02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753-4792-8A16-699EC60CD02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753-4792-8A16-699EC60CD02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753-4792-8A16-699EC60CD02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753-4792-8A16-699EC60CD02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753-4792-8A16-699EC60CD02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753-4792-8A16-699EC60CD02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753-4792-8A16-699EC60CD02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753-4792-8A16-699EC60CD02F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53-4792-8A16-699EC60CD02F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53-4792-8A16-699EC60CD02F}"/>
                </c:ext>
              </c:extLst>
            </c:dLbl>
            <c:dLbl>
              <c:idx val="2"/>
              <c:layout>
                <c:manualLayout>
                  <c:x val="-1.2586532410321072E-3"/>
                  <c:y val="-0.17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53-4792-8A16-699EC60CD02F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53-4792-8A16-699EC60CD02F}"/>
                </c:ext>
              </c:extLst>
            </c:dLbl>
            <c:dLbl>
              <c:idx val="4"/>
              <c:layout>
                <c:manualLayout>
                  <c:x val="-3.775959723096287E-3"/>
                  <c:y val="-0.16638176638176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53-4792-8A16-699EC60CD02F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53-4792-8A16-699EC60CD02F}"/>
                </c:ext>
              </c:extLst>
            </c:dLbl>
            <c:dLbl>
              <c:idx val="6"/>
              <c:layout>
                <c:manualLayout>
                  <c:x val="-1.2586532410320957E-3"/>
                  <c:y val="0.23019943019943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53-4792-8A16-699EC60CD02F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53-4792-8A16-699EC60CD02F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53-4792-8A16-699EC60CD02F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53-4792-8A16-699EC60CD02F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53-4792-8A16-699EC60CD02F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53-4792-8A16-699EC60CD02F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53-4792-8A16-699EC60CD02F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53-4792-8A16-699EC60CD02F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53-4792-8A16-699EC60CD02F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53-4792-8A16-699EC60CD02F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53-4792-8A16-699EC60CD02F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53-4792-8A16-699EC60CD02F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53-4792-8A16-699EC60CD02F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53-4792-8A16-699EC60CD02F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53-4792-8A16-699EC60CD02F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53-4792-8A16-699EC60CD02F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53-4792-8A16-699EC60CD02F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53-4792-8A16-699EC60CD02F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53-4792-8A16-699EC60CD02F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53-4792-8A16-699EC60CD02F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53-4792-8A16-699EC60CD02F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53-4792-8A16-699EC60CD02F}"/>
                </c:ext>
              </c:extLst>
            </c:dLbl>
            <c:numFmt formatCode="0.0%" sourceLinked="0"/>
            <c:spPr>
              <a:noFill/>
              <a:ln>
                <a:solidFill>
                  <a:srgbClr val="3CB4E5"/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4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'!$AA$8:$AA$10,'viaj entrados lugar resid años '!$AA$12:$AA$36)</c:f>
              <c:numCache>
                <c:formatCode>0.0%</c:formatCode>
                <c:ptCount val="28"/>
                <c:pt idx="0">
                  <c:v>0.27049822504282761</c:v>
                </c:pt>
                <c:pt idx="1">
                  <c:v>1.7209552743914225E-2</c:v>
                </c:pt>
                <c:pt idx="2">
                  <c:v>0.54474525898301374</c:v>
                </c:pt>
                <c:pt idx="3">
                  <c:v>2.8616126175610086</c:v>
                </c:pt>
                <c:pt idx="4">
                  <c:v>0.73351580442335096</c:v>
                </c:pt>
                <c:pt idx="5">
                  <c:v>0.54002279433576361</c:v>
                </c:pt>
                <c:pt idx="6">
                  <c:v>0.8193843942108594</c:v>
                </c:pt>
                <c:pt idx="7">
                  <c:v>0.56564920663831053</c:v>
                </c:pt>
                <c:pt idx="8">
                  <c:v>1.0220068045579738</c:v>
                </c:pt>
                <c:pt idx="9">
                  <c:v>2.1597097038511062</c:v>
                </c:pt>
                <c:pt idx="10">
                  <c:v>0.49735033059342748</c:v>
                </c:pt>
                <c:pt idx="11">
                  <c:v>1.4543307086614172</c:v>
                </c:pt>
                <c:pt idx="12">
                  <c:v>1.5019354206477535</c:v>
                </c:pt>
                <c:pt idx="13">
                  <c:v>0.41636509207365902</c:v>
                </c:pt>
                <c:pt idx="14">
                  <c:v>1.5625141102632409</c:v>
                </c:pt>
                <c:pt idx="15">
                  <c:v>2.5062169312169313</c:v>
                </c:pt>
                <c:pt idx="16">
                  <c:v>1.8229832572298328</c:v>
                </c:pt>
                <c:pt idx="17">
                  <c:v>1.1257521058965101</c:v>
                </c:pt>
                <c:pt idx="18">
                  <c:v>0.67796070945677256</c:v>
                </c:pt>
                <c:pt idx="19">
                  <c:v>3.1971951219512196</c:v>
                </c:pt>
                <c:pt idx="20">
                  <c:v>0.82058235797887535</c:v>
                </c:pt>
                <c:pt idx="21">
                  <c:v>0.34804041192835178</c:v>
                </c:pt>
                <c:pt idx="22">
                  <c:v>1.1581861874412289</c:v>
                </c:pt>
                <c:pt idx="23">
                  <c:v>0.84617248062015493</c:v>
                </c:pt>
                <c:pt idx="24">
                  <c:v>0.11822881546414932</c:v>
                </c:pt>
                <c:pt idx="25">
                  <c:v>0.30960320106702244</c:v>
                </c:pt>
                <c:pt idx="26">
                  <c:v>2.8860648553900088</c:v>
                </c:pt>
                <c:pt idx="27">
                  <c:v>0.71691826964806737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753-4792-8A16-699EC60CD02F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53-4792-8A16-699EC60CD02F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53-4792-8A16-699EC60CD02F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53-4792-8A16-699EC60CD02F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53-4792-8A16-699EC60CD02F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53-4792-8A16-699EC60CD02F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53-4792-8A16-699EC60CD02F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53-4792-8A16-699EC60CD02F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53-4792-8A16-699EC60CD02F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53-4792-8A16-699EC60CD02F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53-4792-8A16-699EC60CD02F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53-4792-8A16-699EC60CD02F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53-4792-8A16-699EC60CD02F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53-4792-8A16-699EC60CD02F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53-4792-8A16-699EC60CD02F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753-4792-8A16-699EC60CD02F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753-4792-8A16-699EC60CD02F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753-4792-8A16-699EC60CD02F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53-4792-8A16-699EC60CD02F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753-4792-8A16-699EC60CD02F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53-4792-8A16-699EC60CD02F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53-4792-8A16-699EC60CD02F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53-4792-8A16-699EC60CD02F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753-4792-8A16-699EC60CD02F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53-4792-8A16-699EC60CD02F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53-4792-8A16-699EC60CD02F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53-4792-8A16-699EC60CD02F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753-4792-8A16-699EC60CD02F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53-4792-8A16-699EC60CD02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'!$AG$8:$AG$10,'viaj entrados lugar resid años '!$AG$12:$AG$36)</c:f>
              <c:numCache>
                <c:formatCode>0.0%</c:formatCode>
                <c:ptCount val="28"/>
                <c:pt idx="0">
                  <c:v>0.37767634077977802</c:v>
                </c:pt>
                <c:pt idx="1">
                  <c:v>0.33059741542076554</c:v>
                </c:pt>
                <c:pt idx="2">
                  <c:v>0.42035634185533166</c:v>
                </c:pt>
                <c:pt idx="3">
                  <c:v>0.45773228587509907</c:v>
                </c:pt>
                <c:pt idx="4">
                  <c:v>0.22669482310928468</c:v>
                </c:pt>
                <c:pt idx="5">
                  <c:v>0.36387647972377257</c:v>
                </c:pt>
                <c:pt idx="6">
                  <c:v>0.31175695227029976</c:v>
                </c:pt>
                <c:pt idx="7">
                  <c:v>0.52608027302476446</c:v>
                </c:pt>
                <c:pt idx="8">
                  <c:v>0.44527096935316995</c:v>
                </c:pt>
                <c:pt idx="9">
                  <c:v>0.31727080394922424</c:v>
                </c:pt>
                <c:pt idx="10">
                  <c:v>0.37305074700075619</c:v>
                </c:pt>
                <c:pt idx="11">
                  <c:v>0.25203968594092391</c:v>
                </c:pt>
                <c:pt idx="12">
                  <c:v>0.89398953026244377</c:v>
                </c:pt>
                <c:pt idx="13">
                  <c:v>0.34482597305389223</c:v>
                </c:pt>
                <c:pt idx="14">
                  <c:v>0.21144087688054664</c:v>
                </c:pt>
                <c:pt idx="15">
                  <c:v>0.58339202394576983</c:v>
                </c:pt>
                <c:pt idx="16">
                  <c:v>0.39677253733046192</c:v>
                </c:pt>
                <c:pt idx="17">
                  <c:v>0.61075696350238784</c:v>
                </c:pt>
                <c:pt idx="18">
                  <c:v>0.6654155495978552</c:v>
                </c:pt>
                <c:pt idx="19">
                  <c:v>0.17211339871078729</c:v>
                </c:pt>
                <c:pt idx="20">
                  <c:v>0.36987095838770478</c:v>
                </c:pt>
                <c:pt idx="21">
                  <c:v>0.45653647167721778</c:v>
                </c:pt>
                <c:pt idx="22">
                  <c:v>0.39209582202312027</c:v>
                </c:pt>
                <c:pt idx="23">
                  <c:v>0.51631042308864872</c:v>
                </c:pt>
                <c:pt idx="24">
                  <c:v>0.29467511698157911</c:v>
                </c:pt>
                <c:pt idx="25">
                  <c:v>0.58650041066228631</c:v>
                </c:pt>
                <c:pt idx="26">
                  <c:v>0.48989061982101423</c:v>
                </c:pt>
                <c:pt idx="27">
                  <c:v>0.50754864826989998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D753-4792-8A16-699EC60CD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4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'viaj entrados lugar residen hot'!$Z$6</c:f>
              <c:strCache>
                <c:ptCount val="1"/>
                <c:pt idx="0">
                  <c:v>acumulado mayo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hot'!$Z$8:$Z$10,'viaj entrados lugar residen hot'!$Z$12:$Z$36)</c:f>
              <c:numCache>
                <c:formatCode>#,##0</c:formatCode>
                <c:ptCount val="28"/>
                <c:pt idx="0">
                  <c:v>318388</c:v>
                </c:pt>
                <c:pt idx="1">
                  <c:v>118736</c:v>
                </c:pt>
                <c:pt idx="2">
                  <c:v>199652</c:v>
                </c:pt>
                <c:pt idx="3">
                  <c:v>574496</c:v>
                </c:pt>
                <c:pt idx="4">
                  <c:v>165214</c:v>
                </c:pt>
                <c:pt idx="5">
                  <c:v>81295</c:v>
                </c:pt>
                <c:pt idx="6">
                  <c:v>47311</c:v>
                </c:pt>
                <c:pt idx="7">
                  <c:v>54206</c:v>
                </c:pt>
                <c:pt idx="8">
                  <c:v>51705</c:v>
                </c:pt>
                <c:pt idx="9">
                  <c:v>45990</c:v>
                </c:pt>
                <c:pt idx="10">
                  <c:v>34482</c:v>
                </c:pt>
                <c:pt idx="11">
                  <c:v>27702</c:v>
                </c:pt>
                <c:pt idx="12">
                  <c:v>17937</c:v>
                </c:pt>
                <c:pt idx="13">
                  <c:v>18406</c:v>
                </c:pt>
                <c:pt idx="14">
                  <c:v>24171</c:v>
                </c:pt>
                <c:pt idx="15">
                  <c:v>12090</c:v>
                </c:pt>
                <c:pt idx="16">
                  <c:v>22072</c:v>
                </c:pt>
                <c:pt idx="17">
                  <c:v>9631</c:v>
                </c:pt>
                <c:pt idx="18">
                  <c:v>8992</c:v>
                </c:pt>
                <c:pt idx="19">
                  <c:v>15277</c:v>
                </c:pt>
                <c:pt idx="20">
                  <c:v>10025</c:v>
                </c:pt>
                <c:pt idx="21">
                  <c:v>9013</c:v>
                </c:pt>
                <c:pt idx="22">
                  <c:v>5490</c:v>
                </c:pt>
                <c:pt idx="23">
                  <c:v>5701</c:v>
                </c:pt>
                <c:pt idx="24">
                  <c:v>2190</c:v>
                </c:pt>
                <c:pt idx="25">
                  <c:v>3152</c:v>
                </c:pt>
                <c:pt idx="26">
                  <c:v>2167</c:v>
                </c:pt>
                <c:pt idx="27">
                  <c:v>87321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9-4302-A1A8-3705ED34FC68}"/>
            </c:ext>
          </c:extLst>
        </c:ser>
        <c:ser>
          <c:idx val="2"/>
          <c:order val="1"/>
          <c:tx>
            <c:strRef>
              <c:f>'viaj entrados lugar residen hot'!$AA$6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A9-4302-A1A8-3705ED34FC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A9-4302-A1A8-3705ED34FC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A9-4302-A1A8-3705ED34FC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A9-4302-A1A8-3705ED34FC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A9-4302-A1A8-3705ED34FC6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A9-4302-A1A8-3705ED34FC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A9-4302-A1A8-3705ED34FC6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A9-4302-A1A8-3705ED34FC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A9-4302-A1A8-3705ED34FC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6A9-4302-A1A8-3705ED34FC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6A9-4302-A1A8-3705ED34FC6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6A9-4302-A1A8-3705ED34FC6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6A9-4302-A1A8-3705ED34FC6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6A9-4302-A1A8-3705ED34FC6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6A9-4302-A1A8-3705ED34FC6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6A9-4302-A1A8-3705ED34FC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hot'!$AA$8:$AA$10,'viaj entrados lugar residen hot'!$AA$12:$AA$36)</c:f>
              <c:numCache>
                <c:formatCode>0.0%</c:formatCode>
                <c:ptCount val="28"/>
                <c:pt idx="0">
                  <c:v>6.3835901137050843E-2</c:v>
                </c:pt>
                <c:pt idx="1">
                  <c:v>-2.6809937134754547E-2</c:v>
                </c:pt>
                <c:pt idx="2">
                  <c:v>0.12622125950495278</c:v>
                </c:pt>
                <c:pt idx="3">
                  <c:v>0.17228530909165118</c:v>
                </c:pt>
                <c:pt idx="4">
                  <c:v>0.21277564083741951</c:v>
                </c:pt>
                <c:pt idx="5">
                  <c:v>0.14815337899865821</c:v>
                </c:pt>
                <c:pt idx="6">
                  <c:v>-0.1379662190477926</c:v>
                </c:pt>
                <c:pt idx="7">
                  <c:v>-3.5960731308244953E-2</c:v>
                </c:pt>
                <c:pt idx="8">
                  <c:v>0.13472764780757585</c:v>
                </c:pt>
                <c:pt idx="9">
                  <c:v>9.6854205919530534E-2</c:v>
                </c:pt>
                <c:pt idx="10">
                  <c:v>0.21061685917915951</c:v>
                </c:pt>
                <c:pt idx="11">
                  <c:v>0.31650983746792138</c:v>
                </c:pt>
                <c:pt idx="12">
                  <c:v>0.20592981040742231</c:v>
                </c:pt>
                <c:pt idx="13">
                  <c:v>0.27051839580313386</c:v>
                </c:pt>
                <c:pt idx="14">
                  <c:v>0.61204481792717091</c:v>
                </c:pt>
                <c:pt idx="15">
                  <c:v>0.53368007103894466</c:v>
                </c:pt>
                <c:pt idx="16">
                  <c:v>0.36584158415841594</c:v>
                </c:pt>
                <c:pt idx="17">
                  <c:v>0.2810587922319765</c:v>
                </c:pt>
                <c:pt idx="18">
                  <c:v>3.036553225621641E-2</c:v>
                </c:pt>
                <c:pt idx="19">
                  <c:v>0.62331314419296557</c:v>
                </c:pt>
                <c:pt idx="20">
                  <c:v>0.10700088339222624</c:v>
                </c:pt>
                <c:pt idx="21">
                  <c:v>9.2484848484848392E-2</c:v>
                </c:pt>
                <c:pt idx="22">
                  <c:v>0.35857461024498893</c:v>
                </c:pt>
                <c:pt idx="23">
                  <c:v>0.29981760145918823</c:v>
                </c:pt>
                <c:pt idx="24">
                  <c:v>-2.5800711743772187E-2</c:v>
                </c:pt>
                <c:pt idx="25">
                  <c:v>0.2007619047619047</c:v>
                </c:pt>
                <c:pt idx="26">
                  <c:v>0.66692307692307695</c:v>
                </c:pt>
                <c:pt idx="27">
                  <c:v>0.10248219786879442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A9-4302-A1A8-3705ED34FC68}"/>
            </c:ext>
          </c:extLst>
        </c:ser>
        <c:ser>
          <c:idx val="0"/>
          <c:order val="3"/>
          <c:tx>
            <c:strRef>
              <c:f>'viaj entrados lugar residen hot'!$AE$6</c:f>
              <c:strCache>
                <c:ptCount val="1"/>
                <c:pt idx="0">
                  <c:v>Cuota s/ total lugares de residencia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hot'!$AE$8:$AE$10,'viaj entrados lugar residen hot'!$AE$12:$AE$36)</c:f>
              <c:numCache>
                <c:formatCode>0.0%</c:formatCode>
                <c:ptCount val="28"/>
                <c:pt idx="0">
                  <c:v>0.19244643452947974</c:v>
                </c:pt>
                <c:pt idx="1">
                  <c:v>7.1768784785520526E-2</c:v>
                </c:pt>
                <c:pt idx="2">
                  <c:v>0.12067764974395923</c:v>
                </c:pt>
                <c:pt idx="3">
                  <c:v>0.34724834746111033</c:v>
                </c:pt>
                <c:pt idx="4">
                  <c:v>9.9861945909875585E-2</c:v>
                </c:pt>
                <c:pt idx="5">
                  <c:v>4.9137947708688942E-2</c:v>
                </c:pt>
                <c:pt idx="6">
                  <c:v>2.8596659622926165E-2</c:v>
                </c:pt>
                <c:pt idx="7">
                  <c:v>3.2764273245552533E-2</c:v>
                </c:pt>
                <c:pt idx="8">
                  <c:v>3.1252568869890668E-2</c:v>
                </c:pt>
                <c:pt idx="9">
                  <c:v>2.7798194416908846E-2</c:v>
                </c:pt>
                <c:pt idx="10">
                  <c:v>2.0842299192951746E-2</c:v>
                </c:pt>
                <c:pt idx="11">
                  <c:v>1.6744196167367012E-2</c:v>
                </c:pt>
                <c:pt idx="12">
                  <c:v>1.0841839818571296E-2</c:v>
                </c:pt>
                <c:pt idx="13">
                  <c:v>1.1125322166506288E-2</c:v>
                </c:pt>
                <c:pt idx="14">
                  <c:v>1.4609918618201864E-2</c:v>
                </c:pt>
                <c:pt idx="15">
                  <c:v>7.3076792889851692E-3</c:v>
                </c:pt>
                <c:pt idx="16">
                  <c:v>1.3341199112198566E-2</c:v>
                </c:pt>
                <c:pt idx="17">
                  <c:v>5.8213613922428594E-3</c:v>
                </c:pt>
                <c:pt idx="18">
                  <c:v>5.4351242486811117E-3</c:v>
                </c:pt>
                <c:pt idx="19">
                  <c:v>9.2340294869997057E-3</c:v>
                </c:pt>
                <c:pt idx="20">
                  <c:v>6.0595107421072226E-3</c:v>
                </c:pt>
                <c:pt idx="21">
                  <c:v>5.4478174881408877E-3</c:v>
                </c:pt>
                <c:pt idx="22">
                  <c:v>3.3183754587699406E-3</c:v>
                </c:pt>
                <c:pt idx="23">
                  <c:v>3.4459122933419729E-3</c:v>
                </c:pt>
                <c:pt idx="24">
                  <c:v>1.3237235436623261E-3</c:v>
                </c:pt>
                <c:pt idx="25">
                  <c:v>1.9051947989149093E-3</c:v>
                </c:pt>
                <c:pt idx="26">
                  <c:v>1.3098214242540003E-3</c:v>
                </c:pt>
                <c:pt idx="27">
                  <c:v>5.2780302993670307E-2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A9-4302-A1A8-3705ED34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'viaj entrados lugar residen hot'!$AC$6</c15:sqref>
                        </c15:formulaRef>
                      </c:ext>
                    </c:extLst>
                    <c:strCache>
                      <c:ptCount val="1"/>
                      <c:pt idx="0">
                        <c:v>dif. 23/22</c:v>
                      </c:pt>
                    </c:strCache>
                  </c:strRef>
                </c:tx>
                <c:spPr>
                  <a:solidFill>
                    <a:srgbClr val="58B6C0"/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4-26A9-4302-A1A8-3705ED34FC68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6-26A9-4302-A1A8-3705ED34FC68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8-26A9-4302-A1A8-3705ED34FC68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A-26A9-4302-A1A8-3705ED34FC68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C-26A9-4302-A1A8-3705ED34FC68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E-26A9-4302-A1A8-3705ED34FC68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0-26A9-4302-A1A8-3705ED34FC68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2-26A9-4302-A1A8-3705ED34FC68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4-26A9-4302-A1A8-3705ED34FC68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6-26A9-4302-A1A8-3705ED34FC68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8-26A9-4302-A1A8-3705ED34FC68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A-26A9-4302-A1A8-3705ED34FC68}"/>
                    </c:ext>
                  </c:extLst>
                </c:dPt>
                <c:dPt>
                  <c:idx val="1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C-26A9-4302-A1A8-3705ED34FC68}"/>
                    </c:ext>
                  </c:extLst>
                </c:dPt>
                <c:dPt>
                  <c:idx val="1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E-26A9-4302-A1A8-3705ED34FC68}"/>
                    </c:ext>
                  </c:extLst>
                </c:dPt>
                <c:dPt>
                  <c:idx val="1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0-26A9-4302-A1A8-3705ED34FC68}"/>
                    </c:ext>
                  </c:extLst>
                </c:dPt>
                <c:dPt>
                  <c:idx val="1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2-26A9-4302-A1A8-3705ED34FC68}"/>
                    </c:ext>
                  </c:extLst>
                </c:dPt>
                <c:dPt>
                  <c:idx val="1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4-26A9-4302-A1A8-3705ED34FC68}"/>
                    </c:ext>
                  </c:extLst>
                </c:dPt>
                <c:dPt>
                  <c:idx val="1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6-26A9-4302-A1A8-3705ED34FC68}"/>
                    </c:ext>
                  </c:extLst>
                </c:dPt>
                <c:dPt>
                  <c:idx val="1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8-26A9-4302-A1A8-3705ED34FC68}"/>
                    </c:ext>
                  </c:extLst>
                </c:dPt>
                <c:dPt>
                  <c:idx val="1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A-26A9-4302-A1A8-3705ED34FC68}"/>
                    </c:ext>
                  </c:extLst>
                </c:dPt>
                <c:dPt>
                  <c:idx val="2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C-26A9-4302-A1A8-3705ED34FC68}"/>
                    </c:ext>
                  </c:extLst>
                </c:dPt>
                <c:dPt>
                  <c:idx val="2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E-26A9-4302-A1A8-3705ED34FC68}"/>
                    </c:ext>
                  </c:extLst>
                </c:dPt>
                <c:dPt>
                  <c:idx val="2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0-26A9-4302-A1A8-3705ED34FC68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2-26A9-4302-A1A8-3705ED34FC68}"/>
                    </c:ext>
                  </c:extLst>
                </c:dPt>
                <c:dPt>
                  <c:idx val="2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4-26A9-4302-A1A8-3705ED34FC68}"/>
                    </c:ext>
                  </c:extLst>
                </c:dPt>
                <c:dPt>
                  <c:idx val="2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6-26A9-4302-A1A8-3705ED34FC6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7771465443142615E-3"/>
                        <c:y val="-0.3151951708671296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6A9-4302-A1A8-3705ED34FC68}"/>
                      </c:ext>
                    </c:extLst>
                  </c:dLbl>
                  <c:dLbl>
                    <c:idx val="1"/>
                    <c:layout>
                      <c:manualLayout>
                        <c:x val="-2.567652611705475E-3"/>
                        <c:y val="-0.44475814882114095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6A9-4302-A1A8-3705ED34FC68}"/>
                      </c:ext>
                    </c:extLst>
                  </c:dLbl>
                  <c:dLbl>
                    <c:idx val="2"/>
                    <c:layout>
                      <c:manualLayout>
                        <c:x val="-4.8672219937265547E-3"/>
                        <c:y val="-0.17684779146196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6A9-4302-A1A8-3705ED34FC68}"/>
                      </c:ext>
                    </c:extLst>
                  </c:dLbl>
                  <c:dLbl>
                    <c:idx val="3"/>
                    <c:layout>
                      <c:manualLayout>
                        <c:x val="-2.406015037594007E-3"/>
                        <c:y val="-0.1431583814156244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6A9-4302-A1A8-3705ED34FC68}"/>
                      </c:ext>
                    </c:extLst>
                  </c:dLbl>
                  <c:dLbl>
                    <c:idx val="4"/>
                    <c:layout>
                      <c:manualLayout>
                        <c:x val="-2.4620922384701914E-3"/>
                        <c:y val="-0.145543703382194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6A9-4302-A1A8-3705ED34FC68}"/>
                      </c:ext>
                    </c:extLst>
                  </c:dLbl>
                  <c:dLbl>
                    <c:idx val="5"/>
                    <c:layout>
                      <c:manualLayout>
                        <c:x val="-1.2590847196731988E-3"/>
                        <c:y val="-0.1479860164273953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6A9-4302-A1A8-3705ED34FC68}"/>
                      </c:ext>
                    </c:extLst>
                  </c:dLbl>
                  <c:dLbl>
                    <c:idx val="6"/>
                    <c:layout>
                      <c:manualLayout>
                        <c:x val="-1.3711443964241313E-3"/>
                        <c:y val="-0.1432155612064369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6A9-4302-A1A8-3705ED34FC68}"/>
                      </c:ext>
                    </c:extLst>
                  </c:dLbl>
                  <c:dLbl>
                    <c:idx val="7"/>
                    <c:layout>
                      <c:manualLayout>
                        <c:x val="-2.5180993344994869E-3"/>
                        <c:y val="-0.1458698431926778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6A9-4302-A1A8-3705ED34FC68}"/>
                      </c:ext>
                    </c:extLst>
                  </c:dLbl>
                  <c:dLbl>
                    <c:idx val="8"/>
                    <c:layout>
                      <c:manualLayout>
                        <c:x val="-3.7771482530688867E-3"/>
                        <c:y val="-0.1168753726893261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A9-4302-A1A8-3705ED34FC68}"/>
                      </c:ext>
                    </c:extLst>
                  </c:dLbl>
                  <c:dLbl>
                    <c:idx val="9"/>
                    <c:layout>
                      <c:manualLayout>
                        <c:x val="-3.7771490017492306E-3"/>
                        <c:y val="-0.1107265181595890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6A9-4302-A1A8-3705ED34FC68}"/>
                      </c:ext>
                    </c:extLst>
                  </c:dLbl>
                  <c:dLbl>
                    <c:idx val="10"/>
                    <c:layout>
                      <c:manualLayout>
                        <c:x val="-1.2590494176897367E-3"/>
                        <c:y val="-0.10256410256410256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6A9-4302-A1A8-3705ED34FC68}"/>
                      </c:ext>
                    </c:extLst>
                  </c:dLbl>
                  <c:dLbl>
                    <c:idx val="11"/>
                    <c:layout>
                      <c:manualLayout>
                        <c:x val="-3.7771482530689331E-3"/>
                        <c:y val="-0.1073345259391771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6A9-4302-A1A8-3705ED34FC68}"/>
                      </c:ext>
                    </c:extLst>
                  </c:dLbl>
                  <c:dLbl>
                    <c:idx val="12"/>
                    <c:layout>
                      <c:manualLayout>
                        <c:x val="-3.7775454279668787E-3"/>
                        <c:y val="-0.10971810574960189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6A9-4302-A1A8-3705ED34FC68}"/>
                      </c:ext>
                    </c:extLst>
                  </c:dLbl>
                  <c:dLbl>
                    <c:idx val="13"/>
                    <c:layout>
                      <c:manualLayout>
                        <c:x val="-3.7771465443142559E-3"/>
                        <c:y val="-0.1029366028117250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E-26A9-4302-A1A8-3705ED34FC68}"/>
                      </c:ext>
                    </c:extLst>
                  </c:dLbl>
                  <c:dLbl>
                    <c:idx val="14"/>
                    <c:layout>
                      <c:manualLayout>
                        <c:x val="-2.5675535051510631E-3"/>
                        <c:y val="-0.1058833030486574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0-26A9-4302-A1A8-3705ED34FC68}"/>
                      </c:ext>
                    </c:extLst>
                  </c:dLbl>
                  <c:dLbl>
                    <c:idx val="15"/>
                    <c:layout>
                      <c:manualLayout>
                        <c:x val="-2.5180659493462924E-3"/>
                        <c:y val="-0.1059429553739911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2-26A9-4302-A1A8-3705ED34FC68}"/>
                      </c:ext>
                    </c:extLst>
                  </c:dLbl>
                  <c:dLbl>
                    <c:idx val="16"/>
                    <c:layout>
                      <c:manualLayout>
                        <c:x val="-1.2590805949679634E-3"/>
                        <c:y val="-0.1105891186437329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4-26A9-4302-A1A8-3705ED34FC68}"/>
                      </c:ext>
                    </c:extLst>
                  </c:dLbl>
                  <c:dLbl>
                    <c:idx val="17"/>
                    <c:layout>
                      <c:manualLayout>
                        <c:x val="-2.5180993344995793E-3"/>
                        <c:y val="-9.4593355317764763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6-26A9-4302-A1A8-3705ED34FC68}"/>
                      </c:ext>
                    </c:extLst>
                  </c:dLbl>
                  <c:dLbl>
                    <c:idx val="18"/>
                    <c:layout>
                      <c:manualLayout>
                        <c:x val="-3.7763561493139347E-3"/>
                        <c:y val="-0.1066982524620320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8-26A9-4302-A1A8-3705ED34FC68}"/>
                      </c:ext>
                    </c:extLst>
                  </c:dLbl>
                  <c:dLbl>
                    <c:idx val="19"/>
                    <c:layout>
                      <c:manualLayout>
                        <c:x val="-1.2590805949680521E-3"/>
                        <c:y val="-0.105942955373991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A-26A9-4302-A1A8-3705ED34FC68}"/>
                      </c:ext>
                    </c:extLst>
                  </c:dLbl>
                  <c:dLbl>
                    <c:idx val="20"/>
                    <c:layout>
                      <c:manualLayout>
                        <c:x val="-3.7771465443142559E-3"/>
                        <c:y val="-0.1058186704077297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C-26A9-4302-A1A8-3705ED34FC68}"/>
                      </c:ext>
                    </c:extLst>
                  </c:dLbl>
                  <c:dLbl>
                    <c:idx val="21"/>
                    <c:layout>
                      <c:manualLayout>
                        <c:x val="-3.7759597230964718E-3"/>
                        <c:y val="-9.614734055678937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E-26A9-4302-A1A8-3705ED34FC68}"/>
                      </c:ext>
                    </c:extLst>
                  </c:dLbl>
                  <c:dLbl>
                    <c:idx val="22"/>
                    <c:layout>
                      <c:manualLayout>
                        <c:x val="-1.2590494176896443E-3"/>
                        <c:y val="-8.3482409063804414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0-26A9-4302-A1A8-3705ED34FC68}"/>
                      </c:ext>
                    </c:extLst>
                  </c:dLbl>
                  <c:dLbl>
                    <c:idx val="23"/>
                    <c:layout>
                      <c:manualLayout>
                        <c:x val="-3.7771490017492306E-3"/>
                        <c:y val="0.18790694752899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2-26A9-4302-A1A8-3705ED34FC68}"/>
                      </c:ext>
                    </c:extLst>
                  </c:dLbl>
                  <c:dLbl>
                    <c:idx val="24"/>
                    <c:layout>
                      <c:manualLayout>
                        <c:x val="-2.5180659493462924E-3"/>
                        <c:y val="-8.6612790088817407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4-26A9-4302-A1A8-3705ED34FC68}"/>
                      </c:ext>
                    </c:extLst>
                  </c:dLbl>
                  <c:dLbl>
                    <c:idx val="25"/>
                    <c:layout>
                      <c:manualLayout>
                        <c:x val="-2.5220635966759662E-3"/>
                        <c:y val="-0.14544235816676762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6-26A9-4302-A1A8-3705ED34FC68}"/>
                      </c:ext>
                    </c:extLst>
                  </c:dLbl>
                  <c:spPr>
                    <a:noFill/>
                    <a:ln>
                      <a:solidFill>
                        <a:srgbClr val="58B6C0"/>
                      </a:solidFill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('viaj entrados lugar residen hot'!$B$8:$B$10,'viaj entrados lugar residen hot'!$B$12:$B$36)</c15:sqref>
                        </c15:formulaRef>
                      </c:ext>
                    </c:extLst>
                    <c:strCache>
                      <c:ptCount val="28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Reino Unido</c:v>
                      </c:pt>
                      <c:pt idx="4">
                        <c:v>Alemania</c:v>
                      </c:pt>
                      <c:pt idx="5">
                        <c:v>Francia</c:v>
                      </c:pt>
                      <c:pt idx="6">
                        <c:v>Países Bajos</c:v>
                      </c:pt>
                      <c:pt idx="7">
                        <c:v>Bélgica</c:v>
                      </c:pt>
                      <c:pt idx="8">
                        <c:v>Italia</c:v>
                      </c:pt>
                      <c:pt idx="9">
                        <c:v>Irlanda</c:v>
                      </c:pt>
                      <c:pt idx="10">
                        <c:v>Polonia</c:v>
                      </c:pt>
                      <c:pt idx="11">
                        <c:v>Dinamarca</c:v>
                      </c:pt>
                      <c:pt idx="12">
                        <c:v>Islandia</c:v>
                      </c:pt>
                      <c:pt idx="13">
                        <c:v>Suiza</c:v>
                      </c:pt>
                      <c:pt idx="14">
                        <c:v>Suecia</c:v>
                      </c:pt>
                      <c:pt idx="15">
                        <c:v>Estados Unidos</c:v>
                      </c:pt>
                      <c:pt idx="16">
                        <c:v>Finlandia</c:v>
                      </c:pt>
                      <c:pt idx="17">
                        <c:v>Rumanía</c:v>
                      </c:pt>
                      <c:pt idx="18">
                        <c:v>Lituania</c:v>
                      </c:pt>
                      <c:pt idx="19">
                        <c:v>Noruega</c:v>
                      </c:pt>
                      <c:pt idx="20">
                        <c:v>Austria</c:v>
                      </c:pt>
                      <c:pt idx="21">
                        <c:v>República Checa</c:v>
                      </c:pt>
                      <c:pt idx="22">
                        <c:v>Portugal</c:v>
                      </c:pt>
                      <c:pt idx="23">
                        <c:v>Hungría</c:v>
                      </c:pt>
                      <c:pt idx="24">
                        <c:v>Luxemburgo</c:v>
                      </c:pt>
                      <c:pt idx="25">
                        <c:v>Rusia</c:v>
                      </c:pt>
                      <c:pt idx="26">
                        <c:v>Canadá</c:v>
                      </c:pt>
                      <c:pt idx="27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('viaj entrados lugar residen hot'!$AC$8,'viaj entrados lugar residen hot'!$AC$12:$AC$36)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19105</c:v>
                      </c:pt>
                      <c:pt idx="1">
                        <c:v>84431</c:v>
                      </c:pt>
                      <c:pt idx="2">
                        <c:v>28986</c:v>
                      </c:pt>
                      <c:pt idx="3">
                        <c:v>10490</c:v>
                      </c:pt>
                      <c:pt idx="4">
                        <c:v>-7572</c:v>
                      </c:pt>
                      <c:pt idx="5">
                        <c:v>-2022</c:v>
                      </c:pt>
                      <c:pt idx="6">
                        <c:v>6139</c:v>
                      </c:pt>
                      <c:pt idx="7">
                        <c:v>4061</c:v>
                      </c:pt>
                      <c:pt idx="8">
                        <c:v>5999</c:v>
                      </c:pt>
                      <c:pt idx="9">
                        <c:v>6660</c:v>
                      </c:pt>
                      <c:pt idx="10">
                        <c:v>3063</c:v>
                      </c:pt>
                      <c:pt idx="11">
                        <c:v>3919</c:v>
                      </c:pt>
                      <c:pt idx="12">
                        <c:v>9177</c:v>
                      </c:pt>
                      <c:pt idx="13">
                        <c:v>4207</c:v>
                      </c:pt>
                      <c:pt idx="14">
                        <c:v>5912</c:v>
                      </c:pt>
                      <c:pt idx="15">
                        <c:v>2113</c:v>
                      </c:pt>
                      <c:pt idx="16">
                        <c:v>265</c:v>
                      </c:pt>
                      <c:pt idx="17">
                        <c:v>5866</c:v>
                      </c:pt>
                      <c:pt idx="18">
                        <c:v>969</c:v>
                      </c:pt>
                      <c:pt idx="19">
                        <c:v>763</c:v>
                      </c:pt>
                      <c:pt idx="20">
                        <c:v>1449</c:v>
                      </c:pt>
                      <c:pt idx="21">
                        <c:v>1315</c:v>
                      </c:pt>
                      <c:pt idx="22">
                        <c:v>-58</c:v>
                      </c:pt>
                      <c:pt idx="23">
                        <c:v>527</c:v>
                      </c:pt>
                      <c:pt idx="24">
                        <c:v>867</c:v>
                      </c:pt>
                      <c:pt idx="25">
                        <c:v>8117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47-26A9-4302-A1A8-3705ED34FC68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7359930228985692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00-496C-B9B9-425C5E2057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00-496C-B9B9-425C5E2057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00-496C-B9B9-425C5E2057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00-496C-B9B9-425C5E2057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00-496C-B9B9-425C5E2057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00-496C-B9B9-425C5E20572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00-496C-B9B9-425C5E20572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00-496C-B9B9-425C5E20572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00-496C-B9B9-425C5E20572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00-496C-B9B9-425C5E20572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A00-496C-B9B9-425C5E20572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A00-496C-B9B9-425C5E20572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A00-496C-B9B9-425C5E20572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A00-496C-B9B9-425C5E20572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A00-496C-B9B9-425C5E20572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A00-496C-B9B9-425C5E2057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apt'!$AA$8,'viaj entrados lugar residen apt'!$AA$12:$AA$36)</c:f>
              <c:numCache>
                <c:formatCode>0.0%</c:formatCode>
                <c:ptCount val="26"/>
                <c:pt idx="0">
                  <c:v>-9.262560952033172E-2</c:v>
                </c:pt>
                <c:pt idx="1">
                  <c:v>0.2945361208030659</c:v>
                </c:pt>
                <c:pt idx="2">
                  <c:v>0.10379874213836482</c:v>
                </c:pt>
                <c:pt idx="3">
                  <c:v>0.21401704152913181</c:v>
                </c:pt>
                <c:pt idx="4">
                  <c:v>-0.13845633039945837</c:v>
                </c:pt>
                <c:pt idx="5">
                  <c:v>3.5885167464114742E-2</c:v>
                </c:pt>
                <c:pt idx="6">
                  <c:v>8.1751617260255038E-3</c:v>
                </c:pt>
                <c:pt idx="7">
                  <c:v>-2.0251252831743005E-2</c:v>
                </c:pt>
                <c:pt idx="8">
                  <c:v>0.10446570972886771</c:v>
                </c:pt>
                <c:pt idx="9">
                  <c:v>0.2338217893874579</c:v>
                </c:pt>
                <c:pt idx="10">
                  <c:v>-5.5848411454623159E-2</c:v>
                </c:pt>
                <c:pt idx="11">
                  <c:v>3.4715960324616768E-2</c:v>
                </c:pt>
                <c:pt idx="12">
                  <c:v>0.32036679536679546</c:v>
                </c:pt>
                <c:pt idx="13">
                  <c:v>0.26041666666666674</c:v>
                </c:pt>
                <c:pt idx="14">
                  <c:v>0.28346909439386669</c:v>
                </c:pt>
                <c:pt idx="15">
                  <c:v>0.17448623497479643</c:v>
                </c:pt>
                <c:pt idx="16">
                  <c:v>-1.0685663401602818E-2</c:v>
                </c:pt>
                <c:pt idx="17">
                  <c:v>0.65844402277039848</c:v>
                </c:pt>
                <c:pt idx="18">
                  <c:v>0.38742138364779866</c:v>
                </c:pt>
                <c:pt idx="19">
                  <c:v>-0.19851951547779279</c:v>
                </c:pt>
                <c:pt idx="20">
                  <c:v>0.43949771689497719</c:v>
                </c:pt>
                <c:pt idx="21">
                  <c:v>0.28448844884488445</c:v>
                </c:pt>
                <c:pt idx="22">
                  <c:v>3.007518796992481E-2</c:v>
                </c:pt>
                <c:pt idx="23">
                  <c:v>0.10090702947845798</c:v>
                </c:pt>
                <c:pt idx="24">
                  <c:v>0.88850174216027877</c:v>
                </c:pt>
                <c:pt idx="25">
                  <c:v>0.12067465869984484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A00-496C-B9B9-425C5E205726}"/>
            </c:ext>
          </c:extLst>
        </c:ser>
        <c:ser>
          <c:idx val="1"/>
          <c:order val="1"/>
          <c:tx>
            <c:strRef>
              <c:f>'viaj entrados lugar residen apt'!$AC$6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A00-496C-B9B9-425C5E20572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A00-496C-B9B9-425C5E20572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A00-496C-B9B9-425C5E20572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A00-496C-B9B9-425C5E20572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A00-496C-B9B9-425C5E20572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A00-496C-B9B9-425C5E20572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A00-496C-B9B9-425C5E20572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A00-496C-B9B9-425C5E20572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A00-496C-B9B9-425C5E20572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A00-496C-B9B9-425C5E20572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A00-496C-B9B9-425C5E20572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A00-496C-B9B9-425C5E20572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A00-496C-B9B9-425C5E20572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A00-496C-B9B9-425C5E20572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A00-496C-B9B9-425C5E20572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A00-496C-B9B9-425C5E20572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A00-496C-B9B9-425C5E20572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A00-496C-B9B9-425C5E20572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A00-496C-B9B9-425C5E20572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A00-496C-B9B9-425C5E20572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A00-496C-B9B9-425C5E20572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A00-496C-B9B9-425C5E20572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A00-496C-B9B9-425C5E20572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A00-496C-B9B9-425C5E20572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A00-496C-B9B9-425C5E20572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A00-496C-B9B9-425C5E205726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0-496C-B9B9-425C5E205726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0-496C-B9B9-425C5E205726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0-496C-B9B9-425C5E205726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0-496C-B9B9-425C5E205726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0-496C-B9B9-425C5E205726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00-496C-B9B9-425C5E205726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00-496C-B9B9-425C5E205726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00-496C-B9B9-425C5E205726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00-496C-B9B9-425C5E205726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00-496C-B9B9-425C5E205726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00-496C-B9B9-425C5E205726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00-496C-B9B9-425C5E205726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00-496C-B9B9-425C5E205726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00-496C-B9B9-425C5E205726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00-496C-B9B9-425C5E205726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00-496C-B9B9-425C5E205726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A00-496C-B9B9-425C5E205726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00-496C-B9B9-425C5E205726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00-496C-B9B9-425C5E205726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00-496C-B9B9-425C5E205726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00-496C-B9B9-425C5E205726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00-496C-B9B9-425C5E205726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00-496C-B9B9-425C5E205726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00-496C-B9B9-425C5E205726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00-496C-B9B9-425C5E205726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A00-496C-B9B9-425C5E20572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apt'!$AC$8,'viaj entrados lugar residen apt'!$AC$12:$AC$36)</c:f>
              <c:numCache>
                <c:formatCode>#,##0</c:formatCode>
                <c:ptCount val="26"/>
                <c:pt idx="0">
                  <c:v>-4312</c:v>
                </c:pt>
                <c:pt idx="1">
                  <c:v>41195</c:v>
                </c:pt>
                <c:pt idx="2">
                  <c:v>2063</c:v>
                </c:pt>
                <c:pt idx="3">
                  <c:v>2788</c:v>
                </c:pt>
                <c:pt idx="4">
                  <c:v>-2863</c:v>
                </c:pt>
                <c:pt idx="5">
                  <c:v>225</c:v>
                </c:pt>
                <c:pt idx="6">
                  <c:v>115</c:v>
                </c:pt>
                <c:pt idx="7">
                  <c:v>-295</c:v>
                </c:pt>
                <c:pt idx="8">
                  <c:v>786</c:v>
                </c:pt>
                <c:pt idx="9">
                  <c:v>2569</c:v>
                </c:pt>
                <c:pt idx="10">
                  <c:v>-392</c:v>
                </c:pt>
                <c:pt idx="11">
                  <c:v>77</c:v>
                </c:pt>
                <c:pt idx="12">
                  <c:v>3319</c:v>
                </c:pt>
                <c:pt idx="13">
                  <c:v>375</c:v>
                </c:pt>
                <c:pt idx="14">
                  <c:v>2958</c:v>
                </c:pt>
                <c:pt idx="15">
                  <c:v>450</c:v>
                </c:pt>
                <c:pt idx="16">
                  <c:v>-36</c:v>
                </c:pt>
                <c:pt idx="17">
                  <c:v>4164</c:v>
                </c:pt>
                <c:pt idx="18">
                  <c:v>616</c:v>
                </c:pt>
                <c:pt idx="19">
                  <c:v>-590</c:v>
                </c:pt>
                <c:pt idx="20">
                  <c:v>385</c:v>
                </c:pt>
                <c:pt idx="21">
                  <c:v>431</c:v>
                </c:pt>
                <c:pt idx="22">
                  <c:v>4</c:v>
                </c:pt>
                <c:pt idx="23">
                  <c:v>89</c:v>
                </c:pt>
                <c:pt idx="24">
                  <c:v>255</c:v>
                </c:pt>
                <c:pt idx="25">
                  <c:v>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A00-496C-B9B9-425C5E20572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A00-496C-B9B9-425C5E20572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A00-496C-B9B9-425C5E20572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A00-496C-B9B9-425C5E20572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A00-496C-B9B9-425C5E20572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A00-496C-B9B9-425C5E20572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A00-496C-B9B9-425C5E20572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A00-496C-B9B9-425C5E20572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A00-496C-B9B9-425C5E20572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A00-496C-B9B9-425C5E20572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A00-496C-B9B9-425C5E20572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A00-496C-B9B9-425C5E20572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A00-496C-B9B9-425C5E20572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A00-496C-B9B9-425C5E20572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A00-496C-B9B9-425C5E20572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A00-496C-B9B9-425C5E20572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A00-496C-B9B9-425C5E20572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A00-496C-B9B9-425C5E20572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A00-496C-B9B9-425C5E20572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A00-496C-B9B9-425C5E205726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A00-496C-B9B9-425C5E205726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A00-496C-B9B9-425C5E20572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A00-496C-B9B9-425C5E20572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A00-496C-B9B9-425C5E20572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A00-496C-B9B9-425C5E20572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A00-496C-B9B9-425C5E20572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A00-496C-B9B9-425C5E20572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A00-496C-B9B9-425C5E20572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A00-496C-B9B9-425C5E20572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A00-496C-B9B9-425C5E20572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A00-496C-B9B9-425C5E20572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A00-496C-B9B9-425C5E20572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A00-496C-B9B9-425C5E20572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A00-496C-B9B9-425C5E20572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A00-496C-B9B9-425C5E20572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A00-496C-B9B9-425C5E20572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A00-496C-B9B9-425C5E20572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A00-496C-B9B9-425C5E20572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A00-496C-B9B9-425C5E20572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A00-496C-B9B9-425C5E20572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A00-496C-B9B9-425C5E20572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A00-496C-B9B9-425C5E20572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A00-496C-B9B9-425C5E20572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A00-496C-B9B9-425C5E20572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apt'!$AF$8,'viaj entrados lugar residen apt'!$AF$12:$AF$36)</c:f>
              <c:numCache>
                <c:formatCode>0.0%</c:formatCode>
                <c:ptCount val="26"/>
                <c:pt idx="0">
                  <c:v>0.30242485990830359</c:v>
                </c:pt>
                <c:pt idx="1">
                  <c:v>0.46319088784410717</c:v>
                </c:pt>
                <c:pt idx="2">
                  <c:v>0.2072768982487963</c:v>
                </c:pt>
                <c:pt idx="3">
                  <c:v>0.3435156810327965</c:v>
                </c:pt>
                <c:pt idx="4">
                  <c:v>0.29428456242634743</c:v>
                </c:pt>
                <c:pt idx="5">
                  <c:v>0.46578724060788396</c:v>
                </c:pt>
                <c:pt idx="6">
                  <c:v>0.3674671789945565</c:v>
                </c:pt>
                <c:pt idx="7">
                  <c:v>0.19492305479649072</c:v>
                </c:pt>
                <c:pt idx="8">
                  <c:v>0.45103727144866385</c:v>
                </c:pt>
                <c:pt idx="9">
                  <c:v>0.32949603975772634</c:v>
                </c:pt>
                <c:pt idx="10">
                  <c:v>0.68746811766706339</c:v>
                </c:pt>
                <c:pt idx="11">
                  <c:v>0.23305172058520504</c:v>
                </c:pt>
                <c:pt idx="12">
                  <c:v>0.20929809201002106</c:v>
                </c:pt>
                <c:pt idx="13">
                  <c:v>0.51285475792988311</c:v>
                </c:pt>
                <c:pt idx="14">
                  <c:v>0.42434331575166034</c:v>
                </c:pt>
                <c:pt idx="15">
                  <c:v>0.56259904912836767</c:v>
                </c:pt>
                <c:pt idx="16">
                  <c:v>0.62084333219060683</c:v>
                </c:pt>
                <c:pt idx="17">
                  <c:v>0.21627130983437481</c:v>
                </c:pt>
                <c:pt idx="18">
                  <c:v>0.32711231761112997</c:v>
                </c:pt>
                <c:pt idx="19">
                  <c:v>0.38085621970920841</c:v>
                </c:pt>
                <c:pt idx="20">
                  <c:v>0.38451178451178453</c:v>
                </c:pt>
                <c:pt idx="21">
                  <c:v>0.56690893544249676</c:v>
                </c:pt>
                <c:pt idx="22">
                  <c:v>0.26099706744868034</c:v>
                </c:pt>
                <c:pt idx="23">
                  <c:v>0.80772652179438298</c:v>
                </c:pt>
                <c:pt idx="24">
                  <c:v>0.4511904761904762</c:v>
                </c:pt>
                <c:pt idx="25">
                  <c:v>0.52922216906302721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A00-496C-B9B9-425C5E20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5es'!$Y$6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672-442C-91DD-86B78FBE7A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672-442C-91DD-86B78FBE7A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672-442C-91DD-86B78FBE7A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672-442C-91DD-86B78FBE7A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72-442C-91DD-86B78FBE7A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72-442C-91DD-86B78FBE7A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72-442C-91DD-86B78FBE7AE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72-442C-91DD-86B78FBE7AE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72-442C-91DD-86B78FBE7AE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72-442C-91DD-86B78FBE7AE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672-442C-91DD-86B78FBE7A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672-442C-91DD-86B78FBE7AE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672-442C-91DD-86B78FBE7AE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672-442C-91DD-86B78FBE7AE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672-442C-91DD-86B78FBE7AE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672-442C-91DD-86B78FBE7A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5es'!$Y$8,'viaj entrados lugar residen 5es'!$Y$12:$Y$36)</c:f>
              <c:numCache>
                <c:formatCode>#,##0</c:formatCode>
                <c:ptCount val="26"/>
                <c:pt idx="0">
                  <c:v>34568</c:v>
                </c:pt>
                <c:pt idx="1">
                  <c:v>133812</c:v>
                </c:pt>
                <c:pt idx="2">
                  <c:v>25505</c:v>
                </c:pt>
                <c:pt idx="3">
                  <c:v>15098</c:v>
                </c:pt>
                <c:pt idx="4">
                  <c:v>8959</c:v>
                </c:pt>
                <c:pt idx="5">
                  <c:v>12986</c:v>
                </c:pt>
                <c:pt idx="6">
                  <c:v>6625</c:v>
                </c:pt>
                <c:pt idx="7">
                  <c:v>10599</c:v>
                </c:pt>
                <c:pt idx="8">
                  <c:v>5672</c:v>
                </c:pt>
                <c:pt idx="9">
                  <c:v>4330</c:v>
                </c:pt>
                <c:pt idx="10">
                  <c:v>3325</c:v>
                </c:pt>
                <c:pt idx="11">
                  <c:v>5839</c:v>
                </c:pt>
                <c:pt idx="12">
                  <c:v>3594</c:v>
                </c:pt>
                <c:pt idx="13">
                  <c:v>5920</c:v>
                </c:pt>
                <c:pt idx="14">
                  <c:v>3329</c:v>
                </c:pt>
                <c:pt idx="15">
                  <c:v>1247</c:v>
                </c:pt>
                <c:pt idx="16">
                  <c:v>1651</c:v>
                </c:pt>
                <c:pt idx="17">
                  <c:v>1851</c:v>
                </c:pt>
                <c:pt idx="18">
                  <c:v>2191</c:v>
                </c:pt>
                <c:pt idx="19">
                  <c:v>2038</c:v>
                </c:pt>
                <c:pt idx="20">
                  <c:v>691</c:v>
                </c:pt>
                <c:pt idx="21">
                  <c:v>738</c:v>
                </c:pt>
                <c:pt idx="22">
                  <c:v>936</c:v>
                </c:pt>
                <c:pt idx="23">
                  <c:v>814</c:v>
                </c:pt>
                <c:pt idx="24">
                  <c:v>494</c:v>
                </c:pt>
                <c:pt idx="25">
                  <c:v>12208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72-442C-91DD-86B78FBE7AEF}"/>
            </c:ext>
          </c:extLst>
        </c:ser>
        <c:ser>
          <c:idx val="1"/>
          <c:order val="1"/>
          <c:tx>
            <c:strRef>
              <c:f>'viaj entrados lugar residen 5es'!$AA$6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3672-442C-91DD-86B78FBE7AEF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3672-442C-91DD-86B78FBE7AEF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3672-442C-91DD-86B78FBE7AEF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3672-442C-91DD-86B78FBE7AEF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3672-442C-91DD-86B78FBE7AEF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3672-442C-91DD-86B78FBE7AEF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3672-442C-91DD-86B78FBE7AEF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3672-442C-91DD-86B78FBE7AEF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3672-442C-91DD-86B78FBE7AEF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3672-442C-91DD-86B78FBE7AEF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3672-442C-91DD-86B78FBE7AEF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3672-442C-91DD-86B78FBE7AEF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3672-442C-91DD-86B78FBE7AEF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3672-442C-91DD-86B78FBE7AEF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3672-442C-91DD-86B78FBE7AEF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3672-442C-91DD-86B78FBE7AEF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3672-442C-91DD-86B78FBE7AEF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3672-442C-91DD-86B78FBE7AEF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3672-442C-91DD-86B78FBE7AEF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3672-442C-91DD-86B78FBE7AEF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3672-442C-91DD-86B78FBE7AEF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3672-442C-91DD-86B78FBE7AE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3672-442C-91DD-86B78FBE7AEF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3672-442C-91DD-86B78FBE7AEF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3672-442C-91DD-86B78FBE7AEF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3672-442C-91DD-86B78FBE7AEF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2-442C-91DD-86B78FBE7AEF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2-442C-91DD-86B78FBE7AEF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2-442C-91DD-86B78FBE7AEF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2-442C-91DD-86B78FBE7AEF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2-442C-91DD-86B78FBE7AEF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72-442C-91DD-86B78FBE7AEF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72-442C-91DD-86B78FBE7AEF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72-442C-91DD-86B78FBE7AEF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72-442C-91DD-86B78FBE7AEF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72-442C-91DD-86B78FBE7AEF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72-442C-91DD-86B78FBE7AEF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72-442C-91DD-86B78FBE7AEF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72-442C-91DD-86B78FBE7AEF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72-442C-91DD-86B78FBE7AEF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72-442C-91DD-86B78FBE7AEF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72-442C-91DD-86B78FBE7AEF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672-442C-91DD-86B78FBE7AEF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672-442C-91DD-86B78FBE7AEF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672-442C-91DD-86B78FBE7AEF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672-442C-91DD-86B78FBE7AEF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672-442C-91DD-86B78FBE7AEF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672-442C-91DD-86B78FBE7AEF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672-442C-91DD-86B78FBE7AEF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672-442C-91DD-86B78FBE7AEF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672-442C-91DD-86B78FBE7AEF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672-442C-91DD-86B78FBE7AE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5es'!$AA$8,'viaj entrados lugar residen 5es'!$AA$12:$AA$36)</c:f>
              <c:numCache>
                <c:formatCode>0.0%</c:formatCode>
                <c:ptCount val="26"/>
                <c:pt idx="0">
                  <c:v>-3.3387394441026785E-2</c:v>
                </c:pt>
                <c:pt idx="1">
                  <c:v>0.25411910251363667</c:v>
                </c:pt>
                <c:pt idx="2">
                  <c:v>-1.9679440365914624E-2</c:v>
                </c:pt>
                <c:pt idx="3">
                  <c:v>0.82873062015503884</c:v>
                </c:pt>
                <c:pt idx="4">
                  <c:v>0.62065846599131702</c:v>
                </c:pt>
                <c:pt idx="5">
                  <c:v>6.2162604285947998E-2</c:v>
                </c:pt>
                <c:pt idx="6">
                  <c:v>0.17028793499381734</c:v>
                </c:pt>
                <c:pt idx="7">
                  <c:v>0.55160298638559513</c:v>
                </c:pt>
                <c:pt idx="8">
                  <c:v>3.0255500354861606</c:v>
                </c:pt>
                <c:pt idx="9">
                  <c:v>1.4230554001119193</c:v>
                </c:pt>
                <c:pt idx="10">
                  <c:v>4.3977272727272725</c:v>
                </c:pt>
                <c:pt idx="11">
                  <c:v>0.31895188615315107</c:v>
                </c:pt>
                <c:pt idx="12">
                  <c:v>-1.8032786885245899E-2</c:v>
                </c:pt>
                <c:pt idx="13">
                  <c:v>1.442244224422442</c:v>
                </c:pt>
                <c:pt idx="14">
                  <c:v>0.51112119836586478</c:v>
                </c:pt>
                <c:pt idx="15">
                  <c:v>2.7113095238095237</c:v>
                </c:pt>
                <c:pt idx="16">
                  <c:v>5.8506224066390038</c:v>
                </c:pt>
                <c:pt idx="17">
                  <c:v>-1.1217948717948678E-2</c:v>
                </c:pt>
                <c:pt idx="18">
                  <c:v>3.7896731406916073E-2</c:v>
                </c:pt>
                <c:pt idx="19">
                  <c:v>5.1201201201201201</c:v>
                </c:pt>
                <c:pt idx="20">
                  <c:v>0.85752688172043001</c:v>
                </c:pt>
                <c:pt idx="21">
                  <c:v>1.2029850746268655</c:v>
                </c:pt>
                <c:pt idx="22">
                  <c:v>1.0215982721382288</c:v>
                </c:pt>
                <c:pt idx="23">
                  <c:v>-0.69885312615612283</c:v>
                </c:pt>
                <c:pt idx="24">
                  <c:v>0.16235294117647059</c:v>
                </c:pt>
                <c:pt idx="25">
                  <c:v>0.43219145940872838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3672-442C-91DD-86B78FBE7AE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672-442C-91DD-86B78FBE7A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672-442C-91DD-86B78FBE7A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672-442C-91DD-86B78FBE7A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672-442C-91DD-86B78FBE7A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672-442C-91DD-86B78FBE7A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672-442C-91DD-86B78FBE7A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672-442C-91DD-86B78FBE7A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672-442C-91DD-86B78FBE7A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672-442C-91DD-86B78FBE7A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672-442C-91DD-86B78FBE7A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672-442C-91DD-86B78FBE7A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672-442C-91DD-86B78FBE7A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672-442C-91DD-86B78FBE7A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672-442C-91DD-86B78FBE7AEF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672-442C-91DD-86B78FBE7AEF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672-442C-91DD-86B78FBE7AEF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672-442C-91DD-86B78FBE7AEF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672-442C-91DD-86B78FBE7AEF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672-442C-91DD-86B78FBE7AEF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672-442C-91DD-86B78FBE7AEF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672-442C-91DD-86B78FBE7AEF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672-442C-91DD-86B78FBE7AEF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672-442C-91DD-86B78FBE7AEF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672-442C-91DD-86B78FBE7AEF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672-442C-91DD-86B78FBE7AEF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672-442C-91DD-86B78FBE7AEF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672-442C-91DD-86B78FBE7AEF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672-442C-91DD-86B78FBE7AEF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672-442C-91DD-86B78FBE7AEF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672-442C-91DD-86B78FBE7AE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672-442C-91DD-86B78FBE7AEF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672-442C-91DD-86B78FBE7AEF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672-442C-91DD-86B78FBE7AEF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672-442C-91DD-86B78FBE7AEF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672-442C-91DD-86B78FBE7AEF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672-442C-91DD-86B78FBE7AEF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672-442C-91DD-86B78FBE7AEF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672-442C-91DD-86B78FBE7AEF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672-442C-91DD-86B78FBE7AEF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672-442C-91DD-86B78FBE7AEF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672-442C-91DD-86B78FBE7AEF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672-442C-91DD-86B78FBE7AEF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672-442C-91DD-86B78FBE7AE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5es'!$AB$8,'viaj entrados lugar residen 5es'!$AB$12:$AB$36)</c:f>
              <c:numCache>
                <c:formatCode>0.0%</c:formatCode>
                <c:ptCount val="26"/>
                <c:pt idx="0">
                  <c:v>0.11333027342469346</c:v>
                </c:pt>
                <c:pt idx="1">
                  <c:v>0.43869910169824927</c:v>
                </c:pt>
                <c:pt idx="2">
                  <c:v>8.3617467707035598E-2</c:v>
                </c:pt>
                <c:pt idx="3">
                  <c:v>4.9498393547964065E-2</c:v>
                </c:pt>
                <c:pt idx="4">
                  <c:v>2.9371844469215133E-2</c:v>
                </c:pt>
                <c:pt idx="5">
                  <c:v>4.2574257425742577E-2</c:v>
                </c:pt>
                <c:pt idx="6">
                  <c:v>2.1719887220510131E-2</c:v>
                </c:pt>
                <c:pt idx="7">
                  <c:v>3.4748541079273491E-2</c:v>
                </c:pt>
                <c:pt idx="8">
                  <c:v>1.8595501934299392E-2</c:v>
                </c:pt>
                <c:pt idx="9">
                  <c:v>1.419579043997115E-2</c:v>
                </c:pt>
                <c:pt idx="10">
                  <c:v>1.0900924529539047E-2</c:v>
                </c:pt>
                <c:pt idx="11">
                  <c:v>1.914300701593338E-2</c:v>
                </c:pt>
                <c:pt idx="12">
                  <c:v>1.1782833912530325E-2</c:v>
                </c:pt>
                <c:pt idx="13">
                  <c:v>1.9408563372893581E-2</c:v>
                </c:pt>
                <c:pt idx="14">
                  <c:v>1.091403842370992E-2</c:v>
                </c:pt>
                <c:pt idx="15">
                  <c:v>4.0882565077699825E-3</c:v>
                </c:pt>
                <c:pt idx="16">
                  <c:v>5.4127598190282606E-3</c:v>
                </c:pt>
                <c:pt idx="17">
                  <c:v>6.0684545275719627E-3</c:v>
                </c:pt>
                <c:pt idx="18">
                  <c:v>7.1831355320962562E-3</c:v>
                </c:pt>
                <c:pt idx="19">
                  <c:v>6.6815290800603241E-3</c:v>
                </c:pt>
                <c:pt idx="20">
                  <c:v>2.2654252180184906E-3</c:v>
                </c:pt>
                <c:pt idx="21">
                  <c:v>2.4195134745262606E-3</c:v>
                </c:pt>
                <c:pt idx="22">
                  <c:v>3.0686512359845257E-3</c:v>
                </c:pt>
                <c:pt idx="23">
                  <c:v>2.6686774637728673E-3</c:v>
                </c:pt>
                <c:pt idx="24">
                  <c:v>1.619565930102944E-3</c:v>
                </c:pt>
                <c:pt idx="25">
                  <c:v>4.0023605009507572E-2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3672-442C-91DD-86B78FBE7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cat'!$AQ$7</c:f>
              <c:strCache>
                <c:ptCount val="1"/>
                <c:pt idx="0">
                  <c:v>acumulado mayo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cat'!$AQ$9,'viaj entrados lugar residen cat'!$AQ$13:$AQ$37)</c:f>
              <c:numCache>
                <c:formatCode>#,##0</c:formatCode>
                <c:ptCount val="26"/>
                <c:pt idx="0">
                  <c:v>34568</c:v>
                </c:pt>
                <c:pt idx="1">
                  <c:v>133812</c:v>
                </c:pt>
                <c:pt idx="2">
                  <c:v>25505</c:v>
                </c:pt>
                <c:pt idx="3">
                  <c:v>15098</c:v>
                </c:pt>
                <c:pt idx="4">
                  <c:v>8959</c:v>
                </c:pt>
                <c:pt idx="5">
                  <c:v>12986</c:v>
                </c:pt>
                <c:pt idx="6">
                  <c:v>6625</c:v>
                </c:pt>
                <c:pt idx="7">
                  <c:v>10599</c:v>
                </c:pt>
                <c:pt idx="8">
                  <c:v>5672</c:v>
                </c:pt>
                <c:pt idx="9">
                  <c:v>4330</c:v>
                </c:pt>
                <c:pt idx="10">
                  <c:v>3325</c:v>
                </c:pt>
                <c:pt idx="11">
                  <c:v>5839</c:v>
                </c:pt>
                <c:pt idx="12">
                  <c:v>3594</c:v>
                </c:pt>
                <c:pt idx="13">
                  <c:v>5920</c:v>
                </c:pt>
                <c:pt idx="14">
                  <c:v>3329</c:v>
                </c:pt>
                <c:pt idx="15">
                  <c:v>1247</c:v>
                </c:pt>
                <c:pt idx="16">
                  <c:v>1651</c:v>
                </c:pt>
                <c:pt idx="17">
                  <c:v>1851</c:v>
                </c:pt>
                <c:pt idx="18">
                  <c:v>2191</c:v>
                </c:pt>
                <c:pt idx="19">
                  <c:v>2038</c:v>
                </c:pt>
                <c:pt idx="20">
                  <c:v>691</c:v>
                </c:pt>
                <c:pt idx="21">
                  <c:v>738</c:v>
                </c:pt>
                <c:pt idx="22">
                  <c:v>936</c:v>
                </c:pt>
                <c:pt idx="23">
                  <c:v>814</c:v>
                </c:pt>
                <c:pt idx="24">
                  <c:v>494</c:v>
                </c:pt>
                <c:pt idx="25">
                  <c:v>12208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5-447B-B3D8-27451ABA361D}"/>
            </c:ext>
          </c:extLst>
        </c:ser>
        <c:ser>
          <c:idx val="1"/>
          <c:order val="1"/>
          <c:tx>
            <c:strRef>
              <c:f>'viaj entrados lugar residen cat'!$AS$7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5-447B-B3D8-27451ABA361D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5-447B-B3D8-27451ABA361D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5-447B-B3D8-27451ABA361D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5-447B-B3D8-27451ABA361D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5-447B-B3D8-27451ABA361D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5-447B-B3D8-27451ABA361D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5-447B-B3D8-27451ABA361D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5-447B-B3D8-27451ABA361D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5-447B-B3D8-27451ABA361D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85-447B-B3D8-27451ABA361D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85-447B-B3D8-27451ABA361D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85-447B-B3D8-27451ABA361D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85-447B-B3D8-27451ABA361D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85-447B-B3D8-27451ABA361D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85-447B-B3D8-27451ABA361D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85-447B-B3D8-27451ABA361D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85-447B-B3D8-27451ABA361D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85-447B-B3D8-27451ABA361D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85-447B-B3D8-27451ABA361D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85-447B-B3D8-27451ABA361D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85-447B-B3D8-27451ABA361D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85-447B-B3D8-27451ABA361D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85-447B-B3D8-27451ABA361D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85-447B-B3D8-27451ABA361D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85-447B-B3D8-27451ABA361D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85-447B-B3D8-27451ABA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cat'!$AS$9,'viaj entrados lugar residen cat'!$AS$13:$AS$37)</c:f>
              <c:numCache>
                <c:formatCode>0.0%</c:formatCode>
                <c:ptCount val="26"/>
                <c:pt idx="0">
                  <c:v>-3.3387394441026785E-2</c:v>
                </c:pt>
                <c:pt idx="1">
                  <c:v>0.25411910251363667</c:v>
                </c:pt>
                <c:pt idx="2">
                  <c:v>-1.9679440365914624E-2</c:v>
                </c:pt>
                <c:pt idx="3">
                  <c:v>0.82873062015503884</c:v>
                </c:pt>
                <c:pt idx="4">
                  <c:v>0.62065846599131702</c:v>
                </c:pt>
                <c:pt idx="5">
                  <c:v>6.2162604285947998E-2</c:v>
                </c:pt>
                <c:pt idx="6">
                  <c:v>0.17028793499381734</c:v>
                </c:pt>
                <c:pt idx="7">
                  <c:v>0.55160298638559513</c:v>
                </c:pt>
                <c:pt idx="8">
                  <c:v>3.0255500354861606</c:v>
                </c:pt>
                <c:pt idx="9">
                  <c:v>1.4230554001119193</c:v>
                </c:pt>
                <c:pt idx="10">
                  <c:v>4.3977272727272725</c:v>
                </c:pt>
                <c:pt idx="11">
                  <c:v>0.31895188615315107</c:v>
                </c:pt>
                <c:pt idx="12">
                  <c:v>-1.8032786885245899E-2</c:v>
                </c:pt>
                <c:pt idx="13">
                  <c:v>1.442244224422442</c:v>
                </c:pt>
                <c:pt idx="14">
                  <c:v>0.51112119836586478</c:v>
                </c:pt>
                <c:pt idx="15">
                  <c:v>2.7113095238095237</c:v>
                </c:pt>
                <c:pt idx="16">
                  <c:v>5.8506224066390038</c:v>
                </c:pt>
                <c:pt idx="17">
                  <c:v>-1.1217948717948678E-2</c:v>
                </c:pt>
                <c:pt idx="18">
                  <c:v>3.7896731406916073E-2</c:v>
                </c:pt>
                <c:pt idx="19">
                  <c:v>5.1201201201201201</c:v>
                </c:pt>
                <c:pt idx="20">
                  <c:v>0.85752688172043001</c:v>
                </c:pt>
                <c:pt idx="21">
                  <c:v>1.2029850746268655</c:v>
                </c:pt>
                <c:pt idx="22">
                  <c:v>1.0215982721382288</c:v>
                </c:pt>
                <c:pt idx="23">
                  <c:v>-0.69885312615612283</c:v>
                </c:pt>
                <c:pt idx="24">
                  <c:v>0.16235294117647059</c:v>
                </c:pt>
                <c:pt idx="25">
                  <c:v>0.43219145940872838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185-447B-B3D8-27451ABA361D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85-447B-B3D8-27451ABA361D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85-447B-B3D8-27451ABA361D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85-447B-B3D8-27451ABA361D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85-447B-B3D8-27451ABA361D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85-447B-B3D8-27451ABA361D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85-447B-B3D8-27451ABA361D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85-447B-B3D8-27451ABA361D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85-447B-B3D8-27451ABA361D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85-447B-B3D8-27451ABA361D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85-447B-B3D8-27451ABA361D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85-447B-B3D8-27451ABA361D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85-447B-B3D8-27451ABA361D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85-447B-B3D8-27451ABA361D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85-447B-B3D8-27451ABA361D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85-447B-B3D8-27451ABA361D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85-447B-B3D8-27451ABA361D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185-447B-B3D8-27451ABA361D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85-447B-B3D8-27451ABA361D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185-447B-B3D8-27451ABA361D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185-447B-B3D8-27451ABA361D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185-447B-B3D8-27451ABA361D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85-447B-B3D8-27451ABA361D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185-447B-B3D8-27451ABA361D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85-447B-B3D8-27451ABA361D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185-447B-B3D8-27451ABA361D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85-447B-B3D8-27451ABA36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cat'!$AT$9,'viaj entrados lugar residen cat'!$AT$13:$AT$37)</c:f>
              <c:numCache>
                <c:formatCode>0.0%</c:formatCode>
                <c:ptCount val="26"/>
                <c:pt idx="0">
                  <c:v>0.11333027342469346</c:v>
                </c:pt>
                <c:pt idx="1">
                  <c:v>0.43869910169824927</c:v>
                </c:pt>
                <c:pt idx="2">
                  <c:v>8.3617467707035598E-2</c:v>
                </c:pt>
                <c:pt idx="3">
                  <c:v>4.9498393547964065E-2</c:v>
                </c:pt>
                <c:pt idx="4">
                  <c:v>2.9371844469215133E-2</c:v>
                </c:pt>
                <c:pt idx="5">
                  <c:v>4.2574257425742577E-2</c:v>
                </c:pt>
                <c:pt idx="6">
                  <c:v>2.1719887220510131E-2</c:v>
                </c:pt>
                <c:pt idx="7">
                  <c:v>3.4748541079273491E-2</c:v>
                </c:pt>
                <c:pt idx="8">
                  <c:v>1.8595501934299392E-2</c:v>
                </c:pt>
                <c:pt idx="9">
                  <c:v>1.419579043997115E-2</c:v>
                </c:pt>
                <c:pt idx="10">
                  <c:v>1.0900924529539047E-2</c:v>
                </c:pt>
                <c:pt idx="11">
                  <c:v>1.914300701593338E-2</c:v>
                </c:pt>
                <c:pt idx="12">
                  <c:v>1.1782833912530325E-2</c:v>
                </c:pt>
                <c:pt idx="13">
                  <c:v>1.9408563372893581E-2</c:v>
                </c:pt>
                <c:pt idx="14">
                  <c:v>1.091403842370992E-2</c:v>
                </c:pt>
                <c:pt idx="15">
                  <c:v>4.0882565077699825E-3</c:v>
                </c:pt>
                <c:pt idx="16">
                  <c:v>5.4127598190282606E-3</c:v>
                </c:pt>
                <c:pt idx="17">
                  <c:v>6.0684545275719627E-3</c:v>
                </c:pt>
                <c:pt idx="18">
                  <c:v>7.1831355320962562E-3</c:v>
                </c:pt>
                <c:pt idx="19">
                  <c:v>6.6815290800603241E-3</c:v>
                </c:pt>
                <c:pt idx="20">
                  <c:v>2.2654252180184906E-3</c:v>
                </c:pt>
                <c:pt idx="21">
                  <c:v>2.4195134745262606E-3</c:v>
                </c:pt>
                <c:pt idx="22">
                  <c:v>3.0686512359845257E-3</c:v>
                </c:pt>
                <c:pt idx="23">
                  <c:v>2.6686774637728673E-3</c:v>
                </c:pt>
                <c:pt idx="24">
                  <c:v>1.619565930102944E-3</c:v>
                </c:pt>
                <c:pt idx="25">
                  <c:v>4.0023605009507572E-2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185-447B-B3D8-27451ABA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66C-4AFF-BF27-2A78016499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6C-4AFF-BF27-2A78016499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6C-4AFF-BF27-2A78016499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6C-4AFF-BF27-2A78016499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6C-4AFF-BF27-2A78016499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6C-4AFF-BF27-2A780164991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6C-4AFF-BF27-2A780164991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6C-4AFF-BF27-2A780164991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6C-4AFF-BF27-2A780164991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66C-4AFF-BF27-2A780164991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6C-4AFF-BF27-2A780164991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66C-4AFF-BF27-2A780164991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66C-4AFF-BF27-2A780164991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66C-4AFF-BF27-2A780164991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66C-4AFF-BF27-2A780164991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66C-4AFF-BF27-2A78016499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año'!$Y$8,'viaj entrados lugar residen año'!$Y$12:$Y$36)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66C-4AFF-BF27-2A780164991F}"/>
            </c:ext>
          </c:extLst>
        </c:ser>
        <c:ser>
          <c:idx val="1"/>
          <c:order val="1"/>
          <c:tx>
            <c:strRef>
              <c:f>'viaj entrados lugar residen año'!$AA$6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766C-4AFF-BF27-2A780164991F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766C-4AFF-BF27-2A780164991F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766C-4AFF-BF27-2A780164991F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766C-4AFF-BF27-2A780164991F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766C-4AFF-BF27-2A780164991F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766C-4AFF-BF27-2A780164991F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766C-4AFF-BF27-2A780164991F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766C-4AFF-BF27-2A780164991F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766C-4AFF-BF27-2A780164991F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766C-4AFF-BF27-2A780164991F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766C-4AFF-BF27-2A780164991F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766C-4AFF-BF27-2A780164991F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766C-4AFF-BF27-2A780164991F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766C-4AFF-BF27-2A780164991F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766C-4AFF-BF27-2A780164991F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766C-4AFF-BF27-2A780164991F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766C-4AFF-BF27-2A780164991F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766C-4AFF-BF27-2A780164991F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766C-4AFF-BF27-2A780164991F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766C-4AFF-BF27-2A780164991F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766C-4AFF-BF27-2A780164991F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766C-4AFF-BF27-2A780164991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766C-4AFF-BF27-2A780164991F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766C-4AFF-BF27-2A780164991F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766C-4AFF-BF27-2A780164991F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766C-4AFF-BF27-2A780164991F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C-4AFF-BF27-2A780164991F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C-4AFF-BF27-2A780164991F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C-4AFF-BF27-2A780164991F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C-4AFF-BF27-2A780164991F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6C-4AFF-BF27-2A780164991F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6C-4AFF-BF27-2A780164991F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6C-4AFF-BF27-2A780164991F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6C-4AFF-BF27-2A780164991F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6C-4AFF-BF27-2A780164991F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6C-4AFF-BF27-2A780164991F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6C-4AFF-BF27-2A780164991F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6C-4AFF-BF27-2A780164991F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6C-4AFF-BF27-2A780164991F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66C-4AFF-BF27-2A780164991F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66C-4AFF-BF27-2A780164991F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66C-4AFF-BF27-2A780164991F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66C-4AFF-BF27-2A780164991F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66C-4AFF-BF27-2A780164991F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66C-4AFF-BF27-2A780164991F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66C-4AFF-BF27-2A780164991F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66C-4AFF-BF27-2A780164991F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66C-4AFF-BF27-2A780164991F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66C-4AFF-BF27-2A780164991F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66C-4AFF-BF27-2A780164991F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66C-4AFF-BF27-2A780164991F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66C-4AFF-BF27-2A780164991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año'!$AA$8,'viaj entrados lugar residen año'!$AA$12:$AA$36)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766C-4AFF-BF27-2A780164991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66C-4AFF-BF27-2A780164991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66C-4AFF-BF27-2A780164991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66C-4AFF-BF27-2A780164991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66C-4AFF-BF27-2A780164991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66C-4AFF-BF27-2A780164991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66C-4AFF-BF27-2A780164991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66C-4AFF-BF27-2A780164991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66C-4AFF-BF27-2A780164991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66C-4AFF-BF27-2A780164991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66C-4AFF-BF27-2A780164991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66C-4AFF-BF27-2A780164991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66C-4AFF-BF27-2A780164991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66C-4AFF-BF27-2A780164991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66C-4AFF-BF27-2A780164991F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66C-4AFF-BF27-2A780164991F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66C-4AFF-BF27-2A780164991F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66C-4AFF-BF27-2A780164991F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66C-4AFF-BF27-2A780164991F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66C-4AFF-BF27-2A780164991F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66C-4AFF-BF27-2A780164991F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66C-4AFF-BF27-2A780164991F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66C-4AFF-BF27-2A780164991F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66C-4AFF-BF27-2A780164991F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66C-4AFF-BF27-2A780164991F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66C-4AFF-BF27-2A780164991F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66C-4AFF-BF27-2A780164991F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66C-4AFF-BF27-2A780164991F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66C-4AFF-BF27-2A780164991F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66C-4AFF-BF27-2A780164991F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66C-4AFF-BF27-2A780164991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66C-4AFF-BF27-2A780164991F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66C-4AFF-BF27-2A780164991F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66C-4AFF-BF27-2A780164991F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66C-4AFF-BF27-2A780164991F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66C-4AFF-BF27-2A780164991F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66C-4AFF-BF27-2A780164991F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66C-4AFF-BF27-2A780164991F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66C-4AFF-BF27-2A780164991F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66C-4AFF-BF27-2A780164991F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66C-4AFF-BF27-2A780164991F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66C-4AFF-BF27-2A780164991F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66C-4AFF-BF27-2A780164991F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66C-4AFF-BF27-2A780164991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año'!$AB$8,'viaj entrados lugar residen año'!$AB$12:$AB$36)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766C-4AFF-BF27-2A780164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5D-4230-92BD-1285F743F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D-4230-92BD-1285F743FC6E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D-4230-92BD-1285F743FC6E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D-4230-92BD-1285F743FC6E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5D-4230-92BD-1285F743F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5D-4230-92BD-1285F743FC6E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5D-4230-92BD-1285F743FC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5D-4230-92BD-1285F743F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2">
                  <c:v>369308</c:v>
                </c:pt>
                <c:pt idx="3">
                  <c:v>350716</c:v>
                </c:pt>
                <c:pt idx="4">
                  <c:v>304938</c:v>
                </c:pt>
                <c:pt idx="12">
                  <c:v>1723216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5D-4230-92BD-1285F743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5D-4230-92BD-1285F743FC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5D-4230-92BD-1285F743FC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5D-4230-92BD-1285F743FC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5D-4230-92BD-1285F743FC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5D-4230-92BD-1285F743FC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5D-4230-92BD-1285F743FC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5D-4230-92BD-1285F743FC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5D-4230-92BD-1285F743FC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5D-4230-92BD-1285F743FC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5D-4230-92BD-1285F743FC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5D-4230-92BD-1285F743FC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5D-4230-92BD-1285F743FC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5D-4230-92BD-1285F743FC6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2">
                  <c:v>0.11259467243488164</c:v>
                </c:pt>
                <c:pt idx="3">
                  <c:v>4.5696055338561026E-2</c:v>
                </c:pt>
                <c:pt idx="4">
                  <c:v>7.215864142186601E-2</c:v>
                </c:pt>
                <c:pt idx="12">
                  <c:v>0.16773260581123184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5D-4230-92BD-1285F743FC6E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2">
                  <c:v>1.896058890397212E-2</c:v>
                </c:pt>
                <c:pt idx="3">
                  <c:v>0.12406092151483294</c:v>
                </c:pt>
                <c:pt idx="4">
                  <c:v>5.1854917990376226E-2</c:v>
                </c:pt>
                <c:pt idx="12">
                  <c:v>7.4361028588885603E-2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5D-4230-92BD-1285F743F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D9-41F9-9134-C5DD65D614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D9-41F9-9134-C5DD65D614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D9-41F9-9134-C5DD65D614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D9-41F9-9134-C5DD65D614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D9-41F9-9134-C5DD65D614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D9-41F9-9134-C5DD65D614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D9-41F9-9134-C5DD65D6143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D9-41F9-9134-C5DD65D6143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D9-41F9-9134-C5DD65D6143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D9-41F9-9134-C5DD65D6143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ED9-41F9-9134-C5DD65D6143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ED9-41F9-9134-C5DD65D6143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ED9-41F9-9134-C5DD65D6143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ED9-41F9-9134-C5DD65D6143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ED9-41F9-9134-C5DD65D6143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ED9-41F9-9134-C5DD65D614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estre'!$Y$8,'viaj entr lugar res año 5 estre'!$Y$12:$Y$36)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D9-41F9-9134-C5DD65D6143F}"/>
            </c:ext>
          </c:extLst>
        </c:ser>
        <c:ser>
          <c:idx val="1"/>
          <c:order val="1"/>
          <c:tx>
            <c:strRef>
              <c:f>'viaj entr lugar res año 5 estre'!$AA$6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1ED9-41F9-9134-C5DD65D6143F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1ED9-41F9-9134-C5DD65D6143F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1ED9-41F9-9134-C5DD65D6143F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1ED9-41F9-9134-C5DD65D6143F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1ED9-41F9-9134-C5DD65D6143F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1ED9-41F9-9134-C5DD65D6143F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1ED9-41F9-9134-C5DD65D6143F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1ED9-41F9-9134-C5DD65D6143F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1ED9-41F9-9134-C5DD65D6143F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1ED9-41F9-9134-C5DD65D6143F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1ED9-41F9-9134-C5DD65D6143F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1ED9-41F9-9134-C5DD65D6143F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1ED9-41F9-9134-C5DD65D6143F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1ED9-41F9-9134-C5DD65D6143F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1ED9-41F9-9134-C5DD65D6143F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1ED9-41F9-9134-C5DD65D6143F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1ED9-41F9-9134-C5DD65D6143F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1ED9-41F9-9134-C5DD65D6143F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1ED9-41F9-9134-C5DD65D6143F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1ED9-41F9-9134-C5DD65D6143F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1ED9-41F9-9134-C5DD65D6143F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1ED9-41F9-9134-C5DD65D6143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1ED9-41F9-9134-C5DD65D6143F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1ED9-41F9-9134-C5DD65D6143F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1ED9-41F9-9134-C5DD65D6143F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1ED9-41F9-9134-C5DD65D6143F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9-41F9-9134-C5DD65D6143F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D9-41F9-9134-C5DD65D6143F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D9-41F9-9134-C5DD65D6143F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D9-41F9-9134-C5DD65D6143F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D9-41F9-9134-C5DD65D6143F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D9-41F9-9134-C5DD65D6143F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D9-41F9-9134-C5DD65D6143F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D9-41F9-9134-C5DD65D6143F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D9-41F9-9134-C5DD65D6143F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D9-41F9-9134-C5DD65D6143F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D9-41F9-9134-C5DD65D6143F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D9-41F9-9134-C5DD65D6143F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D9-41F9-9134-C5DD65D6143F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ED9-41F9-9134-C5DD65D6143F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ED9-41F9-9134-C5DD65D6143F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ED9-41F9-9134-C5DD65D6143F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ED9-41F9-9134-C5DD65D6143F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ED9-41F9-9134-C5DD65D6143F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ED9-41F9-9134-C5DD65D6143F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ED9-41F9-9134-C5DD65D6143F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ED9-41F9-9134-C5DD65D6143F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ED9-41F9-9134-C5DD65D6143F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ED9-41F9-9134-C5DD65D6143F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ED9-41F9-9134-C5DD65D6143F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ED9-41F9-9134-C5DD65D6143F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ED9-41F9-9134-C5DD65D6143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estre'!$AA$8,'viaj entr lugar res año 5 estre'!$AA$12:$AA$36)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1ED9-41F9-9134-C5DD65D6143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ED9-41F9-9134-C5DD65D6143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ED9-41F9-9134-C5DD65D6143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ED9-41F9-9134-C5DD65D6143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ED9-41F9-9134-C5DD65D6143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ED9-41F9-9134-C5DD65D6143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ED9-41F9-9134-C5DD65D6143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ED9-41F9-9134-C5DD65D6143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ED9-41F9-9134-C5DD65D6143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ED9-41F9-9134-C5DD65D6143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ED9-41F9-9134-C5DD65D6143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ED9-41F9-9134-C5DD65D6143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ED9-41F9-9134-C5DD65D6143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ED9-41F9-9134-C5DD65D6143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ED9-41F9-9134-C5DD65D6143F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ED9-41F9-9134-C5DD65D6143F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ED9-41F9-9134-C5DD65D6143F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ED9-41F9-9134-C5DD65D6143F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ED9-41F9-9134-C5DD65D6143F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ED9-41F9-9134-C5DD65D6143F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ED9-41F9-9134-C5DD65D6143F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ED9-41F9-9134-C5DD65D6143F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ED9-41F9-9134-C5DD65D6143F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ED9-41F9-9134-C5DD65D6143F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ED9-41F9-9134-C5DD65D6143F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ED9-41F9-9134-C5DD65D6143F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ED9-41F9-9134-C5DD65D6143F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ED9-41F9-9134-C5DD65D6143F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ED9-41F9-9134-C5DD65D6143F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ED9-41F9-9134-C5DD65D6143F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ED9-41F9-9134-C5DD65D6143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ED9-41F9-9134-C5DD65D6143F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ED9-41F9-9134-C5DD65D6143F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ED9-41F9-9134-C5DD65D6143F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ED9-41F9-9134-C5DD65D6143F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ED9-41F9-9134-C5DD65D6143F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ED9-41F9-9134-C5DD65D6143F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ED9-41F9-9134-C5DD65D6143F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ED9-41F9-9134-C5DD65D6143F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ED9-41F9-9134-C5DD65D6143F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ED9-41F9-9134-C5DD65D6143F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ED9-41F9-9134-C5DD65D6143F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ED9-41F9-9134-C5DD65D6143F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ED9-41F9-9134-C5DD65D6143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estre'!$AB$8,'viaj entr lugar res año 5 estre'!$AB$12:$AB$36)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1ED9-41F9-9134-C5DD65D6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196651</c:v>
                </c:pt>
                <c:pt idx="1">
                  <c:v>68354</c:v>
                </c:pt>
                <c:pt idx="2">
                  <c:v>80831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8-48E3-8ECB-CBDF45FDD24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222242</c:v>
                </c:pt>
                <c:pt idx="1">
                  <c:v>82037</c:v>
                </c:pt>
                <c:pt idx="2">
                  <c:v>56350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8-48E3-8ECB-CBDF45FD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18-48E3-8ECB-CBDF45FDD24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18-48E3-8ECB-CBDF45FDD24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18-48E3-8ECB-CBDF45FDD24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8-48E3-8ECB-CBDF45FDD24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8-48E3-8ECB-CBDF45FDD24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8-48E3-8ECB-CBDF45FDD24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8-48E3-8ECB-CBDF45FDD24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8-48E3-8ECB-CBDF45FDD24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8-48E3-8ECB-CBDF45FDD24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0.61626214197970763</c:v>
                </c:pt>
                <c:pt idx="1">
                  <c:v>0.22748309204196002</c:v>
                </c:pt>
                <c:pt idx="2">
                  <c:v>0.15625476597833229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18-48E3-8ECB-CBDF45FD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8-48E3-8ECB-CBDF45FDD2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8-48E3-8ECB-CBDF45FDD2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8-48E3-8ECB-CBDF45FDD2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8-48E3-8ECB-CBDF45FDD2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8-48E3-8ECB-CBDF45FDD24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8-48E3-8ECB-CBDF45FDD24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8-48E3-8ECB-CBDF45FDD24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8-48E3-8ECB-CBDF45FDD24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8-48E3-8ECB-CBDF45FDD24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8-48E3-8ECB-CBDF45FDD24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8-48E3-8ECB-CBDF45FDD24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8-48E3-8ECB-CBDF45FDD24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0.13013409542794085</c:v>
                </c:pt>
                <c:pt idx="1">
                  <c:v>0.20017848260526083</c:v>
                </c:pt>
                <c:pt idx="2">
                  <c:v>-0.30286647449617099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18-48E3-8ECB-CBDF45FDD2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25-4112-918A-E2C839850D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25-4112-918A-E2C839850D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25-4112-918A-E2C839850D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25-4112-918A-E2C839850DF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25-4112-918A-E2C839850DFF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5-4112-918A-E2C839850DFF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5-4112-918A-E2C839850DFF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5-4112-918A-E2C839850D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5-4112-918A-E2C839850D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5-4112-918A-E2C839850DF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5-4112-918A-E2C839850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222242</c:v>
                </c:pt>
                <c:pt idx="1">
                  <c:v>82037</c:v>
                </c:pt>
                <c:pt idx="2">
                  <c:v>56350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25-4112-918A-E2C839850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01-4DF7-8D89-DE05179D9E6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1-4DF7-8D89-DE05179D9E6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1-4DF7-8D89-DE05179D9E6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1-4DF7-8D89-DE05179D9E6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1-4DF7-8D89-DE05179D9E6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1-4DF7-8D89-DE05179D9E6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1-4DF7-8D89-DE05179D9E6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1-4DF7-8D89-DE05179D9E6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1-4DF7-8D89-DE05179D9E6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1-4DF7-8D89-DE05179D9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701-4DF7-8D89-DE05179D9E6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1-4DF7-8D89-DE05179D9E6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1-4DF7-8D89-DE05179D9E6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1-4DF7-8D89-DE05179D9E6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1-4DF7-8D89-DE05179D9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701-4DF7-8D89-DE05179D9E6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701-4DF7-8D89-DE05179D9E6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1-4DF7-8D89-DE05179D9E6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01-4DF7-8D89-DE05179D9E6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01-4DF7-8D89-DE05179D9E6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01-4DF7-8D89-DE05179D9E6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01-4DF7-8D89-DE05179D9E6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01-4DF7-8D89-DE05179D9E6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01-4DF7-8D89-DE05179D9E6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01-4DF7-8D89-DE05179D9E6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01-4DF7-8D89-DE05179D9E6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01-4DF7-8D89-DE05179D9E6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01-4DF7-8D89-DE05179D9E6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01-4DF7-8D89-DE05179D9E6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01-4DF7-8D89-DE05179D9E6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01-4DF7-8D89-DE05179D9E6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01-4DF7-8D89-DE05179D9E6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01-4DF7-8D89-DE05179D9E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701-4DF7-8D89-DE05179D9E6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01-4DF7-8D89-DE05179D9E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01-4DF7-8D89-DE05179D9E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01-4DF7-8D89-DE05179D9E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01-4DF7-8D89-DE05179D9E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01-4DF7-8D89-DE05179D9E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701-4DF7-8D89-DE05179D9E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701-4DF7-8D89-DE05179D9E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701-4DF7-8D89-DE05179D9E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701-4DF7-8D89-DE05179D9E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701-4DF7-8D89-DE05179D9E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701-4DF7-8D89-DE05179D9E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701-4DF7-8D89-DE05179D9E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701-4DF7-8D89-DE05179D9E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701-4DF7-8D89-DE05179D9E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701-4DF7-8D89-DE05179D9E6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701-4DF7-8D89-DE05179D9E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01-4DF7-8D89-DE05179D9E6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01-4DF7-8D89-DE05179D9E6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01-4DF7-8D89-DE05179D9E6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01-4DF7-8D89-DE05179D9E6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01-4DF7-8D89-DE05179D9E6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01-4DF7-8D89-DE05179D9E6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01-4DF7-8D89-DE05179D9E6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01-4DF7-8D89-DE05179D9E6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01-4DF7-8D89-DE05179D9E6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01-4DF7-8D89-DE05179D9E6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701-4DF7-8D89-DE05179D9E6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01-4DF7-8D89-DE05179D9E6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01-4DF7-8D89-DE05179D9E6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01-4DF7-8D89-DE05179D9E6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701-4DF7-8D89-DE05179D9E6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01-4DF7-8D89-DE05179D9E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701-4DF7-8D89-DE05179D9E6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01-4DF7-8D89-DE05179D9E6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701-4DF7-8D89-DE05179D9E6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01-4DF7-8D89-DE05179D9E6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701-4DF7-8D89-DE05179D9E6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01-4DF7-8D89-DE05179D9E6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701-4DF7-8D89-DE05179D9E6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01-4DF7-8D89-DE05179D9E6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701-4DF7-8D89-DE05179D9E6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01-4DF7-8D89-DE05179D9E6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701-4DF7-8D89-DE05179D9E6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01-4DF7-8D89-DE05179D9E6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701-4DF7-8D89-DE05179D9E6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01-4DF7-8D89-DE05179D9E6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01-4DF7-8D89-DE05179D9E6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01-4DF7-8D89-DE05179D9E6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01-4DF7-8D89-DE05179D9E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701-4DF7-8D89-DE05179D9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1-4693-8AC8-9510C67940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91-4693-8AC8-9510C67940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91-4693-8AC8-9510C67940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91-4693-8AC8-9510C679407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91-4693-8AC8-9510C67940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91-4693-8AC8-9510C67940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91-4693-8AC8-9510C67940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91-4693-8AC8-9510C67940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91-4693-8AC8-9510C67940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91-4693-8AC8-9510C679407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1-4693-8AC8-9510C679407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1-4693-8AC8-9510C679407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1-4693-8AC8-9510C679407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1-4693-8AC8-9510C679407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1-4693-8AC8-9510C679407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1-4693-8AC8-9510C679407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1-4693-8AC8-9510C679407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91-4693-8AC8-9510C679407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1-4693-8AC8-9510C679407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D91-4693-8AC8-9510C67940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91-4693-8AC8-9510C6794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FA-48AD-B5D9-E119B926E22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A-48AD-B5D9-E119B926E22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A-48AD-B5D9-E119B926E22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A-48AD-B5D9-E119B926E22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A-48AD-B5D9-E119B926E22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A-48AD-B5D9-E119B926E22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A-48AD-B5D9-E119B926E22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A-48AD-B5D9-E119B926E22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FA-48AD-B5D9-E119B926E22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A-48AD-B5D9-E119B926E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DFA-48AD-B5D9-E119B926E22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FA-48AD-B5D9-E119B926E22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A-48AD-B5D9-E119B926E22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FA-48AD-B5D9-E119B926E22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A-48AD-B5D9-E119B926E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DFA-48AD-B5D9-E119B926E22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DFA-48AD-B5D9-E119B926E22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FA-48AD-B5D9-E119B926E22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FA-48AD-B5D9-E119B926E22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FA-48AD-B5D9-E119B926E22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FA-48AD-B5D9-E119B926E22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FA-48AD-B5D9-E119B926E22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FA-48AD-B5D9-E119B926E22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FA-48AD-B5D9-E119B926E22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FA-48AD-B5D9-E119B926E22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FA-48AD-B5D9-E119B926E22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FA-48AD-B5D9-E119B926E22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FA-48AD-B5D9-E119B926E22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FA-48AD-B5D9-E119B926E22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FA-48AD-B5D9-E119B926E22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FA-48AD-B5D9-E119B926E22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FA-48AD-B5D9-E119B926E22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FA-48AD-B5D9-E119B926E2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DFA-48AD-B5D9-E119B926E22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FA-48AD-B5D9-E119B926E2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DFA-48AD-B5D9-E119B926E2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DFA-48AD-B5D9-E119B926E2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DFA-48AD-B5D9-E119B926E2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DFA-48AD-B5D9-E119B926E2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DFA-48AD-B5D9-E119B926E2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DFA-48AD-B5D9-E119B926E2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DFA-48AD-B5D9-E119B926E2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DFA-48AD-B5D9-E119B926E2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DFA-48AD-B5D9-E119B926E2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DFA-48AD-B5D9-E119B926E2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DFA-48AD-B5D9-E119B926E2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DFA-48AD-B5D9-E119B926E2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DFA-48AD-B5D9-E119B926E2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DFA-48AD-B5D9-E119B926E22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DFA-48AD-B5D9-E119B926E22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FA-48AD-B5D9-E119B926E22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FA-48AD-B5D9-E119B926E22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FA-48AD-B5D9-E119B926E22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FA-48AD-B5D9-E119B926E22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FA-48AD-B5D9-E119B926E22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FA-48AD-B5D9-E119B926E22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FA-48AD-B5D9-E119B926E22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FA-48AD-B5D9-E119B926E22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FA-48AD-B5D9-E119B926E22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FA-48AD-B5D9-E119B926E22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DFA-48AD-B5D9-E119B926E22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DFA-48AD-B5D9-E119B926E22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DFA-48AD-B5D9-E119B926E22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DFA-48AD-B5D9-E119B926E22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DFA-48AD-B5D9-E119B926E22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DFA-48AD-B5D9-E119B926E2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DFA-48AD-B5D9-E119B926E22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DFA-48AD-B5D9-E119B926E22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DFA-48AD-B5D9-E119B926E22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DFA-48AD-B5D9-E119B926E22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DFA-48AD-B5D9-E119B926E22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DFA-48AD-B5D9-E119B926E22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DFA-48AD-B5D9-E119B926E22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DFA-48AD-B5D9-E119B926E22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DFA-48AD-B5D9-E119B926E22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DFA-48AD-B5D9-E119B926E22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DFA-48AD-B5D9-E119B926E22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DFA-48AD-B5D9-E119B926E22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DFA-48AD-B5D9-E119B926E22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DFA-48AD-B5D9-E119B926E22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DFA-48AD-B5D9-E119B926E22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DFA-48AD-B5D9-E119B926E22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DFA-48AD-B5D9-E119B926E2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DFA-48AD-B5D9-E119B926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34115</c:v>
                </c:pt>
                <c:pt idx="1">
                  <c:v>27232</c:v>
                </c:pt>
                <c:pt idx="2">
                  <c:v>1790</c:v>
                </c:pt>
                <c:pt idx="3">
                  <c:v>102873</c:v>
                </c:pt>
                <c:pt idx="4">
                  <c:v>6029</c:v>
                </c:pt>
                <c:pt idx="5">
                  <c:v>25680</c:v>
                </c:pt>
                <c:pt idx="6">
                  <c:v>7480</c:v>
                </c:pt>
                <c:pt idx="7">
                  <c:v>5843</c:v>
                </c:pt>
                <c:pt idx="8">
                  <c:v>5171</c:v>
                </c:pt>
                <c:pt idx="9">
                  <c:v>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D-4582-8AC9-30874ADBF80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35485</c:v>
                </c:pt>
                <c:pt idx="1">
                  <c:v>23004</c:v>
                </c:pt>
                <c:pt idx="2">
                  <c:v>1003</c:v>
                </c:pt>
                <c:pt idx="3">
                  <c:v>82138</c:v>
                </c:pt>
                <c:pt idx="4">
                  <c:v>8596</c:v>
                </c:pt>
                <c:pt idx="5">
                  <c:v>25860</c:v>
                </c:pt>
                <c:pt idx="6">
                  <c:v>6154</c:v>
                </c:pt>
                <c:pt idx="7">
                  <c:v>2888</c:v>
                </c:pt>
                <c:pt idx="8">
                  <c:v>3868</c:v>
                </c:pt>
                <c:pt idx="9">
                  <c:v>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D-4582-8AC9-30874ADBF80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D-4582-8AC9-30874ADB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-7.9132027617303091E-2</c:v>
                </c:pt>
                <c:pt idx="1">
                  <c:v>-2.3517649104503602E-2</c:v>
                </c:pt>
                <c:pt idx="2">
                  <c:v>1.7158524426719839</c:v>
                </c:pt>
                <c:pt idx="3">
                  <c:v>0.14329542964279618</c:v>
                </c:pt>
                <c:pt idx="4">
                  <c:v>0.31433224755700317</c:v>
                </c:pt>
                <c:pt idx="5">
                  <c:v>0.3220030935808198</c:v>
                </c:pt>
                <c:pt idx="6">
                  <c:v>0.86854078648033806</c:v>
                </c:pt>
                <c:pt idx="7">
                  <c:v>0.26904432132963985</c:v>
                </c:pt>
                <c:pt idx="8">
                  <c:v>-0.32652533609100309</c:v>
                </c:pt>
                <c:pt idx="9">
                  <c:v>-5.7348138471587151E-2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D-4582-8AC9-30874ADBF80E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-4.2151546240656645E-2</c:v>
                </c:pt>
                <c:pt idx="1">
                  <c:v>-0.17512485311398351</c:v>
                </c:pt>
                <c:pt idx="2">
                  <c:v>0.52178770949720676</c:v>
                </c:pt>
                <c:pt idx="3">
                  <c:v>-8.7146287169616921E-2</c:v>
                </c:pt>
                <c:pt idx="4">
                  <c:v>0.873942610714878</c:v>
                </c:pt>
                <c:pt idx="5">
                  <c:v>0.33126947040498433</c:v>
                </c:pt>
                <c:pt idx="6">
                  <c:v>0.53729946524064176</c:v>
                </c:pt>
                <c:pt idx="7">
                  <c:v>-0.37275372240287519</c:v>
                </c:pt>
                <c:pt idx="8">
                  <c:v>-0.49622896925159543</c:v>
                </c:pt>
                <c:pt idx="9">
                  <c:v>-0.16014897579143395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D-4582-8AC9-30874ADBF80E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0.12190047981746804</c:v>
                </c:pt>
                <c:pt idx="1">
                  <c:v>9.9251753179210145E-2</c:v>
                </c:pt>
                <c:pt idx="2">
                  <c:v>6.5429654732745025E-3</c:v>
                </c:pt>
                <c:pt idx="3">
                  <c:v>0.42845798521401651</c:v>
                </c:pt>
                <c:pt idx="4">
                  <c:v>6.4389490990839848E-2</c:v>
                </c:pt>
                <c:pt idx="5">
                  <c:v>0.14791575792146205</c:v>
                </c:pt>
                <c:pt idx="6">
                  <c:v>3.5958348712098333E-2</c:v>
                </c:pt>
                <c:pt idx="7">
                  <c:v>9.6858258117191783E-3</c:v>
                </c:pt>
                <c:pt idx="8">
                  <c:v>3.6707713988524647E-2</c:v>
                </c:pt>
                <c:pt idx="9">
                  <c:v>4.9189678891386771E-2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D-4582-8AC9-30874ADBF80E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0.14703341402615167</c:v>
                </c:pt>
                <c:pt idx="1">
                  <c:v>0.10107450436911115</c:v>
                </c:pt>
                <c:pt idx="2">
                  <c:v>1.2256909135086978E-2</c:v>
                </c:pt>
                <c:pt idx="3">
                  <c:v>0.4225483931930058</c:v>
                </c:pt>
                <c:pt idx="4">
                  <c:v>5.0836475553675722E-2</c:v>
                </c:pt>
                <c:pt idx="5">
                  <c:v>0.15382780932497009</c:v>
                </c:pt>
                <c:pt idx="6">
                  <c:v>5.1740895060339631E-2</c:v>
                </c:pt>
                <c:pt idx="7">
                  <c:v>1.6491032298125468E-2</c:v>
                </c:pt>
                <c:pt idx="8">
                  <c:v>1.1721456790345659E-2</c:v>
                </c:pt>
                <c:pt idx="9">
                  <c:v>3.2469110249187826E-2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0D-4582-8AC9-30874ADB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mayo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A-4DBD-A097-AB5A0AFA89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EA-4DBD-A097-AB5A0AFA8930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EA-4DBD-A097-AB5A0AFA893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EA-4DBD-A097-AB5A0AFA8930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EA-4DBD-A097-AB5A0AFA8930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EA-4DBD-A097-AB5A0AFA8930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EA-4DBD-A097-AB5A0AFA8930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EA-4DBD-A097-AB5A0AFA8930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EA-4DBD-A097-AB5A0AFA8930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A-4DBD-A097-AB5A0AFA8930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A-4DBD-A097-AB5A0AFA8930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A-4DBD-A097-AB5A0AFA8930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A-4DBD-A097-AB5A0AFA8930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A-4DBD-A097-AB5A0AFA8930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A-4DBD-A097-AB5A0AFA8930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A-4DBD-A097-AB5A0AFA8930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A-4DBD-A097-AB5A0AFA8930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2EA-4DBD-A097-AB5A0AFA89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1543</c:v>
                </c:pt>
                <c:pt idx="1">
                  <c:v>4677</c:v>
                </c:pt>
                <c:pt idx="2">
                  <c:v>31643</c:v>
                </c:pt>
                <c:pt idx="3">
                  <c:v>146126</c:v>
                </c:pt>
                <c:pt idx="4">
                  <c:v>15663</c:v>
                </c:pt>
                <c:pt idx="5">
                  <c:v>2447</c:v>
                </c:pt>
                <c:pt idx="6">
                  <c:v>5391</c:v>
                </c:pt>
                <c:pt idx="7">
                  <c:v>13977</c:v>
                </c:pt>
                <c:pt idx="8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EA-4DBD-A097-AB5A0AFA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E-4CAB-AB6A-D7FC3A60D71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E-4CAB-AB6A-D7FC3A60D71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E-4CAB-AB6A-D7FC3A60D71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E-4CAB-AB6A-D7FC3A60D71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E-4CAB-AB6A-D7FC3A60D71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E-4CAB-AB6A-D7FC3A60D71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E-4CAB-AB6A-D7FC3A60D71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E-4CAB-AB6A-D7FC3A60D71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E-4CAB-AB6A-D7FC3A60D71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E-4CAB-AB6A-D7FC3A60D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FCE-4CAB-AB6A-D7FC3A60D71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E-4CAB-AB6A-D7FC3A60D71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E-4CAB-AB6A-D7FC3A60D71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E-4CAB-AB6A-D7FC3A60D71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E-4CAB-AB6A-D7FC3A60D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FCE-4CAB-AB6A-D7FC3A60D71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FCE-4CAB-AB6A-D7FC3A60D71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E-4CAB-AB6A-D7FC3A60D71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CE-4CAB-AB6A-D7FC3A60D71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CE-4CAB-AB6A-D7FC3A60D71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CE-4CAB-AB6A-D7FC3A60D71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CE-4CAB-AB6A-D7FC3A60D71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E-4CAB-AB6A-D7FC3A60D71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CE-4CAB-AB6A-D7FC3A60D71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CE-4CAB-AB6A-D7FC3A60D71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CE-4CAB-AB6A-D7FC3A60D71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CE-4CAB-AB6A-D7FC3A60D71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CE-4CAB-AB6A-D7FC3A60D71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E-4CAB-AB6A-D7FC3A60D71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CE-4CAB-AB6A-D7FC3A60D71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CE-4CAB-AB6A-D7FC3A60D71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CE-4CAB-AB6A-D7FC3A60D71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CE-4CAB-AB6A-D7FC3A60D7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FCE-4CAB-AB6A-D7FC3A60D71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CE-4CAB-AB6A-D7FC3A60D7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FCE-4CAB-AB6A-D7FC3A60D7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FCE-4CAB-AB6A-D7FC3A60D7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FCE-4CAB-AB6A-D7FC3A60D7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FCE-4CAB-AB6A-D7FC3A60D7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FCE-4CAB-AB6A-D7FC3A60D7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FCE-4CAB-AB6A-D7FC3A60D7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FCE-4CAB-AB6A-D7FC3A60D7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FCE-4CAB-AB6A-D7FC3A60D7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FCE-4CAB-AB6A-D7FC3A60D7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FCE-4CAB-AB6A-D7FC3A60D7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FCE-4CAB-AB6A-D7FC3A60D7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FCE-4CAB-AB6A-D7FC3A60D7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FCE-4CAB-AB6A-D7FC3A60D7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FCE-4CAB-AB6A-D7FC3A60D71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FCE-4CAB-AB6A-D7FC3A60D7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CE-4CAB-AB6A-D7FC3A60D71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CE-4CAB-AB6A-D7FC3A60D71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CE-4CAB-AB6A-D7FC3A60D71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CE-4CAB-AB6A-D7FC3A60D71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CE-4CAB-AB6A-D7FC3A60D71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CE-4CAB-AB6A-D7FC3A60D71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CE-4CAB-AB6A-D7FC3A60D71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CE-4CAB-AB6A-D7FC3A60D71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CE-4CAB-AB6A-D7FC3A60D71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CE-4CAB-AB6A-D7FC3A60D71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CE-4CAB-AB6A-D7FC3A60D71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FCE-4CAB-AB6A-D7FC3A60D71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CE-4CAB-AB6A-D7FC3A60D71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FCE-4CAB-AB6A-D7FC3A60D71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CE-4CAB-AB6A-D7FC3A60D71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FCE-4CAB-AB6A-D7FC3A60D7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FCE-4CAB-AB6A-D7FC3A60D71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FCE-4CAB-AB6A-D7FC3A60D71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CE-4CAB-AB6A-D7FC3A60D71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FCE-4CAB-AB6A-D7FC3A60D71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CE-4CAB-AB6A-D7FC3A60D71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FCE-4CAB-AB6A-D7FC3A60D71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CE-4CAB-AB6A-D7FC3A60D71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FCE-4CAB-AB6A-D7FC3A60D71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FCE-4CAB-AB6A-D7FC3A60D71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FCE-4CAB-AB6A-D7FC3A60D71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FCE-4CAB-AB6A-D7FC3A60D71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FCE-4CAB-AB6A-D7FC3A60D71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FCE-4CAB-AB6A-D7FC3A60D71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FCE-4CAB-AB6A-D7FC3A60D71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FCE-4CAB-AB6A-D7FC3A60D71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FCE-4CAB-AB6A-D7FC3A60D71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FCE-4CAB-AB6A-D7FC3A60D7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FCE-4CAB-AB6A-D7FC3A60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193552</c:v>
                </c:pt>
                <c:pt idx="1">
                  <c:v>3468</c:v>
                </c:pt>
                <c:pt idx="2">
                  <c:v>4564</c:v>
                </c:pt>
                <c:pt idx="3">
                  <c:v>32524</c:v>
                </c:pt>
                <c:pt idx="4">
                  <c:v>136674</c:v>
                </c:pt>
                <c:pt idx="5">
                  <c:v>16322</c:v>
                </c:pt>
                <c:pt idx="6">
                  <c:v>31253</c:v>
                </c:pt>
                <c:pt idx="7">
                  <c:v>1962</c:v>
                </c:pt>
                <c:pt idx="8">
                  <c:v>9047</c:v>
                </c:pt>
                <c:pt idx="9">
                  <c:v>19936</c:v>
                </c:pt>
                <c:pt idx="10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4-4E21-BAEA-1FD95BBE87E6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mayo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177276</c:v>
                </c:pt>
                <c:pt idx="1">
                  <c:v>875</c:v>
                </c:pt>
                <c:pt idx="2">
                  <c:v>2739</c:v>
                </c:pt>
                <c:pt idx="3">
                  <c:v>25090</c:v>
                </c:pt>
                <c:pt idx="4">
                  <c:v>126909</c:v>
                </c:pt>
                <c:pt idx="5">
                  <c:v>21663</c:v>
                </c:pt>
                <c:pt idx="6">
                  <c:v>19375</c:v>
                </c:pt>
                <c:pt idx="7">
                  <c:v>1404</c:v>
                </c:pt>
                <c:pt idx="8">
                  <c:v>3167</c:v>
                </c:pt>
                <c:pt idx="9">
                  <c:v>14067</c:v>
                </c:pt>
                <c:pt idx="10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4-4E21-BAEA-1FD95BBE87E6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199652</c:v>
                </c:pt>
                <c:pt idx="1">
                  <c:v>1543</c:v>
                </c:pt>
                <c:pt idx="2">
                  <c:v>4677</c:v>
                </c:pt>
                <c:pt idx="3">
                  <c:v>31643</c:v>
                </c:pt>
                <c:pt idx="4">
                  <c:v>146126</c:v>
                </c:pt>
                <c:pt idx="5">
                  <c:v>15663</c:v>
                </c:pt>
                <c:pt idx="6">
                  <c:v>22590</c:v>
                </c:pt>
                <c:pt idx="7">
                  <c:v>2447</c:v>
                </c:pt>
                <c:pt idx="8">
                  <c:v>5391</c:v>
                </c:pt>
                <c:pt idx="9">
                  <c:v>13977</c:v>
                </c:pt>
                <c:pt idx="10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4-4E21-BAEA-1FD95BBE8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0.12622125950495278</c:v>
                </c:pt>
                <c:pt idx="1">
                  <c:v>0.76342857142857135</c:v>
                </c:pt>
                <c:pt idx="2">
                  <c:v>0.70755750273822571</c:v>
                </c:pt>
                <c:pt idx="3">
                  <c:v>0.26117975288959738</c:v>
                </c:pt>
                <c:pt idx="4">
                  <c:v>0.15142346090505798</c:v>
                </c:pt>
                <c:pt idx="5">
                  <c:v>-0.27696994876055947</c:v>
                </c:pt>
                <c:pt idx="6">
                  <c:v>0.16593548387096768</c:v>
                </c:pt>
                <c:pt idx="7">
                  <c:v>0.74287749287749283</c:v>
                </c:pt>
                <c:pt idx="8">
                  <c:v>0.70224186927691812</c:v>
                </c:pt>
                <c:pt idx="9">
                  <c:v>-6.3979526551503074E-3</c:v>
                </c:pt>
                <c:pt idx="10">
                  <c:v>5.1560379918588861E-2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A4-4E21-BAEA-1FD95BBE87E6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3.1516078366537137E-2</c:v>
                </c:pt>
                <c:pt idx="1">
                  <c:v>-0.55507497116493654</c:v>
                </c:pt>
                <c:pt idx="2">
                  <c:v>2.4758983347940466E-2</c:v>
                </c:pt>
                <c:pt idx="3">
                  <c:v>-2.7087689091132683E-2</c:v>
                </c:pt>
                <c:pt idx="4">
                  <c:v>6.9157264732136348E-2</c:v>
                </c:pt>
                <c:pt idx="5">
                  <c:v>-4.0374954049748779E-2</c:v>
                </c:pt>
                <c:pt idx="6">
                  <c:v>-0.27718938981857744</c:v>
                </c:pt>
                <c:pt idx="7">
                  <c:v>0.24719673802242603</c:v>
                </c:pt>
                <c:pt idx="8">
                  <c:v>-0.40411186028517743</c:v>
                </c:pt>
                <c:pt idx="9">
                  <c:v>-0.2989065008025682</c:v>
                </c:pt>
                <c:pt idx="10">
                  <c:v>1.5162337662337664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A4-4E21-BAEA-1FD95BBE87E6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0.91399076155644288</c:v>
                </c:pt>
                <c:pt idx="1">
                  <c:v>2.3890212394725364E-2</c:v>
                </c:pt>
                <c:pt idx="2">
                  <c:v>1.9416389848896643E-2</c:v>
                </c:pt>
                <c:pt idx="3">
                  <c:v>0.14136160789182298</c:v>
                </c:pt>
                <c:pt idx="4">
                  <c:v>0.59985012694471473</c:v>
                </c:pt>
                <c:pt idx="5">
                  <c:v>0.12947242447628315</c:v>
                </c:pt>
                <c:pt idx="6">
                  <c:v>8.2005167265040438E-2</c:v>
                </c:pt>
                <c:pt idx="7">
                  <c:v>8.5785547316265705E-3</c:v>
                </c:pt>
                <c:pt idx="8">
                  <c:v>1.0334530080864343E-2</c:v>
                </c:pt>
                <c:pt idx="9">
                  <c:v>6.2230871612477492E-2</c:v>
                </c:pt>
                <c:pt idx="10">
                  <c:v>8.6121084007202849E-4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A4-4E21-BAEA-1FD95BBE87E6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0.89835404648986239</c:v>
                </c:pt>
                <c:pt idx="1">
                  <c:v>6.9428820834945689E-3</c:v>
                </c:pt>
                <c:pt idx="2">
                  <c:v>2.1044627028194492E-2</c:v>
                </c:pt>
                <c:pt idx="3">
                  <c:v>0.14238082810629854</c:v>
                </c:pt>
                <c:pt idx="4">
                  <c:v>0.65750848174512466</c:v>
                </c:pt>
                <c:pt idx="5">
                  <c:v>7.0477227526750119E-2</c:v>
                </c:pt>
                <c:pt idx="6">
                  <c:v>0.1016459535101376</c:v>
                </c:pt>
                <c:pt idx="7">
                  <c:v>1.101052006371433E-2</c:v>
                </c:pt>
                <c:pt idx="8">
                  <c:v>2.4257341096642397E-2</c:v>
                </c:pt>
                <c:pt idx="9">
                  <c:v>6.2890902709658844E-2</c:v>
                </c:pt>
                <c:pt idx="10">
                  <c:v>3.4871896401220291E-3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A4-4E21-BAEA-1FD95BBE8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1-462F-A4CE-7309C54068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1-462F-A4CE-7309C54068AC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1-462F-A4CE-7309C54068AC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1-462F-A4CE-7309C54068AC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1-462F-A4CE-7309C54068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1-462F-A4CE-7309C54068AC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31-462F-A4CE-7309C54068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31-462F-A4CE-7309C54068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2">
                  <c:v>166069</c:v>
                </c:pt>
                <c:pt idx="3">
                  <c:v>154996</c:v>
                </c:pt>
                <c:pt idx="4">
                  <c:v>164089</c:v>
                </c:pt>
                <c:pt idx="12">
                  <c:v>755555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31-462F-A4CE-7309C540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31-462F-A4CE-7309C54068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31-462F-A4CE-7309C54068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31-462F-A4CE-7309C54068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31-462F-A4CE-7309C54068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31-462F-A4CE-7309C54068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31-462F-A4CE-7309C54068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31-462F-A4CE-7309C54068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31-462F-A4CE-7309C54068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31-462F-A4CE-7309C54068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31-462F-A4CE-7309C54068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31-462F-A4CE-7309C54068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31-462F-A4CE-7309C54068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31-462F-A4CE-7309C54068A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2">
                  <c:v>0.16404864542810071</c:v>
                </c:pt>
                <c:pt idx="3">
                  <c:v>2.9832697699759381E-2</c:v>
                </c:pt>
                <c:pt idx="4">
                  <c:v>0.11471990869689264</c:v>
                </c:pt>
                <c:pt idx="12">
                  <c:v>0.19942882451831867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31-462F-A4CE-7309C54068AC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2">
                  <c:v>9.5044673766113918E-2</c:v>
                </c:pt>
                <c:pt idx="3">
                  <c:v>7.0776713114244494E-2</c:v>
                </c:pt>
                <c:pt idx="4">
                  <c:v>6.0300988000542732E-2</c:v>
                </c:pt>
                <c:pt idx="12">
                  <c:v>6.6610669565340119E-2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31-462F-A4CE-7309C5406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1-4EDC-B8EA-967BCA157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1-4EDC-B8EA-967BCA1576CC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1-4EDC-B8EA-967BCA1576CC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1-4EDC-B8EA-967BCA1576CC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1-4EDC-B8EA-967BCA157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1-4EDC-B8EA-967BCA1576CC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31-4EDC-B8EA-967BCA1576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31-4EDC-B8EA-967BCA157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2445242</c:v>
                </c:pt>
                <c:pt idx="12">
                  <c:v>13763976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31-4EDC-B8EA-967BCA15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31-4EDC-B8EA-967BCA1576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31-4EDC-B8EA-967BCA1576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1-4EDC-B8EA-967BCA1576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1-4EDC-B8EA-967BCA1576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1-4EDC-B8EA-967BCA1576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1-4EDC-B8EA-967BCA1576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1-4EDC-B8EA-967BCA1576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1-4EDC-B8EA-967BCA1576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1-4EDC-B8EA-967BCA1576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1-4EDC-B8EA-967BCA1576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1-4EDC-B8EA-967BCA1576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1-4EDC-B8EA-967BCA1576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1-4EDC-B8EA-967BCA1576C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3.1774670898563562E-2</c:v>
                </c:pt>
                <c:pt idx="12">
                  <c:v>0.15627013017386426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31-4EDC-B8EA-967BCA1576CC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-2.5476582467408471E-2</c:v>
                </c:pt>
                <c:pt idx="12">
                  <c:v>1.9967900229949098E-3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31-4EDC-B8EA-967BCA15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3-4D8A-97CA-A1E967ACC3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3-4D8A-97CA-A1E967ACC330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3-4D8A-97CA-A1E967ACC330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3-4D8A-97CA-A1E967ACC330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3-4D8A-97CA-A1E967ACC3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3-4D8A-97CA-A1E967ACC330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73-4D8A-97CA-A1E967ACC3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73-4D8A-97CA-A1E967ACC3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2">
                  <c:v>51192</c:v>
                </c:pt>
                <c:pt idx="3">
                  <c:v>52466</c:v>
                </c:pt>
                <c:pt idx="4">
                  <c:v>52494</c:v>
                </c:pt>
                <c:pt idx="12">
                  <c:v>288298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73-4D8A-97CA-A1E967ACC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3-4D8A-97CA-A1E967ACC3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3-4D8A-97CA-A1E967ACC3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3-4D8A-97CA-A1E967ACC3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3-4D8A-97CA-A1E967ACC3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3-4D8A-97CA-A1E967ACC3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3-4D8A-97CA-A1E967ACC3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3-4D8A-97CA-A1E967ACC3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73-4D8A-97CA-A1E967ACC3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73-4D8A-97CA-A1E967ACC3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73-4D8A-97CA-A1E967ACC3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73-4D8A-97CA-A1E967ACC3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73-4D8A-97CA-A1E967ACC3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73-4D8A-97CA-A1E967ACC33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2">
                  <c:v>0.27552698460158465</c:v>
                </c:pt>
                <c:pt idx="3">
                  <c:v>0.28388596598556215</c:v>
                </c:pt>
                <c:pt idx="4">
                  <c:v>3.3468519903925742E-2</c:v>
                </c:pt>
                <c:pt idx="12">
                  <c:v>0.20892336722926941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73-4D8A-97CA-A1E967ACC330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2">
                  <c:v>0.82802456791886869</c:v>
                </c:pt>
                <c:pt idx="3">
                  <c:v>0.78571185459991155</c:v>
                </c:pt>
                <c:pt idx="4">
                  <c:v>0.89961641456177177</c:v>
                </c:pt>
                <c:pt idx="12">
                  <c:v>1.0876485368979774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73-4D8A-97CA-A1E967ACC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E-4C04-9900-1E1244387A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E-4C04-9900-1E1244387A9F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E-4C04-9900-1E1244387A9F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E-4C04-9900-1E1244387A9F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E-4C04-9900-1E1244387A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E-4C04-9900-1E1244387A9F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9E-4C04-9900-1E1244387A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9E-4C04-9900-1E1244387A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2">
                  <c:v>51280</c:v>
                </c:pt>
                <c:pt idx="3">
                  <c:v>52484</c:v>
                </c:pt>
                <c:pt idx="4">
                  <c:v>27615</c:v>
                </c:pt>
                <c:pt idx="12">
                  <c:v>231511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9E-4C04-9900-1E124438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9E-4C04-9900-1E1244387A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9E-4C04-9900-1E1244387A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9E-4C04-9900-1E1244387A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9E-4C04-9900-1E1244387A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9E-4C04-9900-1E1244387A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9E-4C04-9900-1E1244387A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9E-4C04-9900-1E1244387A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9E-4C04-9900-1E1244387A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9E-4C04-9900-1E1244387A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9E-4C04-9900-1E1244387A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9E-4C04-9900-1E1244387A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9E-4C04-9900-1E1244387A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9E-4C04-9900-1E1244387A9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2">
                  <c:v>2.3259905005765802E-3</c:v>
                </c:pt>
                <c:pt idx="3">
                  <c:v>-1.2939140901226165E-2</c:v>
                </c:pt>
                <c:pt idx="4">
                  <c:v>3.6213514883698394E-5</c:v>
                </c:pt>
                <c:pt idx="12">
                  <c:v>0.10558160858062493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9E-4C04-9900-1E1244387A9F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2">
                  <c:v>0.75034986517390867</c:v>
                </c:pt>
                <c:pt idx="3">
                  <c:v>1.325593761077632</c:v>
                </c:pt>
                <c:pt idx="4">
                  <c:v>1.2730265865503334</c:v>
                </c:pt>
                <c:pt idx="12">
                  <c:v>1.2046357048309226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9E-4C04-9900-1E124438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9-4AF5-91EF-99D73DEA91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9-4AF5-91EF-99D73DEA9176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9-4AF5-91EF-99D73DEA9176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9-4AF5-91EF-99D73DEA9176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9-4AF5-91EF-99D73DEA91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D9-4AF5-91EF-99D73DEA9176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D9-4AF5-91EF-99D73DEA91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D9-4AF5-91EF-99D73DEA91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2">
                  <c:v>3127</c:v>
                </c:pt>
                <c:pt idx="3">
                  <c:v>4106</c:v>
                </c:pt>
                <c:pt idx="4">
                  <c:v>2946</c:v>
                </c:pt>
                <c:pt idx="12">
                  <c:v>18950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D9-4AF5-91EF-99D73DEA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D9-4AF5-91EF-99D73DEA91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D9-4AF5-91EF-99D73DEA91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9-4AF5-91EF-99D73DEA91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9-4AF5-91EF-99D73DEA91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9-4AF5-91EF-99D73DEA91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9-4AF5-91EF-99D73DEA91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D9-4AF5-91EF-99D73DEA91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D9-4AF5-91EF-99D73DEA91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D9-4AF5-91EF-99D73DEA91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D9-4AF5-91EF-99D73DEA91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D9-4AF5-91EF-99D73DEA91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D9-4AF5-91EF-99D73DEA91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D9-4AF5-91EF-99D73DEA917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2">
                  <c:v>-9.624277456647401E-2</c:v>
                </c:pt>
                <c:pt idx="3">
                  <c:v>-0.15757078375051292</c:v>
                </c:pt>
                <c:pt idx="4">
                  <c:v>0.37985948477751763</c:v>
                </c:pt>
                <c:pt idx="12">
                  <c:v>1.5759005145797644E-2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D9-4AF5-91EF-99D73DEA9176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2">
                  <c:v>0.53209211170994619</c:v>
                </c:pt>
                <c:pt idx="3">
                  <c:v>0.59828727131179438</c:v>
                </c:pt>
                <c:pt idx="4">
                  <c:v>1.1133428981348636</c:v>
                </c:pt>
                <c:pt idx="12">
                  <c:v>0.90337484933708323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D9-4AF5-91EF-99D73DEA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C-4847-969C-3E3049D1A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C-4847-969C-3E3049D1AF48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C-4847-969C-3E3049D1AF48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C-4847-969C-3E3049D1AF48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C-4847-969C-3E3049D1A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C-4847-969C-3E3049D1AF48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CC-4847-969C-3E3049D1AF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CC-4847-969C-3E3049D1AF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2">
                  <c:v>18366</c:v>
                </c:pt>
                <c:pt idx="3">
                  <c:v>17457</c:v>
                </c:pt>
                <c:pt idx="4">
                  <c:v>7267</c:v>
                </c:pt>
                <c:pt idx="12">
                  <c:v>86720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CC-4847-969C-3E3049D1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C-4847-969C-3E3049D1AF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C-4847-969C-3E3049D1AF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C-4847-969C-3E3049D1AF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C-4847-969C-3E3049D1AF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C-4847-969C-3E3049D1AF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C-4847-969C-3E3049D1AF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C-4847-969C-3E3049D1AF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C-4847-969C-3E3049D1AF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C-4847-969C-3E3049D1AF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C-4847-969C-3E3049D1AF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C-4847-969C-3E3049D1AF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C-4847-969C-3E3049D1AF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C-4847-969C-3E3049D1AF4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2">
                  <c:v>-0.14751206832528774</c:v>
                </c:pt>
                <c:pt idx="3">
                  <c:v>-9.7456312687415947E-2</c:v>
                </c:pt>
                <c:pt idx="4">
                  <c:v>-0.13785739708150435</c:v>
                </c:pt>
                <c:pt idx="12">
                  <c:v>1.0392878780817405E-2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CC-4847-969C-3E3049D1AF48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2">
                  <c:v>2.4751182592242196</c:v>
                </c:pt>
                <c:pt idx="3">
                  <c:v>1.9724161416652479</c:v>
                </c:pt>
                <c:pt idx="4">
                  <c:v>0.40887941062427302</c:v>
                </c:pt>
                <c:pt idx="12">
                  <c:v>1.8838415749393103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CC-4847-969C-3E3049D1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5-447E-B6F3-9F3039951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5-447E-B6F3-9F3039951453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95-447E-B6F3-9F3039951453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95-447E-B6F3-9F3039951453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95-447E-B6F3-9F3039951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95-447E-B6F3-9F3039951453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95-447E-B6F3-9F3039951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95-447E-B6F3-9F3039951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2">
                  <c:v>9023</c:v>
                </c:pt>
                <c:pt idx="3">
                  <c:v>8671</c:v>
                </c:pt>
                <c:pt idx="4">
                  <c:v>11010</c:v>
                </c:pt>
                <c:pt idx="12">
                  <c:v>47775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95-447E-B6F3-9F303995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5-447E-B6F3-9F3039951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95-447E-B6F3-9F3039951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95-447E-B6F3-9F3039951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95-447E-B6F3-9F3039951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95-447E-B6F3-9F3039951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95-447E-B6F3-9F3039951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95-447E-B6F3-9F3039951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95-447E-B6F3-9F3039951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95-447E-B6F3-9F3039951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95-447E-B6F3-9F3039951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95-447E-B6F3-9F3039951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95-447E-B6F3-9F3039951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95-447E-B6F3-9F303995145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2">
                  <c:v>3.8319907940161047E-2</c:v>
                </c:pt>
                <c:pt idx="3">
                  <c:v>5.7826033914846864E-2</c:v>
                </c:pt>
                <c:pt idx="4">
                  <c:v>0.33876459143968862</c:v>
                </c:pt>
                <c:pt idx="12">
                  <c:v>0.17504550150031983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95-447E-B6F3-9F3039951453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2">
                  <c:v>0.73853564547206174</c:v>
                </c:pt>
                <c:pt idx="3">
                  <c:v>1.1330873308733089</c:v>
                </c:pt>
                <c:pt idx="4">
                  <c:v>1.7178474450752899</c:v>
                </c:pt>
                <c:pt idx="12">
                  <c:v>0.94769456561620946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95-447E-B6F3-9F303995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F-400F-A1DB-4093E750BC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F-400F-A1DB-4093E750BCD3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F-400F-A1DB-4093E750BCD3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F-400F-A1DB-4093E750BCD3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F-400F-A1DB-4093E750BC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F-400F-A1DB-4093E750BCD3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9F-400F-A1DB-4093E750B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9F-400F-A1DB-4093E750BC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2">
                  <c:v>4995</c:v>
                </c:pt>
                <c:pt idx="3">
                  <c:v>5680</c:v>
                </c:pt>
                <c:pt idx="4">
                  <c:v>3997</c:v>
                </c:pt>
                <c:pt idx="12">
                  <c:v>27242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9F-400F-A1DB-4093E750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F-400F-A1DB-4093E750B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F-400F-A1DB-4093E750B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F-400F-A1DB-4093E750B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F-400F-A1DB-4093E750B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F-400F-A1DB-4093E750B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F-400F-A1DB-4093E750B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F-400F-A1DB-4093E750B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F-400F-A1DB-4093E750B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F-400F-A1DB-4093E750B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F-400F-A1DB-4093E750B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9F-400F-A1DB-4093E750B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9F-400F-A1DB-4093E750B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9F-400F-A1DB-4093E750BCD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2">
                  <c:v>0.40387858347386163</c:v>
                </c:pt>
                <c:pt idx="3">
                  <c:v>0.37830623635040039</c:v>
                </c:pt>
                <c:pt idx="4">
                  <c:v>0.33144570286475683</c:v>
                </c:pt>
                <c:pt idx="12">
                  <c:v>0.22872220468179161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9F-400F-A1DB-4093E750BCD3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2">
                  <c:v>-0.82502539671419062</c:v>
                </c:pt>
                <c:pt idx="3">
                  <c:v>-0.82075799173214681</c:v>
                </c:pt>
                <c:pt idx="4">
                  <c:v>-0.91344737981810309</c:v>
                </c:pt>
                <c:pt idx="12">
                  <c:v>-0.83944316092225002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9F-400F-A1DB-4093E750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4-4450-9A75-A86DAE3D82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4-4450-9A75-A86DAE3D8235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C4-4450-9A75-A86DAE3D8235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4-4450-9A75-A86DAE3D8235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4-4450-9A75-A86DAE3D82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C4-4450-9A75-A86DAE3D8235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C4-4450-9A75-A86DAE3D82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C4-4450-9A75-A86DAE3D82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2">
                  <c:v>20175</c:v>
                </c:pt>
                <c:pt idx="3">
                  <c:v>14111</c:v>
                </c:pt>
                <c:pt idx="4">
                  <c:v>14540</c:v>
                </c:pt>
                <c:pt idx="12">
                  <c:v>76252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C4-4450-9A75-A86DAE3D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C4-4450-9A75-A86DAE3D82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C4-4450-9A75-A86DAE3D82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C4-4450-9A75-A86DAE3D82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C4-4450-9A75-A86DAE3D82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C4-4450-9A75-A86DAE3D82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C4-4450-9A75-A86DAE3D82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C4-4450-9A75-A86DAE3D82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C4-4450-9A75-A86DAE3D82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C4-4450-9A75-A86DAE3D82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C4-4450-9A75-A86DAE3D82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C4-4450-9A75-A86DAE3D82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C4-4450-9A75-A86DAE3D82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C4-4450-9A75-A86DAE3D823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2">
                  <c:v>0.11126411456898921</c:v>
                </c:pt>
                <c:pt idx="3">
                  <c:v>-8.4058159158769352E-2</c:v>
                </c:pt>
                <c:pt idx="4">
                  <c:v>-5.3693459160429557E-2</c:v>
                </c:pt>
                <c:pt idx="12">
                  <c:v>-6.4238712619714144E-3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C4-4450-9A75-A86DAE3D8235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2">
                  <c:v>3.5717199184228416</c:v>
                </c:pt>
                <c:pt idx="3">
                  <c:v>2.4645224650135034</c:v>
                </c:pt>
                <c:pt idx="4">
                  <c:v>2.4243994347621292</c:v>
                </c:pt>
                <c:pt idx="12">
                  <c:v>2.7874136989022995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C4-4450-9A75-A86DAE3D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9-4384-9D36-C91D003043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9-4384-9D36-C91D003043E7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9-4384-9D36-C91D003043E7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9-4384-9D36-C91D003043E7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9-4384-9D36-C91D003043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9-4384-9D36-C91D003043E7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19-4384-9D36-C91D003043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19-4384-9D36-C91D003043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2">
                  <c:v>10334</c:v>
                </c:pt>
                <c:pt idx="3">
                  <c:v>19220</c:v>
                </c:pt>
                <c:pt idx="4">
                  <c:v>18304</c:v>
                </c:pt>
                <c:pt idx="12">
                  <c:v>73388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19-4384-9D36-C91D00304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19-4384-9D36-C91D003043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19-4384-9D36-C91D003043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19-4384-9D36-C91D003043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19-4384-9D36-C91D003043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19-4384-9D36-C91D003043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19-4384-9D36-C91D003043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19-4384-9D36-C91D003043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19-4384-9D36-C91D003043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19-4384-9D36-C91D003043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19-4384-9D36-C91D003043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19-4384-9D36-C91D003043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19-4384-9D36-C91D003043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19-4384-9D36-C91D003043E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2">
                  <c:v>0.12472790596430117</c:v>
                </c:pt>
                <c:pt idx="3">
                  <c:v>0.26405787569878325</c:v>
                </c:pt>
                <c:pt idx="4">
                  <c:v>0.24678155439002802</c:v>
                </c:pt>
                <c:pt idx="12">
                  <c:v>0.27904909632779695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19-4384-9D36-C91D003043E7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2">
                  <c:v>1.402697047198326</c:v>
                </c:pt>
                <c:pt idx="3">
                  <c:v>1.8622486969471335</c:v>
                </c:pt>
                <c:pt idx="4">
                  <c:v>1.2653465346534651</c:v>
                </c:pt>
                <c:pt idx="12">
                  <c:v>1.6448985475907305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19-4384-9D36-C91D00304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B-4B58-91BB-E1BFB78E9F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B-4B58-91BB-E1BFB78E9F12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B-4B58-91BB-E1BFB78E9F12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B-4B58-91BB-E1BFB78E9F12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B-4B58-91BB-E1BFB78E9F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DB-4B58-91BB-E1BFB78E9F12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DB-4B58-91BB-E1BFB78E9F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DB-4B58-91BB-E1BFB78E9F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2">
                  <c:v>11460</c:v>
                </c:pt>
                <c:pt idx="3">
                  <c:v>16677</c:v>
                </c:pt>
                <c:pt idx="4">
                  <c:v>12467</c:v>
                </c:pt>
                <c:pt idx="12">
                  <c:v>63834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DB-4B58-91BB-E1BFB78E9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B-4B58-91BB-E1BFB78E9F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B-4B58-91BB-E1BFB78E9F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B-4B58-91BB-E1BFB78E9F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B-4B58-91BB-E1BFB78E9F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B-4B58-91BB-E1BFB78E9F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B-4B58-91BB-E1BFB78E9F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B-4B58-91BB-E1BFB78E9F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B-4B58-91BB-E1BFB78E9F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B-4B58-91BB-E1BFB78E9F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B-4B58-91BB-E1BFB78E9F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B-4B58-91BB-E1BFB78E9F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B-4B58-91BB-E1BFB78E9F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B-4B58-91BB-E1BFB78E9F1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2">
                  <c:v>-0.15449313855688362</c:v>
                </c:pt>
                <c:pt idx="3">
                  <c:v>0.17146670413037368</c:v>
                </c:pt>
                <c:pt idx="4">
                  <c:v>0.41013460015835324</c:v>
                </c:pt>
                <c:pt idx="12">
                  <c:v>0.29095799542944967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DB-4B58-91BB-E1BFB78E9F12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2">
                  <c:v>0.51647479158396181</c:v>
                </c:pt>
                <c:pt idx="3">
                  <c:v>1.2235999999999998</c:v>
                </c:pt>
                <c:pt idx="4">
                  <c:v>1.1285641113197884</c:v>
                </c:pt>
                <c:pt idx="12">
                  <c:v>0.90435560859188535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DB-4B58-91BB-E1BFB78E9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7-41B9-9FEB-3E234FE15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7-41B9-9FEB-3E234FE15F52}"/>
            </c:ext>
          </c:extLst>
        </c:ser>
        <c:ser>
          <c:idx val="5"/>
          <c:order val="1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7-41B9-9FEB-3E234FE15F52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7-41B9-9FEB-3E234FE15F52}"/>
            </c:ext>
          </c:extLst>
        </c:ser>
        <c:ser>
          <c:idx val="0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7-41B9-9FEB-3E234FE15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7-41B9-9FEB-3E234FE15F52}"/>
            </c:ext>
          </c:extLst>
        </c:ser>
        <c:ser>
          <c:idx val="1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97-41B9-9FEB-3E234FE15F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97-41B9-9FEB-3E234FE15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2">
                  <c:v>43295</c:v>
                </c:pt>
                <c:pt idx="3">
                  <c:v>38212</c:v>
                </c:pt>
                <c:pt idx="4">
                  <c:v>28051</c:v>
                </c:pt>
                <c:pt idx="12">
                  <c:v>187152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97-41B9-9FEB-3E234FE15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7-41B9-9FEB-3E234FE15F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7-41B9-9FEB-3E234FE15F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7-41B9-9FEB-3E234FE15F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7-41B9-9FEB-3E234FE15F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7-41B9-9FEB-3E234FE15F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7-41B9-9FEB-3E234FE15F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7-41B9-9FEB-3E234FE15F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7-41B9-9FEB-3E234FE15F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7-41B9-9FEB-3E234FE15F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7-41B9-9FEB-3E234FE15F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97-41B9-9FEB-3E234FE15F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97-41B9-9FEB-3E234FE15F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97-41B9-9FEB-3E234FE15F5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2">
                  <c:v>0.10890556565837661</c:v>
                </c:pt>
                <c:pt idx="3">
                  <c:v>3.2617213890014929E-2</c:v>
                </c:pt>
                <c:pt idx="4">
                  <c:v>9.0587457719373266E-2</c:v>
                </c:pt>
                <c:pt idx="12">
                  <c:v>0.19890072580283524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97-41B9-9FEB-3E234FE15F52}"/>
            </c:ext>
          </c:extLst>
        </c:ser>
        <c:ser>
          <c:idx val="4"/>
          <c:order val="5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2">
                  <c:v>-0.1245576786978061</c:v>
                </c:pt>
                <c:pt idx="3">
                  <c:v>-4.3982987240430371E-2</c:v>
                </c:pt>
                <c:pt idx="4">
                  <c:v>-0.22244705621465799</c:v>
                </c:pt>
                <c:pt idx="12">
                  <c:v>-0.12095592379664077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97-41B9-9FEB-3E234FE15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2-427A-B0F8-26FE919E8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2-427A-B0F8-26FE919E81A5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2-427A-B0F8-26FE919E81A5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2-427A-B0F8-26FE919E81A5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2-427A-B0F8-26FE919E8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2-427A-B0F8-26FE919E81A5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22-427A-B0F8-26FE919E81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22-427A-B0F8-26FE919E8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2">
                  <c:v>838031</c:v>
                </c:pt>
                <c:pt idx="3">
                  <c:v>752772</c:v>
                </c:pt>
                <c:pt idx="4">
                  <c:v>584272</c:v>
                </c:pt>
                <c:pt idx="12">
                  <c:v>4001409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22-427A-B0F8-26FE919E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22-427A-B0F8-26FE919E81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22-427A-B0F8-26FE919E81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22-427A-B0F8-26FE919E81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22-427A-B0F8-26FE919E81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2-427A-B0F8-26FE919E81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2-427A-B0F8-26FE919E81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2-427A-B0F8-26FE919E81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2-427A-B0F8-26FE919E81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2-427A-B0F8-26FE919E81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2-427A-B0F8-26FE919E81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22-427A-B0F8-26FE919E81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22-427A-B0F8-26FE919E81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22-427A-B0F8-26FE919E81A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2">
                  <c:v>0.11301018273676156</c:v>
                </c:pt>
                <c:pt idx="3">
                  <c:v>6.656049782231066E-2</c:v>
                </c:pt>
                <c:pt idx="4">
                  <c:v>8.8398675156198259E-2</c:v>
                </c:pt>
                <c:pt idx="12">
                  <c:v>0.1922950630144431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22-427A-B0F8-26FE919E81A5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2">
                  <c:v>5.2431239725674761E-2</c:v>
                </c:pt>
                <c:pt idx="3">
                  <c:v>0.19451404415486739</c:v>
                </c:pt>
                <c:pt idx="4">
                  <c:v>4.0157375181364197E-2</c:v>
                </c:pt>
                <c:pt idx="12">
                  <c:v>0.11708076692974889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22-427A-B0F8-26FE919E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C-45F5-9936-FDF17E5819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C-45F5-9936-FDF17E58191B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0C-45F5-9936-FDF17E58191B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0C-45F5-9936-FDF17E58191B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C-45F5-9936-FDF17E5819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C-45F5-9936-FDF17E58191B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0C-45F5-9936-FDF17E5819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0C-45F5-9936-FDF17E5819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2">
                  <c:v>274482</c:v>
                </c:pt>
                <c:pt idx="3">
                  <c:v>355796</c:v>
                </c:pt>
                <c:pt idx="4">
                  <c:v>302729</c:v>
                </c:pt>
                <c:pt idx="12">
                  <c:v>1441986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0C-45F5-9936-FDF17E58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0C-45F5-9936-FDF17E5819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0C-45F5-9936-FDF17E5819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0C-45F5-9936-FDF17E5819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0C-45F5-9936-FDF17E5819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0C-45F5-9936-FDF17E5819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0C-45F5-9936-FDF17E5819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0C-45F5-9936-FDF17E5819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0C-45F5-9936-FDF17E5819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0C-45F5-9936-FDF17E5819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0C-45F5-9936-FDF17E5819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0C-45F5-9936-FDF17E5819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0C-45F5-9936-FDF17E5819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0C-45F5-9936-FDF17E58191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2">
                  <c:v>9.4360385144429237E-2</c:v>
                </c:pt>
                <c:pt idx="3">
                  <c:v>7.3647364132894744E-2</c:v>
                </c:pt>
                <c:pt idx="4">
                  <c:v>-0.1644591032664946</c:v>
                </c:pt>
                <c:pt idx="12">
                  <c:v>7.2666815442981481E-2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0C-45F5-9936-FDF17E58191B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2">
                  <c:v>-4.2315341404696283E-2</c:v>
                </c:pt>
                <c:pt idx="3">
                  <c:v>-9.4048867930293434E-2</c:v>
                </c:pt>
                <c:pt idx="4">
                  <c:v>-0.28859200770794413</c:v>
                </c:pt>
                <c:pt idx="12">
                  <c:v>-7.4141919626776742E-2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0C-45F5-9936-FDF17E58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2-46EA-A006-9D392EFF7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2-46EA-A006-9D392EFF7298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2-46EA-A006-9D392EFF7298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2-46EA-A006-9D392EFF7298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E2-46EA-A006-9D392EFF7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2-46EA-A006-9D392EFF7298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E2-46EA-A006-9D392EFF7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E2-46EA-A006-9D392EFF7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2">
                  <c:v>203787</c:v>
                </c:pt>
                <c:pt idx="3">
                  <c:v>237668</c:v>
                </c:pt>
                <c:pt idx="4">
                  <c:v>231629</c:v>
                </c:pt>
                <c:pt idx="12">
                  <c:v>1027683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E2-46EA-A006-9D392EFF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2-46EA-A006-9D392EFF7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2-46EA-A006-9D392EFF7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2-46EA-A006-9D392EFF7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2-46EA-A006-9D392EFF7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2-46EA-A006-9D392EFF7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E2-46EA-A006-9D392EFF7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E2-46EA-A006-9D392EFF7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E2-46EA-A006-9D392EFF7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E2-46EA-A006-9D392EFF7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E2-46EA-A006-9D392EFF7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E2-46EA-A006-9D392EFF7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E2-46EA-A006-9D392EFF7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E2-46EA-A006-9D392EFF729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2">
                  <c:v>9.728676118221613E-2</c:v>
                </c:pt>
                <c:pt idx="3">
                  <c:v>4.715243692887916E-2</c:v>
                </c:pt>
                <c:pt idx="4">
                  <c:v>-0.10640752128574793</c:v>
                </c:pt>
                <c:pt idx="12">
                  <c:v>8.2415331223306465E-2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E2-46EA-A006-9D392EFF7298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2">
                  <c:v>7.7988230057861596E-3</c:v>
                </c:pt>
                <c:pt idx="3">
                  <c:v>-0.17228649638849614</c:v>
                </c:pt>
                <c:pt idx="4">
                  <c:v>-0.25403690702392834</c:v>
                </c:pt>
                <c:pt idx="12">
                  <c:v>-9.6966347226884242E-2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E2-46EA-A006-9D392EFF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0-4F63-A0E0-B87CC2CD66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0-4F63-A0E0-B87CC2CD66CA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0-4F63-A0E0-B87CC2CD66CA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0-4F63-A0E0-B87CC2CD66CA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0-4F63-A0E0-B87CC2CD66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E0-4F63-A0E0-B87CC2CD66CA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E0-4F63-A0E0-B87CC2CD66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E0-4F63-A0E0-B87CC2CD66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2">
                  <c:v>70695</c:v>
                </c:pt>
                <c:pt idx="3">
                  <c:v>118128</c:v>
                </c:pt>
                <c:pt idx="4">
                  <c:v>71100</c:v>
                </c:pt>
                <c:pt idx="12">
                  <c:v>414303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E0-4F63-A0E0-B87CC2CD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E0-4F63-A0E0-B87CC2CD66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E0-4F63-A0E0-B87CC2CD66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E0-4F63-A0E0-B87CC2CD66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E0-4F63-A0E0-B87CC2CD66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0-4F63-A0E0-B87CC2CD66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0-4F63-A0E0-B87CC2CD66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0-4F63-A0E0-B87CC2CD66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0-4F63-A0E0-B87CC2CD66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0-4F63-A0E0-B87CC2CD66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0-4F63-A0E0-B87CC2CD66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0-4F63-A0E0-B87CC2CD66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E0-4F63-A0E0-B87CC2CD66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E0-4F63-A0E0-B87CC2CD66C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2">
                  <c:v>8.6011429273687989E-2</c:v>
                </c:pt>
                <c:pt idx="3">
                  <c:v>0.13123419903470457</c:v>
                </c:pt>
                <c:pt idx="4">
                  <c:v>-0.31040502793296088</c:v>
                </c:pt>
                <c:pt idx="12">
                  <c:v>4.9226950983247475E-2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E0-4F63-A0E0-B87CC2CD66CA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2">
                  <c:v>-0.16238151658767774</c:v>
                </c:pt>
                <c:pt idx="3">
                  <c:v>0.11869992613216662</c:v>
                </c:pt>
                <c:pt idx="4">
                  <c:v>-0.38187350575961743</c:v>
                </c:pt>
                <c:pt idx="12">
                  <c:v>-1.2211956845681549E-2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E0-4F63-A0E0-B87CC2CD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1-4C5B-8CD1-1F072518A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1-4C5B-8CD1-1F072518A7C2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1-4C5B-8CD1-1F072518A7C2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1-4C5B-8CD1-1F072518A7C2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1-4C5B-8CD1-1F072518A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1-4C5B-8CD1-1F072518A7C2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91-4C5B-8CD1-1F072518A7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91-4C5B-8CD1-1F072518A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2">
                  <c:v>2608059</c:v>
                </c:pt>
                <c:pt idx="3">
                  <c:v>2350457</c:v>
                </c:pt>
                <c:pt idx="4">
                  <c:v>2142513</c:v>
                </c:pt>
                <c:pt idx="12">
                  <c:v>12321990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91-4C5B-8CD1-1F072518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1-4C5B-8CD1-1F072518A7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1-4C5B-8CD1-1F072518A7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1-4C5B-8CD1-1F072518A7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1-4C5B-8CD1-1F072518A7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1-4C5B-8CD1-1F072518A7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1-4C5B-8CD1-1F072518A7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1-4C5B-8CD1-1F072518A7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1-4C5B-8CD1-1F072518A7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1-4C5B-8CD1-1F072518A7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1-4C5B-8CD1-1F072518A7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1-4C5B-8CD1-1F072518A7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1-4C5B-8CD1-1F072518A7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1-4C5B-8CD1-1F072518A7C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2">
                  <c:v>9.6449651901927114E-2</c:v>
                </c:pt>
                <c:pt idx="3">
                  <c:v>1.3378741119570048E-2</c:v>
                </c:pt>
                <c:pt idx="4">
                  <c:v>6.7188909471549207E-2</c:v>
                </c:pt>
                <c:pt idx="12">
                  <c:v>0.1669134593093291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91-4C5B-8CD1-1F072518A7C2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2">
                  <c:v>-9.8447602306767079E-3</c:v>
                </c:pt>
                <c:pt idx="3">
                  <c:v>3.696754349122755E-2</c:v>
                </c:pt>
                <c:pt idx="4">
                  <c:v>2.8258828814301085E-2</c:v>
                </c:pt>
                <c:pt idx="12">
                  <c:v>1.1733390874587579E-2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91-4C5B-8CD1-1F072518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3A-4F7A-9EF5-64ACC33143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A-4F7A-9EF5-64ACC331430C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3A-4F7A-9EF5-64ACC331430C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A-4F7A-9EF5-64ACC331430C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3A-4F7A-9EF5-64ACC33143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3A-4F7A-9EF5-64ACC331430C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3A-4F7A-9EF5-64ACC33143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3A-4F7A-9EF5-64ACC33143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2">
                  <c:v>1094218</c:v>
                </c:pt>
                <c:pt idx="3">
                  <c:v>1041525</c:v>
                </c:pt>
                <c:pt idx="4">
                  <c:v>1119114</c:v>
                </c:pt>
                <c:pt idx="12">
                  <c:v>5228570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3A-4F7A-9EF5-64ACC331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3A-4F7A-9EF5-64ACC33143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A-4F7A-9EF5-64ACC33143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A-4F7A-9EF5-64ACC33143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A-4F7A-9EF5-64ACC33143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A-4F7A-9EF5-64ACC33143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A-4F7A-9EF5-64ACC33143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A-4F7A-9EF5-64ACC33143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A-4F7A-9EF5-64ACC33143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A-4F7A-9EF5-64ACC33143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3A-4F7A-9EF5-64ACC33143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3A-4F7A-9EF5-64ACC33143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3A-4F7A-9EF5-64ACC33143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3A-4F7A-9EF5-64ACC331430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2">
                  <c:v>8.8379930055183964E-2</c:v>
                </c:pt>
                <c:pt idx="3">
                  <c:v>-2.1230748122621823E-2</c:v>
                </c:pt>
                <c:pt idx="4">
                  <c:v>8.2902812841396445E-2</c:v>
                </c:pt>
                <c:pt idx="12">
                  <c:v>0.15261716758236243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3A-4F7A-9EF5-64ACC331430C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2">
                  <c:v>3.770165477593812E-2</c:v>
                </c:pt>
                <c:pt idx="3">
                  <c:v>3.3272254503282195E-2</c:v>
                </c:pt>
                <c:pt idx="4">
                  <c:v>4.5200552526951654E-2</c:v>
                </c:pt>
                <c:pt idx="12">
                  <c:v>1.877037610897081E-2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3A-4F7A-9EF5-64ACC331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A-443B-9A49-4BF2D40A2C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A-443B-9A49-4BF2D40A2CA1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A-443B-9A49-4BF2D40A2CA1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A-443B-9A49-4BF2D40A2CA1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A-443B-9A49-4BF2D40A2C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A-443B-9A49-4BF2D40A2CA1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1A-443B-9A49-4BF2D40A2C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1A-443B-9A49-4BF2D40A2C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2">
                  <c:v>343780</c:v>
                </c:pt>
                <c:pt idx="3">
                  <c:v>278156</c:v>
                </c:pt>
                <c:pt idx="4">
                  <c:v>236645</c:v>
                </c:pt>
                <c:pt idx="12">
                  <c:v>1551064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1A-443B-9A49-4BF2D40A2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1A-443B-9A49-4BF2D40A2C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1A-443B-9A49-4BF2D40A2C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A-443B-9A49-4BF2D40A2C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A-443B-9A49-4BF2D40A2C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A-443B-9A49-4BF2D40A2C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A-443B-9A49-4BF2D40A2C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A-443B-9A49-4BF2D40A2C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A-443B-9A49-4BF2D40A2C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A-443B-9A49-4BF2D40A2C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A-443B-9A49-4BF2D40A2C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A-443B-9A49-4BF2D40A2C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A-443B-9A49-4BF2D40A2C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A-443B-9A49-4BF2D40A2CA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2">
                  <c:v>0.11086696610333791</c:v>
                </c:pt>
                <c:pt idx="3">
                  <c:v>-1.6223511169816129E-3</c:v>
                </c:pt>
                <c:pt idx="4">
                  <c:v>0.10176593555475888</c:v>
                </c:pt>
                <c:pt idx="12">
                  <c:v>0.21486951461268733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1A-443B-9A49-4BF2D40A2CA1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2">
                  <c:v>-0.17683313738683193</c:v>
                </c:pt>
                <c:pt idx="3">
                  <c:v>-0.17704108048935641</c:v>
                </c:pt>
                <c:pt idx="4">
                  <c:v>-0.19720670201542179</c:v>
                </c:pt>
                <c:pt idx="12">
                  <c:v>-0.18594743988147133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1A-443B-9A49-4BF2D40A2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F2-4A2B-81F3-6BA7B3C44D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2-4A2B-81F3-6BA7B3C44D99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F2-4A2B-81F3-6BA7B3C44D99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2-4A2B-81F3-6BA7B3C44D99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2-4A2B-81F3-6BA7B3C44D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F2-4A2B-81F3-6BA7B3C44D99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F2-4A2B-81F3-6BA7B3C44D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F2-4A2B-81F3-6BA7B3C44D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2">
                  <c:v>131263</c:v>
                </c:pt>
                <c:pt idx="3">
                  <c:v>138315</c:v>
                </c:pt>
                <c:pt idx="4">
                  <c:v>106558</c:v>
                </c:pt>
                <c:pt idx="12">
                  <c:v>647197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F2-4A2B-81F3-6BA7B3C4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2-4A2B-81F3-6BA7B3C44D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2-4A2B-81F3-6BA7B3C44D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2-4A2B-81F3-6BA7B3C44D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2-4A2B-81F3-6BA7B3C44D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2-4A2B-81F3-6BA7B3C44D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2-4A2B-81F3-6BA7B3C44D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2-4A2B-81F3-6BA7B3C44D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2-4A2B-81F3-6BA7B3C44D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2-4A2B-81F3-6BA7B3C44D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2-4A2B-81F3-6BA7B3C44D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2-4A2B-81F3-6BA7B3C44D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2-4A2B-81F3-6BA7B3C44D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2-4A2B-81F3-6BA7B3C44D9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2">
                  <c:v>0.22853666526276384</c:v>
                </c:pt>
                <c:pt idx="3">
                  <c:v>0.21286390740091199</c:v>
                </c:pt>
                <c:pt idx="4">
                  <c:v>-2.154190846984505E-2</c:v>
                </c:pt>
                <c:pt idx="12">
                  <c:v>0.23393371579354771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F2-4A2B-81F3-6BA7B3C44D99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2">
                  <c:v>0.42846415862271603</c:v>
                </c:pt>
                <c:pt idx="3">
                  <c:v>0.25323922222423567</c:v>
                </c:pt>
                <c:pt idx="4">
                  <c:v>0.12176943078818003</c:v>
                </c:pt>
                <c:pt idx="12">
                  <c:v>0.26579216034484787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F2-4A2B-81F3-6BA7B3C4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3-45D0-9F66-7A07A54903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3-45D0-9F66-7A07A5490363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33-45D0-9F66-7A07A5490363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33-45D0-9F66-7A07A5490363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3-45D0-9F66-7A07A54903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33-45D0-9F66-7A07A5490363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33-45D0-9F66-7A07A54903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33-45D0-9F66-7A07A54903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2">
                  <c:v>85919</c:v>
                </c:pt>
                <c:pt idx="3">
                  <c:v>87599</c:v>
                </c:pt>
                <c:pt idx="4">
                  <c:v>86039</c:v>
                </c:pt>
                <c:pt idx="12">
                  <c:v>466874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33-45D0-9F66-7A07A549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3-45D0-9F66-7A07A54903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3-45D0-9F66-7A07A54903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3-45D0-9F66-7A07A54903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3-45D0-9F66-7A07A54903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3-45D0-9F66-7A07A54903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3-45D0-9F66-7A07A54903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3-45D0-9F66-7A07A54903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3-45D0-9F66-7A07A54903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3-45D0-9F66-7A07A54903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33-45D0-9F66-7A07A54903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33-45D0-9F66-7A07A54903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33-45D0-9F66-7A07A54903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33-45D0-9F66-7A07A549036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2">
                  <c:v>-0.18141976543668603</c:v>
                </c:pt>
                <c:pt idx="3">
                  <c:v>-0.18152428826370914</c:v>
                </c:pt>
                <c:pt idx="4">
                  <c:v>0.19243562380464008</c:v>
                </c:pt>
                <c:pt idx="12">
                  <c:v>-1.7504503442818953E-2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33-45D0-9F66-7A07A5490363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2">
                  <c:v>-0.13677875679422902</c:v>
                </c:pt>
                <c:pt idx="3">
                  <c:v>-3.7616866066818244E-2</c:v>
                </c:pt>
                <c:pt idx="4">
                  <c:v>0.26985462327503495</c:v>
                </c:pt>
                <c:pt idx="12">
                  <c:v>4.6441363296081617E-2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33-45D0-9F66-7A07A549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DD-43CA-BE44-CE91BD9B1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D-43CA-BE44-CE91BD9B15BE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DD-43CA-BE44-CE91BD9B15BE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D-43CA-BE44-CE91BD9B15BE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DD-43CA-BE44-CE91BD9B1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DD-43CA-BE44-CE91BD9B15BE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DD-43CA-BE44-CE91BD9B15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DD-43CA-BE44-CE91BD9B15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2">
                  <c:v>92238</c:v>
                </c:pt>
                <c:pt idx="3">
                  <c:v>106948</c:v>
                </c:pt>
                <c:pt idx="4">
                  <c:v>104374</c:v>
                </c:pt>
                <c:pt idx="12">
                  <c:v>497956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DD-43CA-BE44-CE91BD9B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DD-43CA-BE44-CE91BD9B15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DD-43CA-BE44-CE91BD9B15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D-43CA-BE44-CE91BD9B15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D-43CA-BE44-CE91BD9B15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D-43CA-BE44-CE91BD9B15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D-43CA-BE44-CE91BD9B15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D-43CA-BE44-CE91BD9B15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D-43CA-BE44-CE91BD9B15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D-43CA-BE44-CE91BD9B15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D-43CA-BE44-CE91BD9B15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D-43CA-BE44-CE91BD9B15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D-43CA-BE44-CE91BD9B15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D-43CA-BE44-CE91BD9B15B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2">
                  <c:v>-0.11880696256950152</c:v>
                </c:pt>
                <c:pt idx="3">
                  <c:v>-2.1626170960187374E-2</c:v>
                </c:pt>
                <c:pt idx="4">
                  <c:v>-0.18653552389562611</c:v>
                </c:pt>
                <c:pt idx="12">
                  <c:v>-7.5441710546837237E-2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DD-43CA-BE44-CE91BD9B15BE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2">
                  <c:v>3.7582820567623187E-2</c:v>
                </c:pt>
                <c:pt idx="3">
                  <c:v>9.3068416426483447E-2</c:v>
                </c:pt>
                <c:pt idx="4">
                  <c:v>0.1444266573101467</c:v>
                </c:pt>
                <c:pt idx="12">
                  <c:v>0.11062142305925171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DD-43CA-BE44-CE91BD9B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9D-45EF-8C31-8595CADCCF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D-45EF-8C31-8595CADCCF2C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9D-45EF-8C31-8595CADCCF2C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D-45EF-8C31-8595CADCCF2C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9D-45EF-8C31-8595CADCCF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D-45EF-8C31-8595CADCCF2C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9D-45EF-8C31-8595CADCCF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9D-45EF-8C31-8595CADCCF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2">
                  <c:v>19062</c:v>
                </c:pt>
                <c:pt idx="3">
                  <c:v>22867</c:v>
                </c:pt>
                <c:pt idx="4">
                  <c:v>16337</c:v>
                </c:pt>
                <c:pt idx="12">
                  <c:v>97110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9D-45EF-8C31-8595CADCC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D-45EF-8C31-8595CADCCF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D-45EF-8C31-8595CADCCF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9D-45EF-8C31-8595CADCCF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9D-45EF-8C31-8595CADCCF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D-45EF-8C31-8595CADCCF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D-45EF-8C31-8595CADCCF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D-45EF-8C31-8595CADCCF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D-45EF-8C31-8595CADCCF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9D-45EF-8C31-8595CADCCF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9D-45EF-8C31-8595CADCCF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9D-45EF-8C31-8595CADCCF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9D-45EF-8C31-8595CADCCF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9D-45EF-8C31-8595CADCCF2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2">
                  <c:v>0.11780918313493216</c:v>
                </c:pt>
                <c:pt idx="3">
                  <c:v>0.17974513749161636</c:v>
                </c:pt>
                <c:pt idx="4">
                  <c:v>-4.1312129569860967E-2</c:v>
                </c:pt>
                <c:pt idx="12">
                  <c:v>0.15838820498139139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9D-45EF-8C31-8595CADCCF2C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2">
                  <c:v>0.37572170900692847</c:v>
                </c:pt>
                <c:pt idx="3">
                  <c:v>0.373310912257522</c:v>
                </c:pt>
                <c:pt idx="4">
                  <c:v>0.17287673199798981</c:v>
                </c:pt>
                <c:pt idx="12">
                  <c:v>0.33491875841970686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9D-45EF-8C31-8595CADCC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3-4EB2-8A1C-9C599DFE3D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3-4EB2-8A1C-9C599DFE3DFB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3-4EB2-8A1C-9C599DFE3DFB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3-4EB2-8A1C-9C599DFE3DFB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3-4EB2-8A1C-9C599DFE3D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3-4EB2-8A1C-9C599DFE3DFB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23-4EB2-8A1C-9C599DFE3D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23-4EB2-8A1C-9C599DFE3D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2">
                  <c:v>78463</c:v>
                </c:pt>
                <c:pt idx="3">
                  <c:v>73488</c:v>
                </c:pt>
                <c:pt idx="4">
                  <c:v>66969</c:v>
                </c:pt>
                <c:pt idx="12">
                  <c:v>433270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23-4EB2-8A1C-9C599DFE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23-4EB2-8A1C-9C599DFE3D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3-4EB2-8A1C-9C599DFE3D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23-4EB2-8A1C-9C599DFE3D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23-4EB2-8A1C-9C599DFE3D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23-4EB2-8A1C-9C599DFE3D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3-4EB2-8A1C-9C599DFE3D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3-4EB2-8A1C-9C599DFE3D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23-4EB2-8A1C-9C599DFE3D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23-4EB2-8A1C-9C599DFE3D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23-4EB2-8A1C-9C599DFE3D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23-4EB2-8A1C-9C599DFE3D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23-4EB2-8A1C-9C599DFE3D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23-4EB2-8A1C-9C599DFE3DF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2">
                  <c:v>-3.0914210903342121E-2</c:v>
                </c:pt>
                <c:pt idx="3">
                  <c:v>8.577741789385529E-3</c:v>
                </c:pt>
                <c:pt idx="4">
                  <c:v>-4.4064748201438797E-2</c:v>
                </c:pt>
                <c:pt idx="12">
                  <c:v>0.19633646635226021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23-4EB2-8A1C-9C599DFE3DFB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2">
                  <c:v>-1.6421596279442952E-2</c:v>
                </c:pt>
                <c:pt idx="3">
                  <c:v>5.0609023846285739E-2</c:v>
                </c:pt>
                <c:pt idx="4">
                  <c:v>0.13807694922167091</c:v>
                </c:pt>
                <c:pt idx="12">
                  <c:v>4.8693943149252572E-2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23-4EB2-8A1C-9C599DFE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E-457C-A759-F0AE8FBB3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E-457C-A759-F0AE8FBB3F47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E-457C-A759-F0AE8FBB3F47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E-457C-A759-F0AE8FBB3F47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E-457C-A759-F0AE8FBB3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E-457C-A759-F0AE8FBB3F47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1E-457C-A759-F0AE8FBB3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1E-457C-A759-F0AE8FBB3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2">
                  <c:v>84122</c:v>
                </c:pt>
                <c:pt idx="3">
                  <c:v>86861</c:v>
                </c:pt>
                <c:pt idx="4">
                  <c:v>90687</c:v>
                </c:pt>
                <c:pt idx="12">
                  <c:v>432307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1E-457C-A759-F0AE8FBB3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E-457C-A759-F0AE8FBB3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E-457C-A759-F0AE8FBB3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E-457C-A759-F0AE8FBB3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E-457C-A759-F0AE8FBB3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E-457C-A759-F0AE8FBB3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E-457C-A759-F0AE8FBB3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E-457C-A759-F0AE8FBB3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E-457C-A759-F0AE8FBB3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E-457C-A759-F0AE8FBB3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E-457C-A759-F0AE8FBB3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1E-457C-A759-F0AE8FBB3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1E-457C-A759-F0AE8FBB3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1E-457C-A759-F0AE8FBB3F47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2">
                  <c:v>1.4067868121270477E-2</c:v>
                </c:pt>
                <c:pt idx="3">
                  <c:v>0.12177136067775596</c:v>
                </c:pt>
                <c:pt idx="4">
                  <c:v>0.1178950482600496</c:v>
                </c:pt>
                <c:pt idx="12">
                  <c:v>8.5339492612630741E-2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1E-457C-A759-F0AE8FBB3F47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2">
                  <c:v>0.43874531803177752</c:v>
                </c:pt>
                <c:pt idx="3">
                  <c:v>0.43179045923581572</c:v>
                </c:pt>
                <c:pt idx="4">
                  <c:v>0.32432314027862974</c:v>
                </c:pt>
                <c:pt idx="12">
                  <c:v>0.44006808816818177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1E-457C-A759-F0AE8FBB3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5-496D-B52C-26B7C3124C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5-496D-B52C-26B7C3124C58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5-496D-B52C-26B7C3124C58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5-496D-B52C-26B7C3124C58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5-496D-B52C-26B7C3124C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35-496D-B52C-26B7C3124C58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35-496D-B52C-26B7C3124C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35-496D-B52C-26B7C3124C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2">
                  <c:v>27202</c:v>
                </c:pt>
                <c:pt idx="3">
                  <c:v>34280</c:v>
                </c:pt>
                <c:pt idx="4">
                  <c:v>26561</c:v>
                </c:pt>
                <c:pt idx="12">
                  <c:v>145586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35-496D-B52C-26B7C312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5-496D-B52C-26B7C3124C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5-496D-B52C-26B7C3124C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5-496D-B52C-26B7C3124C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5-496D-B52C-26B7C3124C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5-496D-B52C-26B7C3124C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5-496D-B52C-26B7C3124C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5-496D-B52C-26B7C3124C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5-496D-B52C-26B7C3124C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5-496D-B52C-26B7C3124C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5-496D-B52C-26B7C3124C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35-496D-B52C-26B7C3124C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35-496D-B52C-26B7C3124C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35-496D-B52C-26B7C3124C58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2">
                  <c:v>0.20203269995581086</c:v>
                </c:pt>
                <c:pt idx="3">
                  <c:v>8.3062146535654469E-2</c:v>
                </c:pt>
                <c:pt idx="4">
                  <c:v>0.19150367844966798</c:v>
                </c:pt>
                <c:pt idx="12">
                  <c:v>0.26156619093422062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35-496D-B52C-26B7C3124C58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2">
                  <c:v>0.18728994805988397</c:v>
                </c:pt>
                <c:pt idx="3">
                  <c:v>0.34801415650806145</c:v>
                </c:pt>
                <c:pt idx="4">
                  <c:v>0.3240777666999004</c:v>
                </c:pt>
                <c:pt idx="12">
                  <c:v>0.2115104561076484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35-496D-B52C-26B7C312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4B-44DD-ACA8-57CA3920D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B-44DD-ACA8-57CA3920DF00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4B-44DD-ACA8-57CA3920DF00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4B-44DD-ACA8-57CA3920DF00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4B-44DD-ACA8-57CA3920D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4B-44DD-ACA8-57CA3920DF00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4B-44DD-ACA8-57CA3920D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4B-44DD-ACA8-57CA3920D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2">
                  <c:v>17472</c:v>
                </c:pt>
                <c:pt idx="3">
                  <c:v>18885</c:v>
                </c:pt>
                <c:pt idx="4">
                  <c:v>13512</c:v>
                </c:pt>
                <c:pt idx="12">
                  <c:v>104594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4B-44DD-ACA8-57CA3920D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B-44DD-ACA8-57CA3920D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B-44DD-ACA8-57CA3920D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B-44DD-ACA8-57CA3920D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4B-44DD-ACA8-57CA3920D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4B-44DD-ACA8-57CA3920D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4B-44DD-ACA8-57CA3920D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4B-44DD-ACA8-57CA3920D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4B-44DD-ACA8-57CA3920D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4B-44DD-ACA8-57CA3920D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4B-44DD-ACA8-57CA3920D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4B-44DD-ACA8-57CA3920D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4B-44DD-ACA8-57CA3920D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4B-44DD-ACA8-57CA3920DF00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2">
                  <c:v>2.05011389521641E-2</c:v>
                </c:pt>
                <c:pt idx="3">
                  <c:v>0.15631888317413667</c:v>
                </c:pt>
                <c:pt idx="4">
                  <c:v>8.4517216470021639E-2</c:v>
                </c:pt>
                <c:pt idx="12">
                  <c:v>0.18792022533163721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4B-44DD-ACA8-57CA3920DF00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2">
                  <c:v>-0.21484743630072345</c:v>
                </c:pt>
                <c:pt idx="3">
                  <c:v>4.771151178918176E-2</c:v>
                </c:pt>
                <c:pt idx="4">
                  <c:v>-2.9867892016082753E-2</c:v>
                </c:pt>
                <c:pt idx="12">
                  <c:v>-9.201868152855186E-2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4B-44DD-ACA8-57CA3920D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5-44D5-97FA-F1AB0BF07F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5-44D5-97FA-F1AB0BF07F1E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35-44D5-97FA-F1AB0BF07F1E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5-44D5-97FA-F1AB0BF07F1E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35-44D5-97FA-F1AB0BF07F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35-44D5-97FA-F1AB0BF07F1E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35-44D5-97FA-F1AB0BF07F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35-44D5-97FA-F1AB0BF07F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2">
                  <c:v>3915</c:v>
                </c:pt>
                <c:pt idx="3">
                  <c:v>1803</c:v>
                </c:pt>
                <c:pt idx="4">
                  <c:v>1886</c:v>
                </c:pt>
                <c:pt idx="12">
                  <c:v>14891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35-44D5-97FA-F1AB0BF0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5-44D5-97FA-F1AB0BF07F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5-44D5-97FA-F1AB0BF07F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5-44D5-97FA-F1AB0BF07F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5-44D5-97FA-F1AB0BF07F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35-44D5-97FA-F1AB0BF07F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35-44D5-97FA-F1AB0BF07F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35-44D5-97FA-F1AB0BF07F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35-44D5-97FA-F1AB0BF07F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35-44D5-97FA-F1AB0BF07F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35-44D5-97FA-F1AB0BF07F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35-44D5-97FA-F1AB0BF07F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35-44D5-97FA-F1AB0BF07F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35-44D5-97FA-F1AB0BF07F1E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2">
                  <c:v>1.0626975763962063</c:v>
                </c:pt>
                <c:pt idx="3">
                  <c:v>7.9640718562874246E-2</c:v>
                </c:pt>
                <c:pt idx="4">
                  <c:v>0.36271676300578037</c:v>
                </c:pt>
                <c:pt idx="12">
                  <c:v>0.80322111891499159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35-44D5-97FA-F1AB0BF07F1E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2">
                  <c:v>8.1790549875656149E-2</c:v>
                </c:pt>
                <c:pt idx="3">
                  <c:v>0.2391752577319588</c:v>
                </c:pt>
                <c:pt idx="4">
                  <c:v>0.94032921810699599</c:v>
                </c:pt>
                <c:pt idx="12">
                  <c:v>0.25768581081081088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35-44D5-97FA-F1AB0BF0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E-4037-AFD5-C5634AF8CA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E-4037-AFD5-C5634AF8CA66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E-4037-AFD5-C5634AF8CA66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E-4037-AFD5-C5634AF8CA66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E-4037-AFD5-C5634AF8CA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E-4037-AFD5-C5634AF8CA66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4E-4037-AFD5-C5634AF8CA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4E-4037-AFD5-C5634AF8CA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2">
                  <c:v>88964</c:v>
                </c:pt>
                <c:pt idx="3">
                  <c:v>40457</c:v>
                </c:pt>
                <c:pt idx="4">
                  <c:v>8522</c:v>
                </c:pt>
                <c:pt idx="12">
                  <c:v>324909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4E-4037-AFD5-C5634AF8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E-4037-AFD5-C5634AF8CA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E-4037-AFD5-C5634AF8CA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E-4037-AFD5-C5634AF8CA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E-4037-AFD5-C5634AF8CA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E-4037-AFD5-C5634AF8CA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E-4037-AFD5-C5634AF8CA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E-4037-AFD5-C5634AF8CA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E-4037-AFD5-C5634AF8CA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E-4037-AFD5-C5634AF8CA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E-4037-AFD5-C5634AF8CA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4E-4037-AFD5-C5634AF8CA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4E-4037-AFD5-C5634AF8CA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4E-4037-AFD5-C5634AF8CA66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2">
                  <c:v>0.26240208877284599</c:v>
                </c:pt>
                <c:pt idx="3">
                  <c:v>-7.8449238058358572E-2</c:v>
                </c:pt>
                <c:pt idx="4">
                  <c:v>5.2098765432098793E-2</c:v>
                </c:pt>
                <c:pt idx="12">
                  <c:v>0.26409471304794407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4E-4037-AFD5-C5634AF8CA66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2">
                  <c:v>-7.6418375291980256E-2</c:v>
                </c:pt>
                <c:pt idx="3">
                  <c:v>-0.17323333469571256</c:v>
                </c:pt>
                <c:pt idx="4">
                  <c:v>-0.68090762721383902</c:v>
                </c:pt>
                <c:pt idx="12">
                  <c:v>-9.4423711004021915E-2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4E-4037-AFD5-C5634AF8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F-484A-9FD5-8A7F419722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F-484A-9FD5-8A7F419722CA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CF-484A-9FD5-8A7F419722CA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F-484A-9FD5-8A7F419722CA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F-484A-9FD5-8A7F419722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F-484A-9FD5-8A7F419722CA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CF-484A-9FD5-8A7F419722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CF-484A-9FD5-8A7F419722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2">
                  <c:v>86261</c:v>
                </c:pt>
                <c:pt idx="3">
                  <c:v>30668</c:v>
                </c:pt>
                <c:pt idx="4">
                  <c:v>4067</c:v>
                </c:pt>
                <c:pt idx="12">
                  <c:v>301904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CF-484A-9FD5-8A7F41972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F-484A-9FD5-8A7F419722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F-484A-9FD5-8A7F419722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F-484A-9FD5-8A7F419722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F-484A-9FD5-8A7F419722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F-484A-9FD5-8A7F419722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CF-484A-9FD5-8A7F419722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CF-484A-9FD5-8A7F419722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CF-484A-9FD5-8A7F419722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CF-484A-9FD5-8A7F419722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CF-484A-9FD5-8A7F419722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CF-484A-9FD5-8A7F419722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CF-484A-9FD5-8A7F419722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CF-484A-9FD5-8A7F419722CA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2">
                  <c:v>0.42549534810701828</c:v>
                </c:pt>
                <c:pt idx="3">
                  <c:v>0.30097993467102202</c:v>
                </c:pt>
                <c:pt idx="4">
                  <c:v>8.0499468650371941E-2</c:v>
                </c:pt>
                <c:pt idx="12">
                  <c:v>0.42557501522828267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CF-484A-9FD5-8A7F419722CA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2">
                  <c:v>-0.24400760716195014</c:v>
                </c:pt>
                <c:pt idx="3">
                  <c:v>-0.34863963638680628</c:v>
                </c:pt>
                <c:pt idx="4">
                  <c:v>-0.350007991050024</c:v>
                </c:pt>
                <c:pt idx="12">
                  <c:v>-0.22826175869120657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CF-484A-9FD5-8A7F41972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A9-4A39-910F-147065116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9-4A39-910F-147065116D89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A9-4A39-910F-147065116D89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A9-4A39-910F-147065116D89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A9-4A39-910F-147065116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A9-4A39-910F-147065116D89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A9-4A39-910F-147065116D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A9-4A39-910F-147065116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2">
                  <c:v>66251</c:v>
                </c:pt>
                <c:pt idx="3">
                  <c:v>30836</c:v>
                </c:pt>
                <c:pt idx="4">
                  <c:v>2885</c:v>
                </c:pt>
                <c:pt idx="12">
                  <c:v>234820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A9-4A39-910F-14706511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9-4A39-910F-147065116D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9-4A39-910F-147065116D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9-4A39-910F-147065116D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9-4A39-910F-147065116D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9-4A39-910F-147065116D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9-4A39-910F-147065116D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9-4A39-910F-147065116D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9-4A39-910F-147065116D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9-4A39-910F-147065116D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9-4A39-910F-147065116D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A9-4A39-910F-147065116D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A9-4A39-910F-147065116D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A9-4A39-910F-147065116D89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2">
                  <c:v>0.58844825932674794</c:v>
                </c:pt>
                <c:pt idx="3">
                  <c:v>0.34496445239237583</c:v>
                </c:pt>
                <c:pt idx="4">
                  <c:v>0.85292228644829793</c:v>
                </c:pt>
                <c:pt idx="12">
                  <c:v>0.74392870404753064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A9-4A39-910F-147065116D89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2">
                  <c:v>-0.24452933462569126</c:v>
                </c:pt>
                <c:pt idx="3">
                  <c:v>-0.27735464366900242</c:v>
                </c:pt>
                <c:pt idx="4">
                  <c:v>-0.54031230082855319</c:v>
                </c:pt>
                <c:pt idx="12">
                  <c:v>-0.22498325010644016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A9-4A39-910F-14706511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D-4A8B-828F-D1C11DCEF6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D-4A8B-828F-D1C11DCEF6ED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D-4A8B-828F-D1C11DCEF6ED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D-4A8B-828F-D1C11DCEF6ED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D-4A8B-828F-D1C11DCEF6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9D-4A8B-828F-D1C11DCEF6ED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9D-4A8B-828F-D1C11DCEF6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9D-4A8B-828F-D1C11DCEF6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2">
                  <c:v>78356</c:v>
                </c:pt>
                <c:pt idx="3">
                  <c:v>42285</c:v>
                </c:pt>
                <c:pt idx="4">
                  <c:v>5483</c:v>
                </c:pt>
                <c:pt idx="12">
                  <c:v>297195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9D-4A8B-828F-D1C11DCE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D-4A8B-828F-D1C11DCEF6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D-4A8B-828F-D1C11DCEF6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D-4A8B-828F-D1C11DCEF6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D-4A8B-828F-D1C11DCEF6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D-4A8B-828F-D1C11DCEF6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D-4A8B-828F-D1C11DCEF6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D-4A8B-828F-D1C11DCEF6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D-4A8B-828F-D1C11DCEF6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D-4A8B-828F-D1C11DCEF6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D-4A8B-828F-D1C11DCEF6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9D-4A8B-828F-D1C11DCEF6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9D-4A8B-828F-D1C11DCEF6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9D-4A8B-828F-D1C11DCEF6ED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2">
                  <c:v>0.3095564394825685</c:v>
                </c:pt>
                <c:pt idx="3">
                  <c:v>0.20569701462746992</c:v>
                </c:pt>
                <c:pt idx="4">
                  <c:v>0.64161676646706578</c:v>
                </c:pt>
                <c:pt idx="12">
                  <c:v>0.46948735191155233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9D-4A8B-828F-D1C11DCEF6ED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2">
                  <c:v>-0.41568978374347498</c:v>
                </c:pt>
                <c:pt idx="3">
                  <c:v>-0.34936144022157256</c:v>
                </c:pt>
                <c:pt idx="4">
                  <c:v>-0.40128849093688579</c:v>
                </c:pt>
                <c:pt idx="12">
                  <c:v>-0.36857167745622743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9D-4A8B-828F-D1C11DCE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B-44C6-A684-97E3ED6613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B-44C6-A684-97E3ED66133D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AB-44C6-A684-97E3ED66133D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AB-44C6-A684-97E3ED66133D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AB-44C6-A684-97E3ED6613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AB-44C6-A684-97E3ED66133D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AB-44C6-A684-97E3ED6613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AB-44C6-A684-97E3ED6613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2">
                  <c:v>4973</c:v>
                </c:pt>
                <c:pt idx="3">
                  <c:v>9879</c:v>
                </c:pt>
                <c:pt idx="4">
                  <c:v>10077</c:v>
                </c:pt>
                <c:pt idx="12">
                  <c:v>33699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AB-44C6-A684-97E3ED661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AB-44C6-A684-97E3ED6613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AB-44C6-A684-97E3ED6613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AB-44C6-A684-97E3ED6613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B-44C6-A684-97E3ED6613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AB-44C6-A684-97E3ED6613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B-44C6-A684-97E3ED6613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AB-44C6-A684-97E3ED6613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B-44C6-A684-97E3ED6613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AB-44C6-A684-97E3ED6613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B-44C6-A684-97E3ED6613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AB-44C6-A684-97E3ED6613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B-44C6-A684-97E3ED6613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AB-44C6-A684-97E3ED66133D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2">
                  <c:v>0.28700828157349889</c:v>
                </c:pt>
                <c:pt idx="3">
                  <c:v>0.4032670454545455</c:v>
                </c:pt>
                <c:pt idx="4">
                  <c:v>0.16577973160573811</c:v>
                </c:pt>
                <c:pt idx="12">
                  <c:v>0.37952349762567539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AB-44C6-A684-97E3ED66133D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2">
                  <c:v>0.94181960171807888</c:v>
                </c:pt>
                <c:pt idx="3">
                  <c:v>0.91750776397515521</c:v>
                </c:pt>
                <c:pt idx="4">
                  <c:v>0.87618692980822943</c:v>
                </c:pt>
                <c:pt idx="12">
                  <c:v>0.98861088162398203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AB-44C6-A684-97E3ED661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8-4D36-8555-6C18822AC2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8-4D36-8555-6C18822AC267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8-4D36-8555-6C18822AC267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8-4D36-8555-6C18822AC267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8-4D36-8555-6C18822AC2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A8-4D36-8555-6C18822AC267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A8-4D36-8555-6C18822AC2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A8-4D36-8555-6C18822AC2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2">
                  <c:v>11046</c:v>
                </c:pt>
                <c:pt idx="3">
                  <c:v>12403</c:v>
                </c:pt>
                <c:pt idx="4">
                  <c:v>11520</c:v>
                </c:pt>
                <c:pt idx="12">
                  <c:v>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A8-4D36-8555-6C18822AC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8-4D36-8555-6C18822AC2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8-4D36-8555-6C18822AC2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8-4D36-8555-6C18822AC2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8-4D36-8555-6C18822AC2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8-4D36-8555-6C18822AC2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8-4D36-8555-6C18822AC2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8-4D36-8555-6C18822AC2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8-4D36-8555-6C18822AC2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8-4D36-8555-6C18822AC2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8-4D36-8555-6C18822AC2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8-4D36-8555-6C18822AC2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8-4D36-8555-6C18822AC2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8-4D36-8555-6C18822AC26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2">
                  <c:v>-0.1318085357227069</c:v>
                </c:pt>
                <c:pt idx="3">
                  <c:v>-0.173959373959374</c:v>
                </c:pt>
                <c:pt idx="4">
                  <c:v>0.21161127471602859</c:v>
                </c:pt>
                <c:pt idx="12">
                  <c:v>-2.8752920093442991E-2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A8-4D36-8555-6C18822AC267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2">
                  <c:v>-0.14906401663970414</c:v>
                </c:pt>
                <c:pt idx="3">
                  <c:v>-1.210673038630028E-2</c:v>
                </c:pt>
                <c:pt idx="4">
                  <c:v>0.32444240055185092</c:v>
                </c:pt>
                <c:pt idx="12">
                  <c:v>8.2593187087569131E-2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A8-4D36-8555-6C18822AC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9-4411-9495-9091E84B52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9-4411-9495-9091E84B528C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9-4411-9495-9091E84B528C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9-4411-9495-9091E84B528C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9-4411-9495-9091E84B52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9-4411-9495-9091E84B528C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69-4411-9495-9091E84B5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69-4411-9495-9091E84B52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2445242</c:v>
                </c:pt>
                <c:pt idx="12">
                  <c:v>13763976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69-4411-9495-9091E84B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9-4411-9495-9091E84B5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9-4411-9495-9091E84B5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9-4411-9495-9091E84B5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9-4411-9495-9091E84B5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9-4411-9495-9091E84B5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9-4411-9495-9091E84B5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9-4411-9495-9091E84B5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69-4411-9495-9091E84B5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69-4411-9495-9091E84B5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69-4411-9495-9091E84B5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69-4411-9495-9091E84B5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69-4411-9495-9091E84B5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69-4411-9495-9091E84B528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3.1774670898563562E-2</c:v>
                </c:pt>
                <c:pt idx="12">
                  <c:v>0.15627013017386426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69-4411-9495-9091E84B528C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-2.5476582467408471E-2</c:v>
                </c:pt>
                <c:pt idx="12">
                  <c:v>1.9967900229949098E-3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69-4411-9495-9091E84B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A-47CD-A864-6CA77729210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A-47CD-A864-6CA777292105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A-47CD-A864-6CA777292105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A-47CD-A864-6CA777292105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A-47CD-A864-6CA77729210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A-47CD-A864-6CA777292105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2A-47CD-A864-6CA7772921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2A-47CD-A864-6CA77729210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2">
                  <c:v>2166832</c:v>
                </c:pt>
                <c:pt idx="3">
                  <c:v>2068643</c:v>
                </c:pt>
                <c:pt idx="4">
                  <c:v>1931938</c:v>
                </c:pt>
                <c:pt idx="12">
                  <c:v>10504024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2A-47CD-A864-6CA77729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A-47CD-A864-6CA7772921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A-47CD-A864-6CA7772921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A-47CD-A864-6CA7772921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A-47CD-A864-6CA7772921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A-47CD-A864-6CA7772921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A-47CD-A864-6CA7772921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A-47CD-A864-6CA7772921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A-47CD-A864-6CA7772921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A-47CD-A864-6CA7772921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A-47CD-A864-6CA7772921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2A-47CD-A864-6CA7772921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2A-47CD-A864-6CA7772921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2A-47CD-A864-6CA77729210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2">
                  <c:v>6.5222531768657221E-2</c:v>
                </c:pt>
                <c:pt idx="3">
                  <c:v>5.7389032393881934E-3</c:v>
                </c:pt>
                <c:pt idx="4">
                  <c:v>3.7540070363800471E-2</c:v>
                </c:pt>
                <c:pt idx="12">
                  <c:v>0.15036951045887625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2A-47CD-A864-6CA777292105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2">
                  <c:v>5.3936346453353323E-2</c:v>
                </c:pt>
                <c:pt idx="3">
                  <c:v>8.9415416440214557E-2</c:v>
                </c:pt>
                <c:pt idx="4">
                  <c:v>7.0720831065645307E-2</c:v>
                </c:pt>
                <c:pt idx="12">
                  <c:v>8.394452123743168E-2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2A-47CD-A864-6CA77729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B-46B7-A0FB-044157D5846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B-46B7-A0FB-044157D58469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B-46B7-A0FB-044157D58469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B-46B7-A0FB-044157D58469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B-46B7-A0FB-044157D5846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B-46B7-A0FB-044157D58469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FB-46B7-A0FB-044157D584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FB-46B7-A0FB-044157D5846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2">
                  <c:v>411884</c:v>
                </c:pt>
                <c:pt idx="3">
                  <c:v>393462</c:v>
                </c:pt>
                <c:pt idx="4">
                  <c:v>316186</c:v>
                </c:pt>
                <c:pt idx="12">
                  <c:v>1947487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FB-46B7-A0FB-044157D58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B-46B7-A0FB-044157D584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B-46B7-A0FB-044157D584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B-46B7-A0FB-044157D584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B-46B7-A0FB-044157D584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B-46B7-A0FB-044157D584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B-46B7-A0FB-044157D584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B-46B7-A0FB-044157D584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B-46B7-A0FB-044157D584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B-46B7-A0FB-044157D584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B-46B7-A0FB-044157D584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B-46B7-A0FB-044157D584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B-46B7-A0FB-044157D584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B-46B7-A0FB-044157D5846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2">
                  <c:v>-1.5138146647059481E-2</c:v>
                </c:pt>
                <c:pt idx="3">
                  <c:v>-0.11442866692324838</c:v>
                </c:pt>
                <c:pt idx="4">
                  <c:v>-0.18233750113138258</c:v>
                </c:pt>
                <c:pt idx="12">
                  <c:v>-7.5424958067316084E-4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FB-46B7-A0FB-044157D58469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2">
                  <c:v>0.22624303717575045</c:v>
                </c:pt>
                <c:pt idx="3">
                  <c:v>0.23760545039349279</c:v>
                </c:pt>
                <c:pt idx="4">
                  <c:v>0.12748408722163784</c:v>
                </c:pt>
                <c:pt idx="12">
                  <c:v>0.25488069693865056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FB-46B7-A0FB-044157D58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7-4186-93BB-7B8240CE13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7-4186-93BB-7B8240CE1384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7-4186-93BB-7B8240CE1384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7-4186-93BB-7B8240CE1384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7-4186-93BB-7B8240CE13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7-4186-93BB-7B8240CE1384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7-4186-93BB-7B8240CE13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37-4186-93BB-7B8240CE13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2">
                  <c:v>1395535</c:v>
                </c:pt>
                <c:pt idx="3">
                  <c:v>1334351</c:v>
                </c:pt>
                <c:pt idx="4">
                  <c:v>1325706</c:v>
                </c:pt>
                <c:pt idx="12">
                  <c:v>6842235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37-4186-93BB-7B8240CE1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7-4186-93BB-7B8240CE13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7-4186-93BB-7B8240CE13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7-4186-93BB-7B8240CE13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7-4186-93BB-7B8240CE13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7-4186-93BB-7B8240CE13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7-4186-93BB-7B8240CE13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7-4186-93BB-7B8240CE13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7-4186-93BB-7B8240CE13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7-4186-93BB-7B8240CE13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7-4186-93BB-7B8240CE13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7-4186-93BB-7B8240CE13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7-4186-93BB-7B8240CE13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7-4186-93BB-7B8240CE138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2">
                  <c:v>0.10983204618312437</c:v>
                </c:pt>
                <c:pt idx="3">
                  <c:v>4.4196063148636E-2</c:v>
                </c:pt>
                <c:pt idx="4">
                  <c:v>0.11116922434754617</c:v>
                </c:pt>
                <c:pt idx="12">
                  <c:v>0.21310179404182161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37-4186-93BB-7B8240CE1384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2">
                  <c:v>6.7479373801936582E-2</c:v>
                </c:pt>
                <c:pt idx="3">
                  <c:v>9.492307603939043E-2</c:v>
                </c:pt>
                <c:pt idx="4">
                  <c:v>0.12803001940029279</c:v>
                </c:pt>
                <c:pt idx="12">
                  <c:v>0.10114583147253797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37-4186-93BB-7B8240CE1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5-4ED0-864F-65C1586FE91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5-4ED0-864F-65C1586FE911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5-4ED0-864F-65C1586FE911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5-4ED0-864F-65C1586FE911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5-4ED0-864F-65C1586FE91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05-4ED0-864F-65C1586FE911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05-4ED0-864F-65C1586FE9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05-4ED0-864F-65C1586FE91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2">
                  <c:v>305531</c:v>
                </c:pt>
                <c:pt idx="3">
                  <c:v>297151</c:v>
                </c:pt>
                <c:pt idx="4">
                  <c:v>246501</c:v>
                </c:pt>
                <c:pt idx="12">
                  <c:v>1466808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05-4ED0-864F-65C1586FE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05-4ED0-864F-65C1586FE9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5-4ED0-864F-65C1586FE9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5-4ED0-864F-65C1586FE9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5-4ED0-864F-65C1586FE9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5-4ED0-864F-65C1586FE9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5-4ED0-864F-65C1586FE9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5-4ED0-864F-65C1586FE9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5-4ED0-864F-65C1586FE9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5-4ED0-864F-65C1586FE9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5-4ED0-864F-65C1586FE9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05-4ED0-864F-65C1586FE9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05-4ED0-864F-65C1586FE9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05-4ED0-864F-65C1586FE911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2">
                  <c:v>-2.8156738754958166E-2</c:v>
                </c:pt>
                <c:pt idx="3">
                  <c:v>1.0624874586347532E-2</c:v>
                </c:pt>
                <c:pt idx="4">
                  <c:v>-2.5653994780180378E-3</c:v>
                </c:pt>
                <c:pt idx="12">
                  <c:v>8.4391005547604037E-2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05-4ED0-864F-65C1586FE911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2">
                  <c:v>-0.11093942779989296</c:v>
                </c:pt>
                <c:pt idx="3">
                  <c:v>-1.3953596410889446E-2</c:v>
                </c:pt>
                <c:pt idx="4">
                  <c:v>-0.13611178282674297</c:v>
                </c:pt>
                <c:pt idx="12">
                  <c:v>-8.0587322729765765E-2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05-4ED0-864F-65C1586FE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B7-4A85-8F89-06E5BEF00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7-4A85-8F89-06E5BEF00E4A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B7-4A85-8F89-06E5BEF00E4A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B7-4A85-8F89-06E5BEF00E4A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B7-4A85-8F89-06E5BEF00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B7-4A85-8F89-06E5BEF00E4A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B7-4A85-8F89-06E5BEF00E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B7-4A85-8F89-06E5BEF00E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2">
                  <c:v>40476</c:v>
                </c:pt>
                <c:pt idx="3">
                  <c:v>33163</c:v>
                </c:pt>
                <c:pt idx="4">
                  <c:v>33016</c:v>
                </c:pt>
                <c:pt idx="12">
                  <c:v>187039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B7-4A85-8F89-06E5BEF00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7-4A85-8F89-06E5BEF00E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7-4A85-8F89-06E5BEF00E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B7-4A85-8F89-06E5BEF00E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B7-4A85-8F89-06E5BEF00E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B7-4A85-8F89-06E5BEF00E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B7-4A85-8F89-06E5BEF00E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B7-4A85-8F89-06E5BEF00E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B7-4A85-8F89-06E5BEF00E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B7-4A85-8F89-06E5BEF00E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B7-4A85-8F89-06E5BEF00E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B7-4A85-8F89-06E5BEF00E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B7-4A85-8F89-06E5BEF00E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B7-4A85-8F89-06E5BEF00E4A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2">
                  <c:v>0.24606717359849761</c:v>
                </c:pt>
                <c:pt idx="3">
                  <c:v>9.4199551273591142E-2</c:v>
                </c:pt>
                <c:pt idx="4">
                  <c:v>0.24767591262943078</c:v>
                </c:pt>
                <c:pt idx="12">
                  <c:v>0.27916153740938321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B7-4A85-8F89-06E5BEF00E4A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2">
                  <c:v>-0.15789035680848851</c:v>
                </c:pt>
                <c:pt idx="3">
                  <c:v>-0.21596765804529761</c:v>
                </c:pt>
                <c:pt idx="4">
                  <c:v>-0.28241686589871762</c:v>
                </c:pt>
                <c:pt idx="12">
                  <c:v>-0.19654025911543349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B7-4A85-8F89-06E5BEF00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C-4063-9DBF-FF70D0336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C-4063-9DBF-FF70D03363FE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DC-4063-9DBF-FF70D03363FE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C-4063-9DBF-FF70D03363FE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C-4063-9DBF-FF70D0336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DC-4063-9DBF-FF70D03363FE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DC-4063-9DBF-FF70D03363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DC-4063-9DBF-FF70D03363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2">
                  <c:v>13406</c:v>
                </c:pt>
                <c:pt idx="3">
                  <c:v>10516</c:v>
                </c:pt>
                <c:pt idx="4">
                  <c:v>10529</c:v>
                </c:pt>
                <c:pt idx="12">
                  <c:v>60455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DC-4063-9DBF-FF70D0336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DC-4063-9DBF-FF70D03363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DC-4063-9DBF-FF70D03363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DC-4063-9DBF-FF70D03363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DC-4063-9DBF-FF70D03363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DC-4063-9DBF-FF70D03363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DC-4063-9DBF-FF70D03363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DC-4063-9DBF-FF70D03363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DC-4063-9DBF-FF70D03363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DC-4063-9DBF-FF70D03363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DC-4063-9DBF-FF70D03363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DC-4063-9DBF-FF70D03363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DC-4063-9DBF-FF70D03363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DC-4063-9DBF-FF70D03363FE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2">
                  <c:v>0.15082839728732078</c:v>
                </c:pt>
                <c:pt idx="3">
                  <c:v>1.8301539653335919E-2</c:v>
                </c:pt>
                <c:pt idx="4">
                  <c:v>0.21413745387453864</c:v>
                </c:pt>
                <c:pt idx="12">
                  <c:v>0.40966749055635865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DC-4063-9DBF-FF70D03363FE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2">
                  <c:v>-0.36198362840281739</c:v>
                </c:pt>
                <c:pt idx="3">
                  <c:v>-0.43489709280455691</c:v>
                </c:pt>
                <c:pt idx="4">
                  <c:v>-0.39173887926054307</c:v>
                </c:pt>
                <c:pt idx="12">
                  <c:v>-0.37492891632288017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DC-4063-9DBF-FF70D0336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0-4A07-BF61-44360CF820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0-4A07-BF61-44360CF820BD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80-4A07-BF61-44360CF820BD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80-4A07-BF61-44360CF820BD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80-4A07-BF61-44360CF820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80-4A07-BF61-44360CF820BD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80-4A07-BF61-44360CF82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80-4A07-BF61-44360CF820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2">
                  <c:v>715709</c:v>
                </c:pt>
                <c:pt idx="3">
                  <c:v>637610</c:v>
                </c:pt>
                <c:pt idx="4">
                  <c:v>513304</c:v>
                </c:pt>
                <c:pt idx="12">
                  <c:v>3259952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80-4A07-BF61-44360CF82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0-4A07-BF61-44360CF82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0-4A07-BF61-44360CF82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0-4A07-BF61-44360CF82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0-4A07-BF61-44360CF82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0-4A07-BF61-44360CF82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0-4A07-BF61-44360CF82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0-4A07-BF61-44360CF82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0-4A07-BF61-44360CF82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0-4A07-BF61-44360CF82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0-4A07-BF61-44360CF82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0-4A07-BF61-44360CF82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0-4A07-BF61-44360CF82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0-4A07-BF61-44360CF820BD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2">
                  <c:v>0.20227416276944576</c:v>
                </c:pt>
                <c:pt idx="3">
                  <c:v>7.3459073331122227E-2</c:v>
                </c:pt>
                <c:pt idx="4">
                  <c:v>1.0637899905690196E-2</c:v>
                </c:pt>
                <c:pt idx="12">
                  <c:v>0.17570142802942335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80-4A07-BF61-44360CF820BD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2">
                  <c:v>-0.17226348452220419</c:v>
                </c:pt>
                <c:pt idx="3">
                  <c:v>-0.16163515396954797</c:v>
                </c:pt>
                <c:pt idx="4">
                  <c:v>-0.27173670926304527</c:v>
                </c:pt>
                <c:pt idx="12">
                  <c:v>-0.19427621211312329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80-4A07-BF61-44360CF82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0-4EA0-9781-65337F69C5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0-4EA0-9781-65337F69C5BC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0-4EA0-9781-65337F69C5BC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0-4EA0-9781-65337F69C5BC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0-4EA0-9781-65337F69C5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0-4EA0-9781-65337F69C5BC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10-4EA0-9781-65337F69C5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10-4EA0-9781-65337F69C5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2">
                  <c:v>42335</c:v>
                </c:pt>
                <c:pt idx="3">
                  <c:v>47696</c:v>
                </c:pt>
                <c:pt idx="4">
                  <c:v>37507</c:v>
                </c:pt>
                <c:pt idx="12">
                  <c:v>212581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10-4EA0-9781-65337F69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0-4EA0-9781-65337F69C5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0-4EA0-9781-65337F69C5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0-4EA0-9781-65337F69C5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0-4EA0-9781-65337F69C5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0-4EA0-9781-65337F69C5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0-4EA0-9781-65337F69C5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0-4EA0-9781-65337F69C5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0-4EA0-9781-65337F69C5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0-4EA0-9781-65337F69C5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10-4EA0-9781-65337F69C5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10-4EA0-9781-65337F69C5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10-4EA0-9781-65337F69C5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10-4EA0-9781-65337F69C5BC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2">
                  <c:v>-3.0037116803372621E-2</c:v>
                </c:pt>
                <c:pt idx="3">
                  <c:v>1.2030809055995295E-2</c:v>
                </c:pt>
                <c:pt idx="4">
                  <c:v>-4.115554139450861E-3</c:v>
                </c:pt>
                <c:pt idx="12">
                  <c:v>-3.6224163647986307E-2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10-4EA0-9781-65337F69C5BC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2">
                  <c:v>1.6886049192928576E-2</c:v>
                </c:pt>
                <c:pt idx="3">
                  <c:v>0.22247283165880671</c:v>
                </c:pt>
                <c:pt idx="4">
                  <c:v>3.4133833301166261E-2</c:v>
                </c:pt>
                <c:pt idx="12">
                  <c:v>5.9350877804964286E-2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10-4EA0-9781-65337F69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D-431F-B2BC-F5FA53BC412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D-431F-B2BC-F5FA53BC412E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D-431F-B2BC-F5FA53BC412E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D-431F-B2BC-F5FA53BC412E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D-431F-B2BC-F5FA53BC412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6D-431F-B2BC-F5FA53BC412E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6D-431F-B2BC-F5FA53BC41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6D-431F-B2BC-F5FA53BC412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2">
                  <c:v>437346</c:v>
                </c:pt>
                <c:pt idx="3">
                  <c:v>380350</c:v>
                </c:pt>
                <c:pt idx="4">
                  <c:v>312379</c:v>
                </c:pt>
                <c:pt idx="12">
                  <c:v>1956235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6D-431F-B2BC-F5FA53BC4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D-431F-B2BC-F5FA53BC41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D-431F-B2BC-F5FA53BC41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D-431F-B2BC-F5FA53BC41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D-431F-B2BC-F5FA53BC41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D-431F-B2BC-F5FA53BC41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D-431F-B2BC-F5FA53BC41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D-431F-B2BC-F5FA53BC41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D-431F-B2BC-F5FA53BC41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D-431F-B2BC-F5FA53BC41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D-431F-B2BC-F5FA53BC41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D-431F-B2BC-F5FA53BC41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6D-431F-B2BC-F5FA53BC41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6D-431F-B2BC-F5FA53BC412E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2">
                  <c:v>0.22420153953813848</c:v>
                </c:pt>
                <c:pt idx="3">
                  <c:v>5.4196831450459504E-2</c:v>
                </c:pt>
                <c:pt idx="4">
                  <c:v>-4.3322869611821413E-2</c:v>
                </c:pt>
                <c:pt idx="12">
                  <c:v>0.17756596978304939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6D-431F-B2BC-F5FA53BC412E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2">
                  <c:v>-6.5156425010901464E-2</c:v>
                </c:pt>
                <c:pt idx="3">
                  <c:v>-7.9345484472200023E-2</c:v>
                </c:pt>
                <c:pt idx="4">
                  <c:v>-0.21426343564022721</c:v>
                </c:pt>
                <c:pt idx="12">
                  <c:v>-0.12338449446288435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6D-431F-B2BC-F5FA53BC4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78-49E8-A70D-3122D87F14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TF'!$C$471:$C$483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8-49E8-A70D-3122D87F1421}"/>
            </c:ext>
          </c:extLst>
        </c:ser>
        <c:ser>
          <c:idx val="5"/>
          <c:order val="1"/>
          <c:tx>
            <c:strRef>
              <c:f>'Viajeros entr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78-49E8-A70D-3122D87F1421}"/>
              </c:ext>
            </c:extLst>
          </c:dPt>
          <c:val>
            <c:numRef>
              <c:f>'Viajeros entr evol mensu TF'!$G$471:$G$483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78-49E8-A70D-3122D87F1421}"/>
            </c:ext>
          </c:extLst>
        </c:ser>
        <c:ser>
          <c:idx val="0"/>
          <c:order val="2"/>
          <c:tx>
            <c:strRef>
              <c:f>'Viajeros entr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78-49E8-A70D-3122D87F14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TF'!$I$471:$I$483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78-49E8-A70D-3122D87F1421}"/>
            </c:ext>
          </c:extLst>
        </c:ser>
        <c:ser>
          <c:idx val="1"/>
          <c:order val="3"/>
          <c:tx>
            <c:strRef>
              <c:f>'Viajeros entr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78-49E8-A70D-3122D87F14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78-49E8-A70D-3122D87F14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TF'!$K$471:$K$483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2">
                  <c:v>8109</c:v>
                </c:pt>
                <c:pt idx="3">
                  <c:v>8091</c:v>
                </c:pt>
                <c:pt idx="4">
                  <c:v>7048</c:v>
                </c:pt>
                <c:pt idx="12">
                  <c:v>42792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78-49E8-A70D-3122D87F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78-49E8-A70D-3122D87F14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78-49E8-A70D-3122D87F14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78-49E8-A70D-3122D87F14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78-49E8-A70D-3122D87F14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78-49E8-A70D-3122D87F14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78-49E8-A70D-3122D87F14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78-49E8-A70D-3122D87F14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78-49E8-A70D-3122D87F14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78-49E8-A70D-3122D87F14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78-49E8-A70D-3122D87F14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78-49E8-A70D-3122D87F14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78-49E8-A70D-3122D87F14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78-49E8-A70D-3122D87F142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TF'!$L$471:$L$483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2">
                  <c:v>0.22086720867208665</c:v>
                </c:pt>
                <c:pt idx="3">
                  <c:v>0.25792910447761197</c:v>
                </c:pt>
                <c:pt idx="4">
                  <c:v>-5.2688172043010795E-2</c:v>
                </c:pt>
                <c:pt idx="12">
                  <c:v>0.18843558197017241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78-49E8-A70D-3122D87F1421}"/>
            </c:ext>
          </c:extLst>
        </c:ser>
        <c:ser>
          <c:idx val="4"/>
          <c:order val="5"/>
          <c:tx>
            <c:strRef>
              <c:f>'Viajeros entr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TF'!$M$471:$M$483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2">
                  <c:v>0.83544590312358524</c:v>
                </c:pt>
                <c:pt idx="3">
                  <c:v>0.95199034981905917</c:v>
                </c:pt>
                <c:pt idx="4">
                  <c:v>0.64865497076023382</c:v>
                </c:pt>
                <c:pt idx="12">
                  <c:v>1.0663479646530494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78-49E8-A70D-3122D87F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8-47AD-89AC-09C53216BA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8-47AD-89AC-09C53216BA96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8-47AD-89AC-09C53216BA96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8-47AD-89AC-09C53216BA96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28-47AD-89AC-09C53216BA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28-47AD-89AC-09C53216BA96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28-47AD-89AC-09C53216BA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28-47AD-89AC-09C53216BA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2">
                  <c:v>11637</c:v>
                </c:pt>
                <c:pt idx="3">
                  <c:v>16612</c:v>
                </c:pt>
                <c:pt idx="4">
                  <c:v>11219</c:v>
                </c:pt>
                <c:pt idx="12">
                  <c:v>65126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28-47AD-89AC-09C53216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8-47AD-89AC-09C53216BA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8-47AD-89AC-09C53216BA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8-47AD-89AC-09C53216BA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8-47AD-89AC-09C53216BA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8-47AD-89AC-09C53216BA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8-47AD-89AC-09C53216BA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8-47AD-89AC-09C53216BA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8-47AD-89AC-09C53216BA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8-47AD-89AC-09C53216BA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8-47AD-89AC-09C53216BA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8-47AD-89AC-09C53216BA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8-47AD-89AC-09C53216BA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8-47AD-89AC-09C53216BA9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2">
                  <c:v>-0.14515536619407921</c:v>
                </c:pt>
                <c:pt idx="3">
                  <c:v>-6.7160826594788836E-2</c:v>
                </c:pt>
                <c:pt idx="4">
                  <c:v>-0.27478991596638658</c:v>
                </c:pt>
                <c:pt idx="12">
                  <c:v>-0.13810034276941807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28-47AD-89AC-09C53216BA96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2">
                  <c:v>-2.9441201000834027E-2</c:v>
                </c:pt>
                <c:pt idx="3">
                  <c:v>0.1989895344640924</c:v>
                </c:pt>
                <c:pt idx="4">
                  <c:v>7.4102441359502169E-2</c:v>
                </c:pt>
                <c:pt idx="12">
                  <c:v>0.13874560682624892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28-47AD-89AC-09C53216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A-4930-8700-18A85C52D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A-4930-8700-18A85C52D518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A-4930-8700-18A85C52D518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A-4930-8700-18A85C52D518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A-4930-8700-18A85C52D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6A-4930-8700-18A85C52D518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6A-4930-8700-18A85C52D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6A-4930-8700-18A85C52D5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2">
                  <c:v>165430</c:v>
                </c:pt>
                <c:pt idx="3">
                  <c:v>147093</c:v>
                </c:pt>
                <c:pt idx="4">
                  <c:v>117546</c:v>
                </c:pt>
                <c:pt idx="12">
                  <c:v>773332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6A-4930-8700-18A85C52D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A-4930-8700-18A85C52D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A-4930-8700-18A85C52D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A-4930-8700-18A85C52D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A-4930-8700-18A85C52D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A-4930-8700-18A85C52D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A-4930-8700-18A85C52D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A-4930-8700-18A85C52D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A-4930-8700-18A85C52D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A-4930-8700-18A85C52D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A-4930-8700-18A85C52D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A-4930-8700-18A85C52D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A-4930-8700-18A85C52D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A-4930-8700-18A85C52D518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2">
                  <c:v>0.21262543705973336</c:v>
                </c:pt>
                <c:pt idx="3">
                  <c:v>7.4039999123787004E-2</c:v>
                </c:pt>
                <c:pt idx="4">
                  <c:v>6.6157530022131095E-2</c:v>
                </c:pt>
                <c:pt idx="12">
                  <c:v>0.20952565658587852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6A-4930-8700-18A85C52D518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2">
                  <c:v>-0.30590461485531117</c:v>
                </c:pt>
                <c:pt idx="3">
                  <c:v>-0.33270275052057108</c:v>
                </c:pt>
                <c:pt idx="4">
                  <c:v>-0.40766459220438911</c:v>
                </c:pt>
                <c:pt idx="12">
                  <c:v>-0.31078343560195887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6A-4930-8700-18A85C52D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8-4647-B9DD-14B6EAC6A72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8-4647-B9DD-14B6EAC6A725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8-4647-B9DD-14B6EAC6A725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8-4647-B9DD-14B6EAC6A725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8-4647-B9DD-14B6EAC6A72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8-4647-B9DD-14B6EAC6A725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88-4647-B9DD-14B6EAC6A7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88-4647-B9DD-14B6EAC6A72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2">
                  <c:v>70598</c:v>
                </c:pt>
                <c:pt idx="3">
                  <c:v>62471</c:v>
                </c:pt>
                <c:pt idx="4">
                  <c:v>45872</c:v>
                </c:pt>
                <c:pt idx="12">
                  <c:v>317804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88-4647-B9DD-14B6EAC6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88-4647-B9DD-14B6EAC6A7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88-4647-B9DD-14B6EAC6A7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8-4647-B9DD-14B6EAC6A7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8-4647-B9DD-14B6EAC6A7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8-4647-B9DD-14B6EAC6A7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8-4647-B9DD-14B6EAC6A7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8-4647-B9DD-14B6EAC6A7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8-4647-B9DD-14B6EAC6A7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8-4647-B9DD-14B6EAC6A7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8-4647-B9DD-14B6EAC6A7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8-4647-B9DD-14B6EAC6A7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8-4647-B9DD-14B6EAC6A7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8-4647-B9DD-14B6EAC6A725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2">
                  <c:v>0.21768977353088292</c:v>
                </c:pt>
                <c:pt idx="3">
                  <c:v>0.27234770565591959</c:v>
                </c:pt>
                <c:pt idx="4">
                  <c:v>0.37086844779152472</c:v>
                </c:pt>
                <c:pt idx="12">
                  <c:v>0.26323237141267186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88-4647-B9DD-14B6EAC6A725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2">
                  <c:v>-0.39587023678107802</c:v>
                </c:pt>
                <c:pt idx="3">
                  <c:v>-0.28980366745108743</c:v>
                </c:pt>
                <c:pt idx="4">
                  <c:v>-0.36777981449067632</c:v>
                </c:pt>
                <c:pt idx="12">
                  <c:v>-0.35366148802417741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88-4647-B9DD-14B6EAC6A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residen'!$AA$6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AC2-4BF1-AE9D-CE4F97F5A1D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AC2-4BF1-AE9D-CE4F97F5A1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AC2-4BF1-AE9D-CE4F97F5A1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AC2-4BF1-AE9D-CE4F97F5A1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C2-4BF1-AE9D-CE4F97F5A1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C2-4BF1-AE9D-CE4F97F5A1D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C2-4BF1-AE9D-CE4F97F5A1D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C2-4BF1-AE9D-CE4F97F5A1D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C2-4BF1-AE9D-CE4F97F5A1D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C2-4BF1-AE9D-CE4F97F5A1D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AC2-4BF1-AE9D-CE4F97F5A1D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AC2-4BF1-AE9D-CE4F97F5A1D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AC2-4BF1-AE9D-CE4F97F5A1D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AC2-4BF1-AE9D-CE4F97F5A1D5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AC2-4BF1-AE9D-CE4F97F5A1D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AC2-4BF1-AE9D-CE4F97F5A1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residen'!$AA$8,'Pernoctaciones lugar residen'!$AA$12:$AA$36)</c:f>
              <c:numCache>
                <c:formatCode>0.0%</c:formatCode>
                <c:ptCount val="26"/>
                <c:pt idx="0">
                  <c:v>7.2666815442981481E-2</c:v>
                </c:pt>
                <c:pt idx="1">
                  <c:v>0.15261716758236243</c:v>
                </c:pt>
                <c:pt idx="2">
                  <c:v>0.21486951461268733</c:v>
                </c:pt>
                <c:pt idx="3">
                  <c:v>0.23393371579354771</c:v>
                </c:pt>
                <c:pt idx="4">
                  <c:v>-7.5441710546837237E-2</c:v>
                </c:pt>
                <c:pt idx="5">
                  <c:v>-1.7504503442818953E-2</c:v>
                </c:pt>
                <c:pt idx="6">
                  <c:v>0.19633646635226021</c:v>
                </c:pt>
                <c:pt idx="7">
                  <c:v>8.5339492612630741E-2</c:v>
                </c:pt>
                <c:pt idx="8">
                  <c:v>0.20892336722926941</c:v>
                </c:pt>
                <c:pt idx="9">
                  <c:v>0.26409471304794407</c:v>
                </c:pt>
                <c:pt idx="10">
                  <c:v>0.10558160858062493</c:v>
                </c:pt>
                <c:pt idx="11">
                  <c:v>0.26156619093422062</c:v>
                </c:pt>
                <c:pt idx="12">
                  <c:v>0.46948735191155233</c:v>
                </c:pt>
                <c:pt idx="13">
                  <c:v>0.29095799542944967</c:v>
                </c:pt>
                <c:pt idx="14">
                  <c:v>0.42557501522828267</c:v>
                </c:pt>
                <c:pt idx="15">
                  <c:v>0.27904909632779695</c:v>
                </c:pt>
                <c:pt idx="16">
                  <c:v>1.0392878780817405E-2</c:v>
                </c:pt>
                <c:pt idx="17">
                  <c:v>0.74392870404753064</c:v>
                </c:pt>
                <c:pt idx="18">
                  <c:v>0.18792022533163721</c:v>
                </c:pt>
                <c:pt idx="19">
                  <c:v>-6.4238712619714144E-3</c:v>
                </c:pt>
                <c:pt idx="20">
                  <c:v>0.37952349762567539</c:v>
                </c:pt>
                <c:pt idx="21">
                  <c:v>0.17504550150031983</c:v>
                </c:pt>
                <c:pt idx="22">
                  <c:v>1.5759005145797644E-2</c:v>
                </c:pt>
                <c:pt idx="23">
                  <c:v>0.22872220468179161</c:v>
                </c:pt>
                <c:pt idx="24">
                  <c:v>0.80322111891499159</c:v>
                </c:pt>
                <c:pt idx="25">
                  <c:v>0.14174276264642716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AC2-4BF1-AE9D-CE4F97F5A1D5}"/>
            </c:ext>
          </c:extLst>
        </c:ser>
        <c:ser>
          <c:idx val="1"/>
          <c:order val="1"/>
          <c:tx>
            <c:strRef>
              <c:f>'Pernoctaciones lugar residen'!$AC$6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EAC2-4BF1-AE9D-CE4F97F5A1D5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EAC2-4BF1-AE9D-CE4F97F5A1D5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EAC2-4BF1-AE9D-CE4F97F5A1D5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EAC2-4BF1-AE9D-CE4F97F5A1D5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EAC2-4BF1-AE9D-CE4F97F5A1D5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EAC2-4BF1-AE9D-CE4F97F5A1D5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EAC2-4BF1-AE9D-CE4F97F5A1D5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EAC2-4BF1-AE9D-CE4F97F5A1D5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EAC2-4BF1-AE9D-CE4F97F5A1D5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EAC2-4BF1-AE9D-CE4F97F5A1D5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EAC2-4BF1-AE9D-CE4F97F5A1D5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EAC2-4BF1-AE9D-CE4F97F5A1D5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EAC2-4BF1-AE9D-CE4F97F5A1D5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EAC2-4BF1-AE9D-CE4F97F5A1D5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EAC2-4BF1-AE9D-CE4F97F5A1D5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EAC2-4BF1-AE9D-CE4F97F5A1D5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EAC2-4BF1-AE9D-CE4F97F5A1D5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EAC2-4BF1-AE9D-CE4F97F5A1D5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EAC2-4BF1-AE9D-CE4F97F5A1D5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EAC2-4BF1-AE9D-CE4F97F5A1D5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EAC2-4BF1-AE9D-CE4F97F5A1D5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EAC2-4BF1-AE9D-CE4F97F5A1D5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EAC2-4BF1-AE9D-CE4F97F5A1D5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EAC2-4BF1-AE9D-CE4F97F5A1D5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EAC2-4BF1-AE9D-CE4F97F5A1D5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EAC2-4BF1-AE9D-CE4F97F5A1D5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C2-4BF1-AE9D-CE4F97F5A1D5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C2-4BF1-AE9D-CE4F97F5A1D5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C2-4BF1-AE9D-CE4F97F5A1D5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C2-4BF1-AE9D-CE4F97F5A1D5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C2-4BF1-AE9D-CE4F97F5A1D5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C2-4BF1-AE9D-CE4F97F5A1D5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C2-4BF1-AE9D-CE4F97F5A1D5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C2-4BF1-AE9D-CE4F97F5A1D5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C2-4BF1-AE9D-CE4F97F5A1D5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C2-4BF1-AE9D-CE4F97F5A1D5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C2-4BF1-AE9D-CE4F97F5A1D5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C2-4BF1-AE9D-CE4F97F5A1D5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C2-4BF1-AE9D-CE4F97F5A1D5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C2-4BF1-AE9D-CE4F97F5A1D5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C2-4BF1-AE9D-CE4F97F5A1D5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C2-4BF1-AE9D-CE4F97F5A1D5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AC2-4BF1-AE9D-CE4F97F5A1D5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C2-4BF1-AE9D-CE4F97F5A1D5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C2-4BF1-AE9D-CE4F97F5A1D5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C2-4BF1-AE9D-CE4F97F5A1D5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C2-4BF1-AE9D-CE4F97F5A1D5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C2-4BF1-AE9D-CE4F97F5A1D5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C2-4BF1-AE9D-CE4F97F5A1D5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C2-4BF1-AE9D-CE4F97F5A1D5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C2-4BF1-AE9D-CE4F97F5A1D5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AC2-4BF1-AE9D-CE4F97F5A1D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residen'!$AC$8,'Pernoctaciones lugar residen'!$AC$12:$AC$36)</c:f>
              <c:numCache>
                <c:formatCode>#,##0</c:formatCode>
                <c:ptCount val="26"/>
                <c:pt idx="0">
                  <c:v>97686</c:v>
                </c:pt>
                <c:pt idx="1">
                  <c:v>692311</c:v>
                </c:pt>
                <c:pt idx="2">
                  <c:v>274331</c:v>
                </c:pt>
                <c:pt idx="3">
                  <c:v>122698</c:v>
                </c:pt>
                <c:pt idx="4">
                  <c:v>-40632</c:v>
                </c:pt>
                <c:pt idx="5">
                  <c:v>-8318</c:v>
                </c:pt>
                <c:pt idx="6">
                  <c:v>71106</c:v>
                </c:pt>
                <c:pt idx="7">
                  <c:v>33992</c:v>
                </c:pt>
                <c:pt idx="8">
                  <c:v>49823</c:v>
                </c:pt>
                <c:pt idx="9">
                  <c:v>67880</c:v>
                </c:pt>
                <c:pt idx="10">
                  <c:v>22109</c:v>
                </c:pt>
                <c:pt idx="11">
                  <c:v>30185</c:v>
                </c:pt>
                <c:pt idx="12">
                  <c:v>94951</c:v>
                </c:pt>
                <c:pt idx="13">
                  <c:v>14387</c:v>
                </c:pt>
                <c:pt idx="14">
                  <c:v>90127</c:v>
                </c:pt>
                <c:pt idx="15">
                  <c:v>16011</c:v>
                </c:pt>
                <c:pt idx="16">
                  <c:v>892</c:v>
                </c:pt>
                <c:pt idx="17">
                  <c:v>100170</c:v>
                </c:pt>
                <c:pt idx="18">
                  <c:v>16546</c:v>
                </c:pt>
                <c:pt idx="19">
                  <c:v>-493</c:v>
                </c:pt>
                <c:pt idx="20">
                  <c:v>9271</c:v>
                </c:pt>
                <c:pt idx="21">
                  <c:v>7117</c:v>
                </c:pt>
                <c:pt idx="22">
                  <c:v>294</c:v>
                </c:pt>
                <c:pt idx="23">
                  <c:v>5071</c:v>
                </c:pt>
                <c:pt idx="24">
                  <c:v>6633</c:v>
                </c:pt>
                <c:pt idx="25">
                  <c:v>86056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EAC2-4BF1-AE9D-CE4F97F5A1D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AC2-4BF1-AE9D-CE4F97F5A1D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AC2-4BF1-AE9D-CE4F97F5A1D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AC2-4BF1-AE9D-CE4F97F5A1D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AC2-4BF1-AE9D-CE4F97F5A1D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AC2-4BF1-AE9D-CE4F97F5A1D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AC2-4BF1-AE9D-CE4F97F5A1D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AC2-4BF1-AE9D-CE4F97F5A1D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AC2-4BF1-AE9D-CE4F97F5A1D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AC2-4BF1-AE9D-CE4F97F5A1D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AC2-4BF1-AE9D-CE4F97F5A1D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AC2-4BF1-AE9D-CE4F97F5A1D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AC2-4BF1-AE9D-CE4F97F5A1D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AC2-4BF1-AE9D-CE4F97F5A1D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AC2-4BF1-AE9D-CE4F97F5A1D5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AC2-4BF1-AE9D-CE4F97F5A1D5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AC2-4BF1-AE9D-CE4F97F5A1D5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AC2-4BF1-AE9D-CE4F97F5A1D5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AC2-4BF1-AE9D-CE4F97F5A1D5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AC2-4BF1-AE9D-CE4F97F5A1D5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AC2-4BF1-AE9D-CE4F97F5A1D5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AC2-4BF1-AE9D-CE4F97F5A1D5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AC2-4BF1-AE9D-CE4F97F5A1D5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AC2-4BF1-AE9D-CE4F97F5A1D5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AC2-4BF1-AE9D-CE4F97F5A1D5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AC2-4BF1-AE9D-CE4F97F5A1D5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AC2-4BF1-AE9D-CE4F97F5A1D5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AC2-4BF1-AE9D-CE4F97F5A1D5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AC2-4BF1-AE9D-CE4F97F5A1D5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AC2-4BF1-AE9D-CE4F97F5A1D5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AC2-4BF1-AE9D-CE4F97F5A1D5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AC2-4BF1-AE9D-CE4F97F5A1D5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AC2-4BF1-AE9D-CE4F97F5A1D5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AC2-4BF1-AE9D-CE4F97F5A1D5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AC2-4BF1-AE9D-CE4F97F5A1D5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AC2-4BF1-AE9D-CE4F97F5A1D5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AC2-4BF1-AE9D-CE4F97F5A1D5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AC2-4BF1-AE9D-CE4F97F5A1D5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AC2-4BF1-AE9D-CE4F97F5A1D5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AC2-4BF1-AE9D-CE4F97F5A1D5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AC2-4BF1-AE9D-CE4F97F5A1D5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AC2-4BF1-AE9D-CE4F97F5A1D5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AC2-4BF1-AE9D-CE4F97F5A1D5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AC2-4BF1-AE9D-CE4F97F5A1D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residen'!$AF$8,'Pernoctaciones lugar residen'!$AF$12:$AF$36)</c:f>
              <c:numCache>
                <c:formatCode>0.0%</c:formatCode>
                <c:ptCount val="26"/>
                <c:pt idx="0">
                  <c:v>0.44532036747403064</c:v>
                </c:pt>
                <c:pt idx="1">
                  <c:v>0.42495331690123583</c:v>
                </c:pt>
                <c:pt idx="2">
                  <c:v>0.23361879287947124</c:v>
                </c:pt>
                <c:pt idx="3">
                  <c:v>0.3469852274516404</c:v>
                </c:pt>
                <c:pt idx="4">
                  <c:v>0.265470084154321</c:v>
                </c:pt>
                <c:pt idx="5">
                  <c:v>0.52031441333224482</c:v>
                </c:pt>
                <c:pt idx="6">
                  <c:v>0.44148944127786077</c:v>
                </c:pt>
                <c:pt idx="7">
                  <c:v>0.24934714354535939</c:v>
                </c:pt>
                <c:pt idx="8">
                  <c:v>0.28908487264079846</c:v>
                </c:pt>
                <c:pt idx="9">
                  <c:v>0.30778911392470215</c:v>
                </c:pt>
                <c:pt idx="10">
                  <c:v>0.66602608011771569</c:v>
                </c:pt>
                <c:pt idx="11">
                  <c:v>0.24869721064417191</c:v>
                </c:pt>
                <c:pt idx="12">
                  <c:v>0.20431718822779188</c:v>
                </c:pt>
                <c:pt idx="13">
                  <c:v>0.48372898477523629</c:v>
                </c:pt>
                <c:pt idx="14">
                  <c:v>0.38893561683876471</c:v>
                </c:pt>
                <c:pt idx="15">
                  <c:v>0.53401720587386203</c:v>
                </c:pt>
                <c:pt idx="16">
                  <c:v>0.46960256109939874</c:v>
                </c:pt>
                <c:pt idx="17">
                  <c:v>0.17659754781161188</c:v>
                </c:pt>
                <c:pt idx="18">
                  <c:v>0.35897947290841498</c:v>
                </c:pt>
                <c:pt idx="19">
                  <c:v>0.28550562275763292</c:v>
                </c:pt>
                <c:pt idx="20">
                  <c:v>0.3493084327912106</c:v>
                </c:pt>
                <c:pt idx="21">
                  <c:v>0.50381005196459017</c:v>
                </c:pt>
                <c:pt idx="22">
                  <c:v>0.24166808262737577</c:v>
                </c:pt>
                <c:pt idx="23">
                  <c:v>0.867346208504156</c:v>
                </c:pt>
                <c:pt idx="24">
                  <c:v>0.49814877145742176</c:v>
                </c:pt>
                <c:pt idx="25">
                  <c:v>0.49126724851085979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EAC2-4BF1-AE9D-CE4F97F5A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 año'!$AA$6</c:f>
              <c:strCache>
                <c:ptCount val="1"/>
                <c:pt idx="0">
                  <c:v>var. 22/21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31-4FE8-8132-0DBF1DCE9CF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31-4FE8-8132-0DBF1DCE9C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31-4FE8-8132-0DBF1DCE9CF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31-4FE8-8132-0DBF1DCE9C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31-4FE8-8132-0DBF1DCE9CF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31-4FE8-8132-0DBF1DCE9CF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31-4FE8-8132-0DBF1DCE9CF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31-4FE8-8132-0DBF1DCE9C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31-4FE8-8132-0DBF1DCE9CF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31-4FE8-8132-0DBF1DCE9CF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31-4FE8-8132-0DBF1DCE9CF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31-4FE8-8132-0DBF1DCE9CF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31-4FE8-8132-0DBF1DCE9CF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31-4FE8-8132-0DBF1DCE9CFC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31-4FE8-8132-0DBF1DCE9CF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31-4FE8-8132-0DBF1DCE9C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año'!$AA$8,'Pernoctaciones lugar reside año'!$AA$12:$AA$36)</c:f>
              <c:numCache>
                <c:formatCode>0.0%</c:formatCode>
                <c:ptCount val="26"/>
                <c:pt idx="0">
                  <c:v>0.45687929513193826</c:v>
                </c:pt>
                <c:pt idx="1">
                  <c:v>2.7774933015956198</c:v>
                </c:pt>
                <c:pt idx="2">
                  <c:v>0.75393829447291183</c:v>
                </c:pt>
                <c:pt idx="3">
                  <c:v>0.57905238619343979</c:v>
                </c:pt>
                <c:pt idx="4">
                  <c:v>0.86095282962971531</c:v>
                </c:pt>
                <c:pt idx="5">
                  <c:v>0.54811161415453147</c:v>
                </c:pt>
                <c:pt idx="6">
                  <c:v>0.99353118718639344</c:v>
                </c:pt>
                <c:pt idx="7">
                  <c:v>2.1719995379461707</c:v>
                </c:pt>
                <c:pt idx="8">
                  <c:v>0.53926676326149803</c:v>
                </c:pt>
                <c:pt idx="9">
                  <c:v>1.5657563442230744</c:v>
                </c:pt>
                <c:pt idx="10">
                  <c:v>1.5011828696214815</c:v>
                </c:pt>
                <c:pt idx="11">
                  <c:v>0.40607645003115445</c:v>
                </c:pt>
                <c:pt idx="12">
                  <c:v>1.5223147430555959</c:v>
                </c:pt>
                <c:pt idx="13">
                  <c:v>2.2943129293393603</c:v>
                </c:pt>
                <c:pt idx="14">
                  <c:v>1.8633591550209556</c:v>
                </c:pt>
                <c:pt idx="15">
                  <c:v>1.0734750074827897</c:v>
                </c:pt>
                <c:pt idx="16">
                  <c:v>0.65123985700505016</c:v>
                </c:pt>
                <c:pt idx="17">
                  <c:v>3.273054211250721</c:v>
                </c:pt>
                <c:pt idx="18">
                  <c:v>0.96962653332291593</c:v>
                </c:pt>
                <c:pt idx="19">
                  <c:v>0.33768111987338667</c:v>
                </c:pt>
                <c:pt idx="20">
                  <c:v>1.189896094589753</c:v>
                </c:pt>
                <c:pt idx="21">
                  <c:v>0.9866245838224823</c:v>
                </c:pt>
                <c:pt idx="22">
                  <c:v>0.14847342966501498</c:v>
                </c:pt>
                <c:pt idx="23">
                  <c:v>0.33987541376703945</c:v>
                </c:pt>
                <c:pt idx="24">
                  <c:v>2.7991824220746038</c:v>
                </c:pt>
                <c:pt idx="25">
                  <c:v>0.84970416556775819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031-4FE8-8132-0DBF1DCE9CFC}"/>
            </c:ext>
          </c:extLst>
        </c:ser>
        <c:ser>
          <c:idx val="1"/>
          <c:order val="1"/>
          <c:tx>
            <c:strRef>
              <c:f>'Pernoctaciones lugar reside año'!$AC$6</c:f>
              <c:strCache>
                <c:ptCount val="1"/>
                <c:pt idx="0">
                  <c:v>dif. 22/21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1031-4FE8-8132-0DBF1DCE9CFC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1031-4FE8-8132-0DBF1DCE9CFC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1031-4FE8-8132-0DBF1DCE9CFC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1031-4FE8-8132-0DBF1DCE9CFC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1031-4FE8-8132-0DBF1DCE9CFC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1031-4FE8-8132-0DBF1DCE9CFC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1031-4FE8-8132-0DBF1DCE9CFC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1031-4FE8-8132-0DBF1DCE9CFC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1031-4FE8-8132-0DBF1DCE9CFC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1031-4FE8-8132-0DBF1DCE9CFC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1031-4FE8-8132-0DBF1DCE9CFC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1031-4FE8-8132-0DBF1DCE9CFC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1031-4FE8-8132-0DBF1DCE9CFC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1031-4FE8-8132-0DBF1DCE9CFC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1031-4FE8-8132-0DBF1DCE9CFC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1031-4FE8-8132-0DBF1DCE9CFC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1031-4FE8-8132-0DBF1DCE9CFC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1031-4FE8-8132-0DBF1DCE9CFC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1031-4FE8-8132-0DBF1DCE9CFC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1031-4FE8-8132-0DBF1DCE9CFC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1031-4FE8-8132-0DBF1DCE9CFC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1031-4FE8-8132-0DBF1DCE9CFC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1031-4FE8-8132-0DBF1DCE9CFC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1031-4FE8-8132-0DBF1DCE9CFC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1031-4FE8-8132-0DBF1DCE9CFC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1031-4FE8-8132-0DBF1DCE9CFC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1-4FE8-8132-0DBF1DCE9CFC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1-4FE8-8132-0DBF1DCE9CFC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31-4FE8-8132-0DBF1DCE9CFC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31-4FE8-8132-0DBF1DCE9CFC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31-4FE8-8132-0DBF1DCE9CFC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31-4FE8-8132-0DBF1DCE9CFC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31-4FE8-8132-0DBF1DCE9CFC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31-4FE8-8132-0DBF1DCE9CFC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31-4FE8-8132-0DBF1DCE9CFC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31-4FE8-8132-0DBF1DCE9CFC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31-4FE8-8132-0DBF1DCE9CFC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31-4FE8-8132-0DBF1DCE9CFC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31-4FE8-8132-0DBF1DCE9CFC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031-4FE8-8132-0DBF1DCE9CFC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031-4FE8-8132-0DBF1DCE9CFC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031-4FE8-8132-0DBF1DCE9CFC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031-4FE8-8132-0DBF1DCE9CFC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031-4FE8-8132-0DBF1DCE9CFC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031-4FE8-8132-0DBF1DCE9CFC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031-4FE8-8132-0DBF1DCE9CFC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031-4FE8-8132-0DBF1DCE9CFC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031-4FE8-8132-0DBF1DCE9CFC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031-4FE8-8132-0DBF1DCE9CFC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031-4FE8-8132-0DBF1DCE9CFC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031-4FE8-8132-0DBF1DCE9CFC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031-4FE8-8132-0DBF1DCE9CF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año'!$AC$8,'Pernoctaciones lugar reside año'!$AC$12:$AC$36)</c:f>
              <c:numCache>
                <c:formatCode>#,##0</c:formatCode>
                <c:ptCount val="26"/>
                <c:pt idx="0">
                  <c:v>1302784</c:v>
                </c:pt>
                <c:pt idx="1">
                  <c:v>9306819</c:v>
                </c:pt>
                <c:pt idx="2">
                  <c:v>1362319</c:v>
                </c:pt>
                <c:pt idx="3">
                  <c:v>472450</c:v>
                </c:pt>
                <c:pt idx="4">
                  <c:v>595763</c:v>
                </c:pt>
                <c:pt idx="5">
                  <c:v>398185</c:v>
                </c:pt>
                <c:pt idx="6">
                  <c:v>471054</c:v>
                </c:pt>
                <c:pt idx="7">
                  <c:v>695711</c:v>
                </c:pt>
                <c:pt idx="8">
                  <c:v>223683</c:v>
                </c:pt>
                <c:pt idx="9">
                  <c:v>299739</c:v>
                </c:pt>
                <c:pt idx="10">
                  <c:v>296970</c:v>
                </c:pt>
                <c:pt idx="11">
                  <c:v>89937</c:v>
                </c:pt>
                <c:pt idx="12">
                  <c:v>261249</c:v>
                </c:pt>
                <c:pt idx="13">
                  <c:v>89843</c:v>
                </c:pt>
                <c:pt idx="14">
                  <c:v>287207</c:v>
                </c:pt>
                <c:pt idx="15">
                  <c:v>89662</c:v>
                </c:pt>
                <c:pt idx="16">
                  <c:v>57384</c:v>
                </c:pt>
                <c:pt idx="17">
                  <c:v>221157</c:v>
                </c:pt>
                <c:pt idx="18">
                  <c:v>99282</c:v>
                </c:pt>
                <c:pt idx="19">
                  <c:v>49500</c:v>
                </c:pt>
                <c:pt idx="20">
                  <c:v>63099</c:v>
                </c:pt>
                <c:pt idx="21">
                  <c:v>51266</c:v>
                </c:pt>
                <c:pt idx="22">
                  <c:v>5004</c:v>
                </c:pt>
                <c:pt idx="23">
                  <c:v>13040</c:v>
                </c:pt>
                <c:pt idx="24">
                  <c:v>16434</c:v>
                </c:pt>
                <c:pt idx="25">
                  <c:v>683016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1031-4FE8-8132-0DBF1DCE9CF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031-4FE8-8132-0DBF1DCE9CF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031-4FE8-8132-0DBF1DCE9CF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031-4FE8-8132-0DBF1DCE9C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031-4FE8-8132-0DBF1DCE9C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031-4FE8-8132-0DBF1DCE9C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031-4FE8-8132-0DBF1DCE9C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031-4FE8-8132-0DBF1DCE9CF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031-4FE8-8132-0DBF1DCE9C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031-4FE8-8132-0DBF1DCE9CF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031-4FE8-8132-0DBF1DCE9CF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031-4FE8-8132-0DBF1DCE9CF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031-4FE8-8132-0DBF1DCE9CF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031-4FE8-8132-0DBF1DCE9CF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031-4FE8-8132-0DBF1DCE9CFC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031-4FE8-8132-0DBF1DCE9CFC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031-4FE8-8132-0DBF1DCE9CFC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031-4FE8-8132-0DBF1DCE9CFC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031-4FE8-8132-0DBF1DCE9CFC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031-4FE8-8132-0DBF1DCE9CFC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031-4FE8-8132-0DBF1DCE9CFC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031-4FE8-8132-0DBF1DCE9CFC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031-4FE8-8132-0DBF1DCE9CFC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031-4FE8-8132-0DBF1DCE9CFC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031-4FE8-8132-0DBF1DCE9CFC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031-4FE8-8132-0DBF1DCE9CFC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031-4FE8-8132-0DBF1DCE9CFC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031-4FE8-8132-0DBF1DCE9CFC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031-4FE8-8132-0DBF1DCE9CFC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031-4FE8-8132-0DBF1DCE9CFC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031-4FE8-8132-0DBF1DCE9CFC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031-4FE8-8132-0DBF1DCE9CFC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031-4FE8-8132-0DBF1DCE9CF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031-4FE8-8132-0DBF1DCE9CFC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031-4FE8-8132-0DBF1DCE9CFC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031-4FE8-8132-0DBF1DCE9CFC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031-4FE8-8132-0DBF1DCE9CFC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031-4FE8-8132-0DBF1DCE9CFC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031-4FE8-8132-0DBF1DCE9CFC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031-4FE8-8132-0DBF1DCE9CFC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031-4FE8-8132-0DBF1DCE9CFC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031-4FE8-8132-0DBF1DCE9CFC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031-4FE8-8132-0DBF1DCE9CFC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031-4FE8-8132-0DBF1DCE9CF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año'!$AF$8,'Pernoctaciones lugar reside año'!$AF$12:$AF$36)</c:f>
              <c:numCache>
                <c:formatCode>0.0%</c:formatCode>
                <c:ptCount val="26"/>
                <c:pt idx="0">
                  <c:v>0.39805495481225578</c:v>
                </c:pt>
                <c:pt idx="1">
                  <c:v>0.42572195858181211</c:v>
                </c:pt>
                <c:pt idx="2">
                  <c:v>0.2267325029773323</c:v>
                </c:pt>
                <c:pt idx="3">
                  <c:v>0.33491076161565336</c:v>
                </c:pt>
                <c:pt idx="4">
                  <c:v>0.26824385691650132</c:v>
                </c:pt>
                <c:pt idx="5">
                  <c:v>0.49862177408494029</c:v>
                </c:pt>
                <c:pt idx="6">
                  <c:v>0.40401529332488767</c:v>
                </c:pt>
                <c:pt idx="7">
                  <c:v>0.25260680074113528</c:v>
                </c:pt>
                <c:pt idx="8">
                  <c:v>0.290119649685457</c:v>
                </c:pt>
                <c:pt idx="9">
                  <c:v>0.27272652246793311</c:v>
                </c:pt>
                <c:pt idx="10">
                  <c:v>0.72435220300044445</c:v>
                </c:pt>
                <c:pt idx="11">
                  <c:v>0.25478212242717579</c:v>
                </c:pt>
                <c:pt idx="12">
                  <c:v>0.20115342115539139</c:v>
                </c:pt>
                <c:pt idx="13">
                  <c:v>0.47552989784079008</c:v>
                </c:pt>
                <c:pt idx="14">
                  <c:v>0.39449084787844851</c:v>
                </c:pt>
                <c:pt idx="15">
                  <c:v>0.59766600473327713</c:v>
                </c:pt>
                <c:pt idx="16">
                  <c:v>0.56558754669621958</c:v>
                </c:pt>
                <c:pt idx="17">
                  <c:v>0.17157693217804584</c:v>
                </c:pt>
                <c:pt idx="18">
                  <c:v>0.36001167195020722</c:v>
                </c:pt>
                <c:pt idx="19">
                  <c:v>0.33257619482042783</c:v>
                </c:pt>
                <c:pt idx="20">
                  <c:v>0.29083037002871553</c:v>
                </c:pt>
                <c:pt idx="21">
                  <c:v>0.56615884134655137</c:v>
                </c:pt>
                <c:pt idx="22">
                  <c:v>0.23918869974646867</c:v>
                </c:pt>
                <c:pt idx="23">
                  <c:v>0.89277452011335479</c:v>
                </c:pt>
                <c:pt idx="24">
                  <c:v>0.43429260583880896</c:v>
                </c:pt>
                <c:pt idx="25">
                  <c:v>0.47650890948046576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1031-4FE8-8132-0DBF1DCE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7-449E-B093-73E3633F5E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7-449E-B093-73E3633F5EAA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27-449E-B093-73E3633F5EAA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7-449E-B093-73E3633F5EAA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27-449E-B093-73E3633F5E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7-449E-B093-73E3633F5EAA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27-449E-B093-73E3633F5E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27-449E-B093-73E3633F5EA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2">
                  <c:v>6.545621138251998</c:v>
                </c:pt>
                <c:pt idx="3">
                  <c:v>6.072093195448824</c:v>
                </c:pt>
                <c:pt idx="4">
                  <c:v>6.3840771548370592</c:v>
                </c:pt>
                <c:pt idx="12">
                  <c:v>6.6050862708118885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27-449E-B093-73E3633F5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7-449E-B093-73E3633F5E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7-449E-B093-73E3633F5E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7-449E-B093-73E3633F5E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7-449E-B093-73E3633F5E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7-449E-B093-73E3633F5E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7-449E-B093-73E3633F5E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7-449E-B093-73E3633F5E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7-449E-B093-73E3633F5E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7-449E-B093-73E3633F5E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7-449E-B093-73E3633F5E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27-449E-B093-73E3633F5E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27-449E-B093-73E3633F5E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27-449E-B093-73E3633F5EA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2">
                  <c:v>-0.13376778690555913</c:v>
                </c:pt>
                <c:pt idx="3">
                  <c:v>-0.15505492042034774</c:v>
                </c:pt>
                <c:pt idx="4">
                  <c:v>0.13720594391397434</c:v>
                </c:pt>
                <c:pt idx="12">
                  <c:v>7.004594756714333E-2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27-449E-B093-73E3633F5EAA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2">
                  <c:v>-0.23834690002773673</c:v>
                </c:pt>
                <c:pt idx="3">
                  <c:v>-0.52783781216267478</c:v>
                </c:pt>
                <c:pt idx="4">
                  <c:v>-9.177743848104658E-2</c:v>
                </c:pt>
                <c:pt idx="12">
                  <c:v>-0.40817590477510901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27-449E-B093-73E3633F5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09-4824-831E-AF0D197171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9-4824-831E-AF0D1971714A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09-4824-831E-AF0D1971714A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9-4824-831E-AF0D1971714A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9-4824-831E-AF0D197171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09-4824-831E-AF0D1971714A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09-4824-831E-AF0D197171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09-4824-831E-AF0D197171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2">
                  <c:v>6.3163737064567851</c:v>
                </c:pt>
                <c:pt idx="3">
                  <c:v>5.9232535698844062</c:v>
                </c:pt>
                <c:pt idx="4">
                  <c:v>6.1985260381741352</c:v>
                </c:pt>
                <c:pt idx="12">
                  <c:v>6.3490519963443468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09-4824-831E-AF0D19717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9-4824-831E-AF0D197171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9-4824-831E-AF0D197171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9-4824-831E-AF0D197171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9-4824-831E-AF0D197171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9-4824-831E-AF0D197171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9-4824-831E-AF0D197171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9-4824-831E-AF0D197171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9-4824-831E-AF0D197171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09-4824-831E-AF0D197171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09-4824-831E-AF0D197171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09-4824-831E-AF0D197171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09-4824-831E-AF0D197171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09-4824-831E-AF0D1971714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2">
                  <c:v>-0.1388967336351179</c:v>
                </c:pt>
                <c:pt idx="3">
                  <c:v>-0.17334220632900621</c:v>
                </c:pt>
                <c:pt idx="4">
                  <c:v>0.10383767284050549</c:v>
                </c:pt>
                <c:pt idx="12">
                  <c:v>5.0403194819040209E-2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09-4824-831E-AF0D1971714A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2">
                  <c:v>-0.23442509295439073</c:v>
                </c:pt>
                <c:pt idx="3">
                  <c:v>-0.54697227481839761</c:v>
                </c:pt>
                <c:pt idx="4">
                  <c:v>-0.16101026685792075</c:v>
                </c:pt>
                <c:pt idx="12">
                  <c:v>-0.39251787160775908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09-4824-831E-AF0D19717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0-4C25-B166-7DD8D5690A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0-4C25-B166-7DD8D5690AF5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0-4C25-B166-7DD8D5690AF5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0-4C25-B166-7DD8D5690AF5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B0-4C25-B166-7DD8D5690A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0-4C25-B166-7DD8D5690AF5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B0-4C25-B166-7DD8D5690A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B0-4C25-B166-7DD8D5690AF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2">
                  <c:v>6.4364920615076882</c:v>
                </c:pt>
                <c:pt idx="3">
                  <c:v>6.0259131633356304</c:v>
                </c:pt>
                <c:pt idx="4">
                  <c:v>6.4573879301541917</c:v>
                </c:pt>
                <c:pt idx="12">
                  <c:v>6.3847846042882432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B0-4C25-B166-7DD8D5690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0-4C25-B166-7DD8D5690A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0-4C25-B166-7DD8D5690A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0-4C25-B166-7DD8D5690A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0-4C25-B166-7DD8D5690A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0-4C25-B166-7DD8D5690A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0-4C25-B166-7DD8D5690A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0-4C25-B166-7DD8D5690A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0-4C25-B166-7DD8D5690A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0-4C25-B166-7DD8D5690A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B0-4C25-B166-7DD8D5690A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B0-4C25-B166-7DD8D5690A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B0-4C25-B166-7DD8D5690A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B0-4C25-B166-7DD8D5690AF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2">
                  <c:v>-0.25891161747026636</c:v>
                </c:pt>
                <c:pt idx="3">
                  <c:v>-0.12889095923321747</c:v>
                </c:pt>
                <c:pt idx="4">
                  <c:v>0.26174272234825047</c:v>
                </c:pt>
                <c:pt idx="12">
                  <c:v>3.4549519850084032E-2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B0-4C25-B166-7DD8D5690AF5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2">
                  <c:v>8.0938608338341211E-2</c:v>
                </c:pt>
                <c:pt idx="3">
                  <c:v>-0.23893007862941218</c:v>
                </c:pt>
                <c:pt idx="4">
                  <c:v>0.49601298861259036</c:v>
                </c:pt>
                <c:pt idx="12">
                  <c:v>-4.8885903961487287E-2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B0-4C25-B166-7DD8D5690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1-4587-B080-D89E487E93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1-4587-B080-D89E487E93BC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21-4587-B080-D89E487E93BC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1-4587-B080-D89E487E93BC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1-4587-B080-D89E487E93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21-4587-B080-D89E487E93BC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21-4587-B080-D89E487E93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21-4587-B080-D89E487E93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2">
                  <c:v>6.6168263737097393</c:v>
                </c:pt>
                <c:pt idx="3">
                  <c:v>6.1742351329841378</c:v>
                </c:pt>
                <c:pt idx="4">
                  <c:v>6.4161552608653567</c:v>
                </c:pt>
                <c:pt idx="12">
                  <c:v>6.6092905544098253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21-4587-B080-D89E487E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21-4587-B080-D89E487E93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21-4587-B080-D89E487E93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21-4587-B080-D89E487E93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21-4587-B080-D89E487E93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21-4587-B080-D89E487E93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21-4587-B080-D89E487E93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21-4587-B080-D89E487E93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21-4587-B080-D89E487E93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21-4587-B080-D89E487E93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21-4587-B080-D89E487E93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21-4587-B080-D89E487E93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21-4587-B080-D89E487E93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21-4587-B080-D89E487E93B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2">
                  <c:v>-2.8677418272925692E-2</c:v>
                </c:pt>
                <c:pt idx="3">
                  <c:v>-3.4461786654381044E-2</c:v>
                </c:pt>
                <c:pt idx="4">
                  <c:v>0.19306080393143876</c:v>
                </c:pt>
                <c:pt idx="12">
                  <c:v>0.20337446318685615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21-4587-B080-D89E487E93BC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2">
                  <c:v>-0.25280327148952075</c:v>
                </c:pt>
                <c:pt idx="3">
                  <c:v>-0.5085773413110708</c:v>
                </c:pt>
                <c:pt idx="4">
                  <c:v>-0.26525488257085872</c:v>
                </c:pt>
                <c:pt idx="12">
                  <c:v>-0.43116144014702318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21-4587-B080-D89E487E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9-4EF6-9D94-C1B71C3A58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9-4EF6-9D94-C1B71C3A583F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9-4EF6-9D94-C1B71C3A583F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9-4EF6-9D94-C1B71C3A583F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9-4EF6-9D94-C1B71C3A58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9-4EF6-9D94-C1B71C3A583F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09-4EF6-9D94-C1B71C3A58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09-4EF6-9D94-C1B71C3A58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2">
                  <c:v>5.641891642353289</c:v>
                </c:pt>
                <c:pt idx="3">
                  <c:v>5.2451987573254257</c:v>
                </c:pt>
                <c:pt idx="4">
                  <c:v>5.4689281831695249</c:v>
                </c:pt>
                <c:pt idx="12">
                  <c:v>5.8145060590564759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09-4EF6-9D94-C1B71C3A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9-4EF6-9D94-C1B71C3A58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9-4EF6-9D94-C1B71C3A58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9-4EF6-9D94-C1B71C3A58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9-4EF6-9D94-C1B71C3A58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9-4EF6-9D94-C1B71C3A58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9-4EF6-9D94-C1B71C3A58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9-4EF6-9D94-C1B71C3A58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9-4EF6-9D94-C1B71C3A58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9-4EF6-9D94-C1B71C3A58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9-4EF6-9D94-C1B71C3A58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09-4EF6-9D94-C1B71C3A58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09-4EF6-9D94-C1B71C3A58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09-4EF6-9D94-C1B71C3A583F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2">
                  <c:v>-0.19168291416715899</c:v>
                </c:pt>
                <c:pt idx="3">
                  <c:v>-0.76614815140862724</c:v>
                </c:pt>
                <c:pt idx="4">
                  <c:v>-0.43125326170465783</c:v>
                </c:pt>
                <c:pt idx="12">
                  <c:v>-0.39455330234484265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09-4EF6-9D94-C1B71C3A583F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2">
                  <c:v>-0.87563225386883214</c:v>
                </c:pt>
                <c:pt idx="3">
                  <c:v>-1.3398025537487808</c:v>
                </c:pt>
                <c:pt idx="4">
                  <c:v>-0.77058112124105005</c:v>
                </c:pt>
                <c:pt idx="12">
                  <c:v>-1.0123799865595107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09-4EF6-9D94-C1B71C3A5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C-476B-B24A-B00BAADD9DD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C-476B-B24A-B00BAADD9DD2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C-476B-B24A-B00BAADD9DD2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C-476B-B24A-B00BAADD9DD2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C-476B-B24A-B00BAADD9DD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1C-476B-B24A-B00BAADD9DD2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1C-476B-B24A-B00BAADD9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1C-476B-B24A-B00BAADD9DD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2">
                  <c:v>3.8814729574223246</c:v>
                </c:pt>
                <c:pt idx="3">
                  <c:v>4.0256130128672005</c:v>
                </c:pt>
                <c:pt idx="4">
                  <c:v>4.0102028422203331</c:v>
                </c:pt>
                <c:pt idx="12">
                  <c:v>4.0825730126162307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1C-476B-B24A-B00BAADD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1C-476B-B24A-B00BAADD9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C-476B-B24A-B00BAADD9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C-476B-B24A-B00BAADD9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C-476B-B24A-B00BAADD9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1C-476B-B24A-B00BAADD9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1C-476B-B24A-B00BAADD9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1C-476B-B24A-B00BAADD9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1C-476B-B24A-B00BAADD9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1C-476B-B24A-B00BAADD9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1C-476B-B24A-B00BAADD9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1C-476B-B24A-B00BAADD9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1C-476B-B24A-B00BAADD9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1C-476B-B24A-B00BAADD9DD2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2">
                  <c:v>-0.63570128816243399</c:v>
                </c:pt>
                <c:pt idx="3">
                  <c:v>9.3084143008630438E-2</c:v>
                </c:pt>
                <c:pt idx="4">
                  <c:v>0.23423252258562988</c:v>
                </c:pt>
                <c:pt idx="12">
                  <c:v>-0.26093934479821801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1C-476B-B24A-B00BAADD9DD2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2">
                  <c:v>0.12522100368678224</c:v>
                </c:pt>
                <c:pt idx="3">
                  <c:v>6.5496918868511056E-2</c:v>
                </c:pt>
                <c:pt idx="4">
                  <c:v>-9.783287206538116E-2</c:v>
                </c:pt>
                <c:pt idx="12">
                  <c:v>8.9023297389441591E-2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1C-476B-B24A-B00BAADD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4A-4E44-AC7F-ABFB7D3930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A-4E44-AC7F-ABFB7D3930A7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A-4E44-AC7F-ABFB7D3930A7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A-4E44-AC7F-ABFB7D3930A7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4A-4E44-AC7F-ABFB7D3930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A-4E44-AC7F-ABFB7D3930A7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4A-4E44-AC7F-ABFB7D3930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4A-4E44-AC7F-ABFB7D3930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2">
                  <c:v>11883</c:v>
                </c:pt>
                <c:pt idx="3">
                  <c:v>13375</c:v>
                </c:pt>
                <c:pt idx="4">
                  <c:v>11441</c:v>
                </c:pt>
                <c:pt idx="12">
                  <c:v>65887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4A-4E44-AC7F-ABFB7D393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4A-4E44-AC7F-ABFB7D3930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4A-4E44-AC7F-ABFB7D3930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4A-4E44-AC7F-ABFB7D3930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4A-4E44-AC7F-ABFB7D3930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4A-4E44-AC7F-ABFB7D3930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4A-4E44-AC7F-ABFB7D3930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4A-4E44-AC7F-ABFB7D3930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4A-4E44-AC7F-ABFB7D3930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4A-4E44-AC7F-ABFB7D3930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4A-4E44-AC7F-ABFB7D3930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4A-4E44-AC7F-ABFB7D3930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4A-4E44-AC7F-ABFB7D3930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4A-4E44-AC7F-ABFB7D3930A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2">
                  <c:v>-0.12296110414052697</c:v>
                </c:pt>
                <c:pt idx="3">
                  <c:v>6.9572171131547345E-2</c:v>
                </c:pt>
                <c:pt idx="4">
                  <c:v>-9.8850031505986147E-2</c:v>
                </c:pt>
                <c:pt idx="12">
                  <c:v>0.10487481763453133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4A-4E44-AC7F-ABFB7D3930A7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2">
                  <c:v>5.3177346450412166E-2</c:v>
                </c:pt>
                <c:pt idx="3">
                  <c:v>0.20800216763005785</c:v>
                </c:pt>
                <c:pt idx="4">
                  <c:v>0.3300395256916997</c:v>
                </c:pt>
                <c:pt idx="12">
                  <c:v>0.18869524428086892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4A-4E44-AC7F-ABFB7D393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A-4EF2-97A1-D4C16521D1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A-4EF2-97A1-D4C16521D1EC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9A-4EF2-97A1-D4C16521D1EC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A-4EF2-97A1-D4C16521D1EC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9A-4EF2-97A1-D4C16521D1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9A-4EF2-97A1-D4C16521D1EC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9A-4EF2-97A1-D4C16521D1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9A-4EF2-97A1-D4C16521D1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2">
                  <c:v>3.7562342392827124</c:v>
                </c:pt>
                <c:pt idx="3">
                  <c:v>3.5768707482993198</c:v>
                </c:pt>
                <c:pt idx="4">
                  <c:v>3.7792534099066764</c:v>
                </c:pt>
                <c:pt idx="12">
                  <c:v>3.7601069784799104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9A-4EF2-97A1-D4C16521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9A-4EF2-97A1-D4C16521D1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9A-4EF2-97A1-D4C16521D1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9A-4EF2-97A1-D4C16521D1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9A-4EF2-97A1-D4C16521D1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9A-4EF2-97A1-D4C16521D1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9A-4EF2-97A1-D4C16521D1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9A-4EF2-97A1-D4C16521D1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9A-4EF2-97A1-D4C16521D1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9A-4EF2-97A1-D4C16521D1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9A-4EF2-97A1-D4C16521D1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9A-4EF2-97A1-D4C16521D1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9A-4EF2-97A1-D4C16521D1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9A-4EF2-97A1-D4C16521D1EC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2">
                  <c:v>-1.1902625760039114</c:v>
                </c:pt>
                <c:pt idx="3">
                  <c:v>-0.18113507411698304</c:v>
                </c:pt>
                <c:pt idx="4">
                  <c:v>0.30071349815376802</c:v>
                </c:pt>
                <c:pt idx="12">
                  <c:v>-0.22224978630790648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9A-4EF2-97A1-D4C16521D1EC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2">
                  <c:v>-0.30955523440149824</c:v>
                </c:pt>
                <c:pt idx="3">
                  <c:v>-1.1642757485159665</c:v>
                </c:pt>
                <c:pt idx="4">
                  <c:v>-0.71568297025432059</c:v>
                </c:pt>
                <c:pt idx="12">
                  <c:v>-0.70636572864117619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9A-4EF2-97A1-D4C16521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01-4487-A738-5A96F77C23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1-4487-A738-5A96F77C239D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01-4487-A738-5A96F77C239D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01-4487-A738-5A96F77C239D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01-4487-A738-5A96F77C23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01-4487-A738-5A96F77C239D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01-4487-A738-5A96F77C23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01-4487-A738-5A96F77C23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2">
                  <c:v>7.3536531486637831</c:v>
                </c:pt>
                <c:pt idx="3">
                  <c:v>6.6110569645190056</c:v>
                </c:pt>
                <c:pt idx="4">
                  <c:v>7.1946737683089212</c:v>
                </c:pt>
                <c:pt idx="12">
                  <c:v>7.591505771725183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01-4487-A738-5A96F77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01-4487-A738-5A96F77C23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01-4487-A738-5A96F77C23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01-4487-A738-5A96F77C23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01-4487-A738-5A96F77C23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1-4487-A738-5A96F77C23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01-4487-A738-5A96F77C23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01-4487-A738-5A96F77C23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01-4487-A738-5A96F77C23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01-4487-A738-5A96F77C23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01-4487-A738-5A96F77C23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01-4487-A738-5A96F77C23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01-4487-A738-5A96F77C23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01-4487-A738-5A96F77C239D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2">
                  <c:v>-0.2248117976768107</c:v>
                </c:pt>
                <c:pt idx="3">
                  <c:v>-0.11483532644937888</c:v>
                </c:pt>
                <c:pt idx="4">
                  <c:v>0.31832327685187956</c:v>
                </c:pt>
                <c:pt idx="12">
                  <c:v>0.13489107886185536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01-4487-A738-5A96F77C239D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2">
                  <c:v>-5.7552912929271116E-2</c:v>
                </c:pt>
                <c:pt idx="3">
                  <c:v>-0.33660762846335412</c:v>
                </c:pt>
                <c:pt idx="4">
                  <c:v>0.4007097800300814</c:v>
                </c:pt>
                <c:pt idx="12">
                  <c:v>-0.17103595729519228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01-4487-A738-5A96F77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93-4E50-AF65-FC8960E493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8.5340819542947202</c:v>
                </c:pt>
                <c:pt idx="1">
                  <c:v>7.9346546310832027</c:v>
                </c:pt>
                <c:pt idx="2">
                  <c:v>7.1068624103789686</c:v>
                </c:pt>
                <c:pt idx="3">
                  <c:v>7.0912395492548166</c:v>
                </c:pt>
                <c:pt idx="4">
                  <c:v>7.1129633261423812</c:v>
                </c:pt>
                <c:pt idx="5">
                  <c:v>7.1628139032097122</c:v>
                </c:pt>
                <c:pt idx="6">
                  <c:v>8.5445669291338575</c:v>
                </c:pt>
                <c:pt idx="7">
                  <c:v>8.7439999999999998</c:v>
                </c:pt>
                <c:pt idx="8">
                  <c:v>8.2130885873902635</c:v>
                </c:pt>
                <c:pt idx="9">
                  <c:v>7.1731320754716981</c:v>
                </c:pt>
                <c:pt idx="10">
                  <c:v>7.3210212765957445</c:v>
                </c:pt>
                <c:pt idx="11">
                  <c:v>7.487851971037812</c:v>
                </c:pt>
                <c:pt idx="12">
                  <c:v>7.70097224830615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3-4E50-AF65-FC8960E4939A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93-4E50-AF65-FC8960E4939A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4.4212121212121209</c:v>
                </c:pt>
                <c:pt idx="1">
                  <c:v>4.2871189773844645</c:v>
                </c:pt>
                <c:pt idx="2">
                  <c:v>4.3922973578145994</c:v>
                </c:pt>
                <c:pt idx="3">
                  <c:v>3.8251404494382024</c:v>
                </c:pt>
                <c:pt idx="4">
                  <c:v>3.1728286384976525</c:v>
                </c:pt>
                <c:pt idx="5">
                  <c:v>4.2888365837256224</c:v>
                </c:pt>
                <c:pt idx="6">
                  <c:v>4.8560525757896968</c:v>
                </c:pt>
                <c:pt idx="7">
                  <c:v>7.1981012658227845</c:v>
                </c:pt>
                <c:pt idx="8">
                  <c:v>6.8196319018404905</c:v>
                </c:pt>
                <c:pt idx="9">
                  <c:v>6.5321403991741223</c:v>
                </c:pt>
                <c:pt idx="10">
                  <c:v>6.5647596092858045</c:v>
                </c:pt>
                <c:pt idx="11">
                  <c:v>6.7303352412101392</c:v>
                </c:pt>
                <c:pt idx="12">
                  <c:v>5.6674455150738181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93-4E50-AF65-FC8960E4939A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93-4E50-AF65-FC8960E493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7.3655123674911662</c:v>
                </c:pt>
                <c:pt idx="1">
                  <c:v>6.9375975039001556</c:v>
                </c:pt>
                <c:pt idx="2">
                  <c:v>6.8250195465207195</c:v>
                </c:pt>
                <c:pt idx="3">
                  <c:v>6.8213923867419304</c:v>
                </c:pt>
                <c:pt idx="4">
                  <c:v>6.1248983574564972</c:v>
                </c:pt>
                <c:pt idx="5">
                  <c:v>6.6080863402061851</c:v>
                </c:pt>
                <c:pt idx="6">
                  <c:v>7.5785000745489786</c:v>
                </c:pt>
                <c:pt idx="7">
                  <c:v>8.0057211683227951</c:v>
                </c:pt>
                <c:pt idx="8">
                  <c:v>6.2703325650312811</c:v>
                </c:pt>
                <c:pt idx="9">
                  <c:v>6.5184312638580932</c:v>
                </c:pt>
                <c:pt idx="10">
                  <c:v>6.5353455123113582</c:v>
                </c:pt>
                <c:pt idx="11">
                  <c:v>6.7456112852664578</c:v>
                </c:pt>
                <c:pt idx="12">
                  <c:v>6.8736041326668298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93-4E50-AF65-FC8960E4939A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93-4E50-AF65-FC8960E49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93-4E50-AF65-FC8960E493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2">
                  <c:v>6.34612501873782</c:v>
                </c:pt>
                <c:pt idx="3">
                  <c:v>6.4480194673516289</c:v>
                </c:pt>
                <c:pt idx="4">
                  <c:v>6.0671303785182786</c:v>
                </c:pt>
                <c:pt idx="12">
                  <c:v>6.404392492392974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93-4E50-AF65-FC8960E4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3-4E50-AF65-FC8960E49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3-4E50-AF65-FC8960E49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3-4E50-AF65-FC8960E49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3-4E50-AF65-FC8960E49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3-4E50-AF65-FC8960E49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3-4E50-AF65-FC8960E49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3-4E50-AF65-FC8960E49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3-4E50-AF65-FC8960E49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3-4E50-AF65-FC8960E49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3-4E50-AF65-FC8960E49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3-4E50-AF65-FC8960E49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3-4E50-AF65-FC8960E49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3-4E50-AF65-FC8960E4939A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-0.29838952617477688</c:v>
                </c:pt>
                <c:pt idx="1">
                  <c:v>-0.81489360970471125</c:v>
                </c:pt>
                <c:pt idx="2">
                  <c:v>-0.47889452778289954</c:v>
                </c:pt>
                <c:pt idx="3">
                  <c:v>-0.37337291939030148</c:v>
                </c:pt>
                <c:pt idx="4">
                  <c:v>-5.7767978938218612E-2</c:v>
                </c:pt>
                <c:pt idx="12">
                  <c:v>-0.42506535198885675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93-4E50-AF65-FC8960E4939A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-1.4669591129783308</c:v>
                </c:pt>
                <c:pt idx="1">
                  <c:v>-1.8119507368877583</c:v>
                </c:pt>
                <c:pt idx="2">
                  <c:v>-0.76073739164114862</c:v>
                </c:pt>
                <c:pt idx="3">
                  <c:v>-0.64322008190318769</c:v>
                </c:pt>
                <c:pt idx="4">
                  <c:v>-1.0458329476241026</c:v>
                </c:pt>
                <c:pt idx="12">
                  <c:v>-1.1308483922902894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93-4E50-AF65-FC8960E49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59-4981-BCE5-539827A0A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9-4981-BCE5-539827A0ABE8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59-4981-BCE5-539827A0ABE8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9-4981-BCE5-539827A0ABE8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59-4981-BCE5-539827A0A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59-4981-BCE5-539827A0ABE8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59-4981-BCE5-539827A0A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59-4981-BCE5-539827A0A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2">
                  <c:v>7.7811265701170695</c:v>
                </c:pt>
                <c:pt idx="3">
                  <c:v>6.9401868476753519</c:v>
                </c:pt>
                <c:pt idx="4">
                  <c:v>7.721641329872698</c:v>
                </c:pt>
                <c:pt idx="12">
                  <c:v>8.0869239895659799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59-4981-BCE5-539827A0A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59-4981-BCE5-539827A0A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59-4981-BCE5-539827A0A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59-4981-BCE5-539827A0A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59-4981-BCE5-539827A0A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9-4981-BCE5-539827A0A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9-4981-BCE5-539827A0A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9-4981-BCE5-539827A0A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9-4981-BCE5-539827A0A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9-4981-BCE5-539827A0A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9-4981-BCE5-539827A0A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59-4981-BCE5-539827A0A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59-4981-BCE5-539827A0A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59-4981-BCE5-539827A0ABE8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2">
                  <c:v>-4.6608481045313788E-2</c:v>
                </c:pt>
                <c:pt idx="3">
                  <c:v>6.0937319580322225E-2</c:v>
                </c:pt>
                <c:pt idx="4">
                  <c:v>0.54684458190521834</c:v>
                </c:pt>
                <c:pt idx="12">
                  <c:v>0.3843126409565043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59-4981-BCE5-539827A0ABE8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2">
                  <c:v>9.2025112266536091E-2</c:v>
                </c:pt>
                <c:pt idx="3">
                  <c:v>0.15711128861713064</c:v>
                </c:pt>
                <c:pt idx="4">
                  <c:v>0.73018803780741948</c:v>
                </c:pt>
                <c:pt idx="12">
                  <c:v>0.21323387376692438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59-4981-BCE5-539827A0A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76-4AAD-80DB-6078E918BFD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6-4AAD-80DB-6078E918BFD1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76-4AAD-80DB-6078E918BFD1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76-4AAD-80DB-6078E918BFD1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76-4AAD-80DB-6078E918BFD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76-4AAD-80DB-6078E918BFD1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76-4AAD-80DB-6078E918BF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76-4AAD-80DB-6078E918BFD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2">
                  <c:v>6.6837703527130214</c:v>
                </c:pt>
                <c:pt idx="3">
                  <c:v>5.938113116143878</c:v>
                </c:pt>
                <c:pt idx="4">
                  <c:v>6.4810056789987316</c:v>
                </c:pt>
                <c:pt idx="12">
                  <c:v>6.921993179438064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76-4AAD-80DB-6078E918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76-4AAD-80DB-6078E918BF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76-4AAD-80DB-6078E918BF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76-4AAD-80DB-6078E918BF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76-4AAD-80DB-6078E918BF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76-4AAD-80DB-6078E918BF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76-4AAD-80DB-6078E918BF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76-4AAD-80DB-6078E918BF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76-4AAD-80DB-6078E918BF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76-4AAD-80DB-6078E918BF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76-4AAD-80DB-6078E918BF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76-4AAD-80DB-6078E918BF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76-4AAD-80DB-6078E918BF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76-4AAD-80DB-6078E918BFD1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2">
                  <c:v>-0.7515359477011927</c:v>
                </c:pt>
                <c:pt idx="3">
                  <c:v>-0.50825073417384381</c:v>
                </c:pt>
                <c:pt idx="4">
                  <c:v>-8.7478086267875454E-2</c:v>
                </c:pt>
                <c:pt idx="12">
                  <c:v>-0.316899986632313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76-4AAD-80DB-6078E918BFD1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2">
                  <c:v>-0.56388055195476028</c:v>
                </c:pt>
                <c:pt idx="3">
                  <c:v>-1.137187798637056</c:v>
                </c:pt>
                <c:pt idx="4">
                  <c:v>-0.42503225383579046</c:v>
                </c:pt>
                <c:pt idx="12">
                  <c:v>-0.77125595664882063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76-4AAD-80DB-6078E918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7-4DD1-B2D9-8F647B43DA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7-4DD1-B2D9-8F647B43DADB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B7-4DD1-B2D9-8F647B43DADB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B7-4DD1-B2D9-8F647B43DADB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7-4DD1-B2D9-8F647B43DA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B7-4DD1-B2D9-8F647B43DADB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B7-4DD1-B2D9-8F647B43D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B7-4DD1-B2D9-8F647B43DA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2">
                  <c:v>7.2788947314156101</c:v>
                </c:pt>
                <c:pt idx="3">
                  <c:v>6.5939413130673419</c:v>
                </c:pt>
                <c:pt idx="4">
                  <c:v>6.9809770202404504</c:v>
                </c:pt>
                <c:pt idx="12">
                  <c:v>7.4591372107214946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B7-4DD1-B2D9-8F647B43D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B7-4DD1-B2D9-8F647B43D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B7-4DD1-B2D9-8F647B43D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B7-4DD1-B2D9-8F647B43D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B7-4DD1-B2D9-8F647B43D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B7-4DD1-B2D9-8F647B43D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B7-4DD1-B2D9-8F647B43D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B7-4DD1-B2D9-8F647B43D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B7-4DD1-B2D9-8F647B43D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B7-4DD1-B2D9-8F647B43D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B7-4DD1-B2D9-8F647B43D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B7-4DD1-B2D9-8F647B43D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B7-4DD1-B2D9-8F647B43D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B7-4DD1-B2D9-8F647B43DADB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2">
                  <c:v>0.18169801211092196</c:v>
                </c:pt>
                <c:pt idx="3">
                  <c:v>0.22654408832346906</c:v>
                </c:pt>
                <c:pt idx="4">
                  <c:v>0.80489728602118138</c:v>
                </c:pt>
                <c:pt idx="12">
                  <c:v>0.38413510155082076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B7-4DD1-B2D9-8F647B43DADB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2">
                  <c:v>0.43823442584867234</c:v>
                </c:pt>
                <c:pt idx="3">
                  <c:v>-0.79542360628749709</c:v>
                </c:pt>
                <c:pt idx="4">
                  <c:v>1.4193489350035966</c:v>
                </c:pt>
                <c:pt idx="12">
                  <c:v>-6.8519366997086273E-2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B7-4DD1-B2D9-8F647B43D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D-4A26-BF5B-CF4C8DCBA7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0.70549166666666674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D-4A26-BF5B-CF4C8DCBA71C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7D-4A26-BF5B-CF4C8DCBA71C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0.40083333333333332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7D-4A26-BF5B-CF4C8DCBA71C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7D-4A26-BF5B-CF4C8DCBA7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0.69461666666666655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7D-4A26-BF5B-CF4C8DCBA71C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7D-4A26-BF5B-CF4C8DCBA7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7D-4A26-BF5B-CF4C8DCBA7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2">
                  <c:v>0.74109999999999998</c:v>
                </c:pt>
                <c:pt idx="3">
                  <c:v>0.72049999999999992</c:v>
                </c:pt>
                <c:pt idx="4">
                  <c:v>0.63670000000000004</c:v>
                </c:pt>
                <c:pt idx="12">
                  <c:v>0.72714000000000001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7D-4A26-BF5B-CF4C8DCB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7D-4A26-BF5B-CF4C8DCBA7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7D-4A26-BF5B-CF4C8DCBA7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7D-4A26-BF5B-CF4C8DCBA7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7D-4A26-BF5B-CF4C8DCBA7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7D-4A26-BF5B-CF4C8DCBA7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7D-4A26-BF5B-CF4C8DCBA7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7D-4A26-BF5B-CF4C8DCBA7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7D-4A26-BF5B-CF4C8DCBA7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7D-4A26-BF5B-CF4C8DCBA7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7D-4A26-BF5B-CF4C8DCBA7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7D-4A26-BF5B-CF4C8DCBA7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7D-4A26-BF5B-CF4C8DCBA7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7D-4A26-BF5B-CF4C8DCBA71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2">
                  <c:v>6.0684127665664667E-2</c:v>
                </c:pt>
                <c:pt idx="3">
                  <c:v>2.3437499999999778E-2</c:v>
                </c:pt>
                <c:pt idx="4">
                  <c:v>1.8394113883557273E-2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7D-4A26-BF5B-CF4C8DCBA71C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2">
                  <c:v>4.6603587063973828E-2</c:v>
                </c:pt>
                <c:pt idx="3">
                  <c:v>6.8832517430648332E-2</c:v>
                </c:pt>
                <c:pt idx="4">
                  <c:v>1.4176489327811348E-2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7D-4A26-BF5B-CF4C8DCB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2-4ED3-9979-BC8FA74096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0.37627500000000008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2-4ED3-9979-BC8FA7409650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2-4ED3-9979-BC8FA74096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2-4ED3-9979-BC8FA7409650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2-4ED3-9979-BC8FA74096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2">
                  <c:v>0.70069999999999988</c:v>
                </c:pt>
                <c:pt idx="3">
                  <c:v>0.69530000000000003</c:v>
                </c:pt>
                <c:pt idx="4">
                  <c:v>0.60350000000000004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0.67794880469884178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2-4ED3-9979-BC8FA740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42-4ED3-9979-BC8FA74096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42-4ED3-9979-BC8FA74096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42-4ED3-9979-BC8FA74096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42-4ED3-9979-BC8FA74096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42-4ED3-9979-BC8FA74096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42-4ED3-9979-BC8FA74096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42-4ED3-9979-BC8FA74096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42-4ED3-9979-BC8FA74096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42-4ED3-9979-BC8FA74096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42-4ED3-9979-BC8FA74096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42-4ED3-9979-BC8FA74096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42-4ED3-9979-BC8FA74096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42-4ED3-9979-BC8FA740965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2">
                  <c:v>0.10695102685623992</c:v>
                </c:pt>
                <c:pt idx="3">
                  <c:v>0.13648251062438699</c:v>
                </c:pt>
                <c:pt idx="4">
                  <c:v>0.11285266457680265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0.1643662060924469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2-4ED3-9979-BC8FA7409650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2">
                  <c:v>1.1549011115923102E-2</c:v>
                </c:pt>
                <c:pt idx="3">
                  <c:v>0.10698933290877255</c:v>
                </c:pt>
                <c:pt idx="4">
                  <c:v>3.3921535035120742E-2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2.3665193578670474E-2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42-4ED3-9979-BC8FA740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9-4158-A91C-BCFC077B98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0.51488333333333336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9-4158-A91C-BCFC077B98C4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F9-4158-A91C-BCFC077B98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0.52483333333333337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9-4158-A91C-BCFC077B98C4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9-4158-A91C-BCFC077B98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2">
                  <c:v>0.60389999999999999</c:v>
                </c:pt>
                <c:pt idx="3">
                  <c:v>0.51129999999999998</c:v>
                </c:pt>
                <c:pt idx="4">
                  <c:v>0.49259999999999998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0.57128763374353619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F9-4158-A91C-BCFC077B9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9-4158-A91C-BCFC077B98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9-4158-A91C-BCFC077B98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9-4158-A91C-BCFC077B98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9-4158-A91C-BCFC077B98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9-4158-A91C-BCFC077B98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9-4158-A91C-BCFC077B98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9-4158-A91C-BCFC077B98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9-4158-A91C-BCFC077B98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9-4158-A91C-BCFC077B98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9-4158-A91C-BCFC077B98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F9-4158-A91C-BCFC077B98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F9-4158-A91C-BCFC077B98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F9-4158-A91C-BCFC077B98C4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2">
                  <c:v>5.3558967201674745E-2</c:v>
                </c:pt>
                <c:pt idx="3">
                  <c:v>-1.3671875000000888E-3</c:v>
                </c:pt>
                <c:pt idx="4">
                  <c:v>0.17903303015797034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0.1072048192017474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F9-4158-A91C-BCFC077B98C4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2">
                  <c:v>1.9756838905775176E-2</c:v>
                </c:pt>
                <c:pt idx="3">
                  <c:v>-5.0686966208689177E-2</c:v>
                </c:pt>
                <c:pt idx="4">
                  <c:v>-0.16593294954283788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-3.7850340439568253E-2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F9-4158-A91C-BCFC077B9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1-4129-9661-C70B79E7DE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0.49540000000000001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1-4129-9661-C70B79E7DE27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1-4129-9661-C70B79E7DE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0.61725833333333335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1-4129-9661-C70B79E7DE27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1-4129-9661-C70B79E7DE2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2">
                  <c:v>0.73919999999999997</c:v>
                </c:pt>
                <c:pt idx="3">
                  <c:v>0.59920000000000007</c:v>
                </c:pt>
                <c:pt idx="4">
                  <c:v>0.5806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0.68438331352238635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1-4129-9661-C70B79E7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D1-4129-9661-C70B79E7DE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D1-4129-9661-C70B79E7DE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D1-4129-9661-C70B79E7DE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D1-4129-9661-C70B79E7DE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D1-4129-9661-C70B79E7DE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D1-4129-9661-C70B79E7DE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D1-4129-9661-C70B79E7DE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D1-4129-9661-C70B79E7DE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D1-4129-9661-C70B79E7DE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1-4129-9661-C70B79E7DE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1-4129-9661-C70B79E7DE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1-4129-9661-C70B79E7DE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1-4129-9661-C70B79E7DE27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2">
                  <c:v>8.5781433607520663E-2</c:v>
                </c:pt>
                <c:pt idx="3">
                  <c:v>2.7082619129242369E-2</c:v>
                </c:pt>
                <c:pt idx="4">
                  <c:v>0.1995867768595041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0.19035396451666831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D1-4129-9661-C70B79E7DE27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2">
                  <c:v>0.14836103775050469</c:v>
                </c:pt>
                <c:pt idx="3">
                  <c:v>-2.9163966299416533E-2</c:v>
                </c:pt>
                <c:pt idx="4">
                  <c:v>4.4996400287977023E-2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0.1044090041875414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D1-4129-9661-C70B79E7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D-423D-8BB4-B9C71818E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D-423D-8BB4-B9C71818EC2E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D-423D-8BB4-B9C71818EC2E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D-423D-8BB4-B9C71818EC2E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D-423D-8BB4-B9C71818E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D-423D-8BB4-B9C71818EC2E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6D-423D-8BB4-B9C71818EC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6D-423D-8BB4-B9C71818E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2">
                  <c:v>12322</c:v>
                </c:pt>
                <c:pt idx="3">
                  <c:v>12573</c:v>
                </c:pt>
                <c:pt idx="4">
                  <c:v>12097</c:v>
                </c:pt>
                <c:pt idx="12">
                  <c:v>60262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6D-423D-8BB4-B9C71818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D-423D-8BB4-B9C71818EC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D-423D-8BB4-B9C71818EC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D-423D-8BB4-B9C71818EC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D-423D-8BB4-B9C71818EC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D-423D-8BB4-B9C71818EC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D-423D-8BB4-B9C71818EC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D-423D-8BB4-B9C71818EC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D-423D-8BB4-B9C71818EC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D-423D-8BB4-B9C71818EC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D-423D-8BB4-B9C71818EC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D-423D-8BB4-B9C71818EC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6D-423D-8BB4-B9C71818EC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6D-423D-8BB4-B9C71818EC2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2">
                  <c:v>1.423985513210968E-2</c:v>
                </c:pt>
                <c:pt idx="3">
                  <c:v>0.1090235512040223</c:v>
                </c:pt>
                <c:pt idx="4">
                  <c:v>0.130983545250561</c:v>
                </c:pt>
                <c:pt idx="12">
                  <c:v>6.6659586519399516E-2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6D-423D-8BB4-B9C71818EC2E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2">
                  <c:v>0.40806764941149587</c:v>
                </c:pt>
                <c:pt idx="3">
                  <c:v>0.42373457139621795</c:v>
                </c:pt>
                <c:pt idx="4">
                  <c:v>0.24250205423171733</c:v>
                </c:pt>
                <c:pt idx="12">
                  <c:v>0.41772926175128222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6D-423D-8BB4-B9C71818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9-461E-9A78-E4A7D351E8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0.30746666666666667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9-461E-9A78-E4A7D351E8D6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49-461E-9A78-E4A7D351E8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0.5779333333333333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49-461E-9A78-E4A7D351E8D6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9-461E-9A78-E4A7D351E8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2">
                  <c:v>0.63200000000000001</c:v>
                </c:pt>
                <c:pt idx="3">
                  <c:v>0.5827</c:v>
                </c:pt>
                <c:pt idx="4">
                  <c:v>0.45890000000000003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0.59278547632378131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49-461E-9A78-E4A7D351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49-461E-9A78-E4A7D351E8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49-461E-9A78-E4A7D351E8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49-461E-9A78-E4A7D351E8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49-461E-9A78-E4A7D351E8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49-461E-9A78-E4A7D351E8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49-461E-9A78-E4A7D351E8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49-461E-9A78-E4A7D351E8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49-461E-9A78-E4A7D351E8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49-461E-9A78-E4A7D351E8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9-461E-9A78-E4A7D351E8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9-461E-9A78-E4A7D351E8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9-461E-9A78-E4A7D351E8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49-461E-9A78-E4A7D351E8D6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2">
                  <c:v>6.325706594885605E-2</c:v>
                </c:pt>
                <c:pt idx="3">
                  <c:v>5.5220017256254472E-3</c:v>
                </c:pt>
                <c:pt idx="4">
                  <c:v>-4.1762372102735368E-2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6.3764792347896115E-2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49-461E-9A78-E4A7D351E8D6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2">
                  <c:v>-5.1943963481818622E-3</c:v>
                </c:pt>
                <c:pt idx="3">
                  <c:v>1.1983327544286215E-2</c:v>
                </c:pt>
                <c:pt idx="4">
                  <c:v>-0.13789216607176402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-3.3486862803600692E-2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49-461E-9A78-E4A7D351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22-4F7E-998E-30155295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0.4654416666666667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2-4F7E-998E-30155295E3DC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22-4F7E-998E-30155295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0.7728666666666667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2-4F7E-998E-30155295E3DC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22-4F7E-998E-30155295E3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2">
                  <c:v>0.80959999999999999</c:v>
                </c:pt>
                <c:pt idx="3">
                  <c:v>0.8034</c:v>
                </c:pt>
                <c:pt idx="4">
                  <c:v>0.76290000000000002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0.81812000000000007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22-4F7E-998E-30155295E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22-4F7E-998E-30155295E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22-4F7E-998E-30155295E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22-4F7E-998E-30155295E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22-4F7E-998E-30155295E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22-4F7E-998E-30155295E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22-4F7E-998E-30155295E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22-4F7E-998E-30155295E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22-4F7E-998E-30155295E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22-4F7E-998E-30155295E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22-4F7E-998E-30155295E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22-4F7E-998E-30155295E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22-4F7E-998E-30155295E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22-4F7E-998E-30155295E3D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2">
                  <c:v>6.4282897331405353E-2</c:v>
                </c:pt>
                <c:pt idx="3">
                  <c:v>2.6184697917997157E-2</c:v>
                </c:pt>
                <c:pt idx="4">
                  <c:v>6.6098378982671901E-2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0.17051372517787677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22-4F7E-998E-30155295E3DC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2">
                  <c:v>3.2389696505993326E-2</c:v>
                </c:pt>
                <c:pt idx="3">
                  <c:v>3.1454615483373916E-2</c:v>
                </c:pt>
                <c:pt idx="4">
                  <c:v>4.1928434853865104E-2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5.4564823490390157E-2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22-4F7E-998E-30155295E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9-40B7-A3C9-915BC44111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0.36600833333333332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9-40B7-A3C9-915BC4411163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9-40B7-A3C9-915BC44111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0.65669999999999995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9-40B7-A3C9-915BC4411163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9-40B7-A3C9-915BC44111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2">
                  <c:v>0.64510000000000001</c:v>
                </c:pt>
                <c:pt idx="3">
                  <c:v>0.75099999999999989</c:v>
                </c:pt>
                <c:pt idx="4">
                  <c:v>0.57150000000000001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0.66500764858430805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19-40B7-A3C9-915BC4411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19-40B7-A3C9-915BC44111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19-40B7-A3C9-915BC44111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19-40B7-A3C9-915BC44111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19-40B7-A3C9-915BC44111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19-40B7-A3C9-915BC44111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9-40B7-A3C9-915BC44111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9-40B7-A3C9-915BC44111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9-40B7-A3C9-915BC44111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9-40B7-A3C9-915BC44111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9-40B7-A3C9-915BC44111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9-40B7-A3C9-915BC44111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9-40B7-A3C9-915BC44111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9-40B7-A3C9-915BC4411163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2">
                  <c:v>2.1697814380741365E-2</c:v>
                </c:pt>
                <c:pt idx="3">
                  <c:v>6.6004258339247501E-2</c:v>
                </c:pt>
                <c:pt idx="4">
                  <c:v>4.9008810572687356E-2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1.5219704801601619E-2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19-40B7-A3C9-915BC4411163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2">
                  <c:v>-7.1531375935521169E-2</c:v>
                </c:pt>
                <c:pt idx="3">
                  <c:v>0.11623067776456564</c:v>
                </c:pt>
                <c:pt idx="4">
                  <c:v>-5.5840079299520951E-2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-3.2723076619274316E-2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19-40B7-A3C9-915BC4411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A-4540-956A-3F1EE51871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0.32831666666666665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A-4540-956A-3F1EE5187164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A-4540-956A-3F1EE51871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0.59217500000000001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A-4540-956A-3F1EE5187164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A-4540-956A-3F1EE51871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2">
                  <c:v>0.65139999999999998</c:v>
                </c:pt>
                <c:pt idx="3">
                  <c:v>0.58689999999999998</c:v>
                </c:pt>
                <c:pt idx="4">
                  <c:v>0.47090000000000004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0.59994731157139713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A-4540-956A-3F1EE518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EA-4540-956A-3F1EE51871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EA-4540-956A-3F1EE51871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EA-4540-956A-3F1EE51871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EA-4540-956A-3F1EE51871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EA-4540-956A-3F1EE51871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A-4540-956A-3F1EE51871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EA-4540-956A-3F1EE51871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EA-4540-956A-3F1EE51871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EA-4540-956A-3F1EE51871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EA-4540-956A-3F1EE51871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EA-4540-956A-3F1EE51871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EA-4540-956A-3F1EE51871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EA-4540-956A-3F1EE5187164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2">
                  <c:v>9.2403152775448527E-2</c:v>
                </c:pt>
                <c:pt idx="3">
                  <c:v>-1.0119750379490644E-2</c:v>
                </c:pt>
                <c:pt idx="4">
                  <c:v>-0.1076369149137768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6.5176223614223927E-2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EA-4540-956A-3F1EE5187164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2">
                  <c:v>3.3968253968253981E-2</c:v>
                </c:pt>
                <c:pt idx="3">
                  <c:v>2.6407834907310246E-2</c:v>
                </c:pt>
                <c:pt idx="4">
                  <c:v>-0.14241486068111431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-3.1303623447869855E-2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EA-4540-956A-3F1EE518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8-4BF9-A914-1B211649BB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0.24712500000000001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BF9-A914-1B211649BB9F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8-4BF9-A914-1B211649BB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0.53029166666666672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8-4BF9-A914-1B211649BB9F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8-4BF9-A914-1B211649BB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2">
                  <c:v>0.57229999999999992</c:v>
                </c:pt>
                <c:pt idx="3">
                  <c:v>0.52579999999999993</c:v>
                </c:pt>
                <c:pt idx="4">
                  <c:v>0.41189999999999999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0.55066703219627511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8-4BF9-A914-1B211649B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C8-4BF9-A914-1B211649BB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C8-4BF9-A914-1B211649BB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8-4BF9-A914-1B211649BB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8-4BF9-A914-1B211649BB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8-4BF9-A914-1B211649BB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8-4BF9-A914-1B211649BB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8-4BF9-A914-1B211649BB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8-4BF9-A914-1B211649BB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8-4BF9-A914-1B211649BB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8-4BF9-A914-1B211649BB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8-4BF9-A914-1B211649BB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8-4BF9-A914-1B211649BB9F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2">
                  <c:v>7.925325818950224E-3</c:v>
                </c:pt>
                <c:pt idx="3">
                  <c:v>-3.0337504740235444E-3</c:v>
                </c:pt>
                <c:pt idx="4">
                  <c:v>4.4901065449010735E-2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6.5296038360298292E-2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C8-4BF9-A914-1B211649BB9F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2">
                  <c:v>-7.4696847210994566E-2</c:v>
                </c:pt>
                <c:pt idx="3">
                  <c:v>-0.11047200135340896</c:v>
                </c:pt>
                <c:pt idx="4">
                  <c:v>-0.20589936379410056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-8.0196201510346454E-2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C8-4BF9-A914-1B211649B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0-4A79-9C79-3FE5E33414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0.28958333333333336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0-4A79-9C79-3FE5E3341487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0-4A79-9C79-3FE5E33414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0.56241666666666668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0-4A79-9C79-3FE5E3341487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0-4A79-9C79-3FE5E33414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2">
                  <c:v>0.66409999999999991</c:v>
                </c:pt>
                <c:pt idx="3">
                  <c:v>0.60729999999999995</c:v>
                </c:pt>
                <c:pt idx="4">
                  <c:v>0.44030000000000002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0.61748002152798154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40-4A79-9C79-3FE5E334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0-4A79-9C79-3FE5E33414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40-4A79-9C79-3FE5E33414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0-4A79-9C79-3FE5E33414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0-4A79-9C79-3FE5E33414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0-4A79-9C79-3FE5E33414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0-4A79-9C79-3FE5E33414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0-4A79-9C79-3FE5E33414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0-4A79-9C79-3FE5E33414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0-4A79-9C79-3FE5E33414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0-4A79-9C79-3FE5E33414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0-4A79-9C79-3FE5E33414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40-4A79-9C79-3FE5E33414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40-4A79-9C79-3FE5E3341487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2">
                  <c:v>6.4604039756331888E-2</c:v>
                </c:pt>
                <c:pt idx="3">
                  <c:v>0.11247481223667322</c:v>
                </c:pt>
                <c:pt idx="4">
                  <c:v>0.22305555555555556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0.11110569514935298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40-4A79-9C79-3FE5E3341487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2">
                  <c:v>-1.6293882387794612E-2</c:v>
                </c:pt>
                <c:pt idx="3">
                  <c:v>0.15654161112169107</c:v>
                </c:pt>
                <c:pt idx="4">
                  <c:v>-4.4280442804428E-2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3.9257282637744639E-2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40-4A79-9C79-3FE5E334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F-463A-A541-C4F1670EDC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0.74517500000000003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F-463A-A541-C4F1670EDC69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9F-463A-A541-C4F1670EDC69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0.4466416666666666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F-463A-A541-C4F1670EDC69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F-463A-A541-C4F1670EDC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0.73955000000000004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9F-463A-A541-C4F1670EDC69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9F-463A-A541-C4F1670EDC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9F-463A-A541-C4F1670EDC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2">
                  <c:v>0.78590000000000004</c:v>
                </c:pt>
                <c:pt idx="3">
                  <c:v>0.7770999999999999</c:v>
                </c:pt>
                <c:pt idx="4">
                  <c:v>0.7097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0.78060524413328636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9F-463A-A541-C4F1670E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F-463A-A541-C4F1670EDC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F-463A-A541-C4F1670EDC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F-463A-A541-C4F1670EDC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F-463A-A541-C4F1670EDC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F-463A-A541-C4F1670EDC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F-463A-A541-C4F1670EDC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F-463A-A541-C4F1670EDC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F-463A-A541-C4F1670EDC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F-463A-A541-C4F1670EDC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F-463A-A541-C4F1670EDC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9F-463A-A541-C4F1670EDC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9F-463A-A541-C4F1670EDC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9F-463A-A541-C4F1670EDC6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2">
                  <c:v>6.7073998642226851E-2</c:v>
                </c:pt>
                <c:pt idx="3">
                  <c:v>3.530508926192355E-2</c:v>
                </c:pt>
                <c:pt idx="4">
                  <c:v>4.0463275179592584E-2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0.14762623571580402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9F-463A-A541-C4F1670EDC69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2">
                  <c:v>5.6459201505578704E-2</c:v>
                </c:pt>
                <c:pt idx="3">
                  <c:v>7.3935876174682003E-2</c:v>
                </c:pt>
                <c:pt idx="4">
                  <c:v>5.1095971563981157E-2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7.2984532989954554E-2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9F-463A-A541-C4F1670E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0D-49A8-BC86-7974CC404CD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0.66471666666666662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D-49A8-BC86-7974CC404CD9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D-49A8-BC86-7974CC404CD9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0.46129999999999999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D-49A8-BC86-7974CC404CD9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D-49A8-BC86-7974CC404CD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0.77694166666666675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D-49A8-BC86-7974CC404CD9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0D-49A8-BC86-7974CC404C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0D-49A8-BC86-7974CC404CD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2">
                  <c:v>0.80400000000000005</c:v>
                </c:pt>
                <c:pt idx="3">
                  <c:v>0.80059999999999998</c:v>
                </c:pt>
                <c:pt idx="4">
                  <c:v>0.64439999999999997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0.77982000000000018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0D-49A8-BC86-7974CC404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0D-49A8-BC86-7974CC404C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0D-49A8-BC86-7974CC404C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D-49A8-BC86-7974CC404C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D-49A8-BC86-7974CC404C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D-49A8-BC86-7974CC404C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D-49A8-BC86-7974CC404C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D-49A8-BC86-7974CC404C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D-49A8-BC86-7974CC404C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D-49A8-BC86-7974CC404C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D-49A8-BC86-7974CC404C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0D-49A8-BC86-7974CC404C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0D-49A8-BC86-7974CC404C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0D-49A8-BC86-7974CC404CD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2">
                  <c:v>3.5682081669457855E-2</c:v>
                </c:pt>
                <c:pt idx="3">
                  <c:v>-8.4220956155559579E-3</c:v>
                </c:pt>
                <c:pt idx="4">
                  <c:v>-0.12398042414355637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6.9633353326933545E-2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0D-49A8-BC86-7974CC404CD9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2">
                  <c:v>0.16504854368932032</c:v>
                </c:pt>
                <c:pt idx="3">
                  <c:v>0.18607407407407406</c:v>
                </c:pt>
                <c:pt idx="4">
                  <c:v>7.9035498995311482E-2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0.18262474450522914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0D-49A8-BC86-7974CC404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canari'!$C$8:$C$20</c:f>
              <c:numCache>
                <c:formatCode>#,##0</c:formatCode>
                <c:ptCount val="13"/>
                <c:pt idx="0">
                  <c:v>423208</c:v>
                </c:pt>
                <c:pt idx="1">
                  <c:v>416048</c:v>
                </c:pt>
                <c:pt idx="2">
                  <c:v>208389</c:v>
                </c:pt>
                <c:pt idx="3">
                  <c:v>415150</c:v>
                </c:pt>
                <c:pt idx="4">
                  <c:v>422456</c:v>
                </c:pt>
                <c:pt idx="5">
                  <c:v>397644</c:v>
                </c:pt>
                <c:pt idx="6">
                  <c:v>407785</c:v>
                </c:pt>
                <c:pt idx="7">
                  <c:v>442556</c:v>
                </c:pt>
                <c:pt idx="8">
                  <c:v>433898</c:v>
                </c:pt>
                <c:pt idx="9">
                  <c:v>405098</c:v>
                </c:pt>
                <c:pt idx="10">
                  <c:v>371398</c:v>
                </c:pt>
                <c:pt idx="11">
                  <c:v>441744</c:v>
                </c:pt>
                <c:pt idx="12">
                  <c:v>540443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B-4D4F-93C0-E447A662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canari'!$D$8:$D$20</c:f>
              <c:numCache>
                <c:formatCode>0.0%</c:formatCode>
                <c:ptCount val="13"/>
                <c:pt idx="0">
                  <c:v>1.7209552743914225E-2</c:v>
                </c:pt>
                <c:pt idx="1">
                  <c:v>0.99649693601869571</c:v>
                </c:pt>
                <c:pt idx="2">
                  <c:v>-0.49803926291701794</c:v>
                </c:pt>
                <c:pt idx="3">
                  <c:v>-1.7294108735584346E-2</c:v>
                </c:pt>
                <c:pt idx="4">
                  <c:v>6.2397521401052147E-2</c:v>
                </c:pt>
                <c:pt idx="5">
                  <c:v>-2.4868496879483115E-2</c:v>
                </c:pt>
                <c:pt idx="6">
                  <c:v>-7.8568587930115008E-2</c:v>
                </c:pt>
                <c:pt idx="7">
                  <c:v>1.9953998405155104E-2</c:v>
                </c:pt>
                <c:pt idx="8">
                  <c:v>7.1093908140746231E-2</c:v>
                </c:pt>
                <c:pt idx="9">
                  <c:v>9.0738237685717316E-2</c:v>
                </c:pt>
                <c:pt idx="10">
                  <c:v>-0.15924607917707989</c:v>
                </c:pt>
                <c:pt idx="11">
                  <c:v>-0.18262610488062569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B-4D4F-93C0-E447A662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C-4933-BFD2-252792A64D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C-4933-BFD2-252792A64D2C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C-4933-BFD2-252792A64D2C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C-4933-BFD2-252792A64D2C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C-4933-BFD2-252792A64D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C-4933-BFD2-252792A64D2C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FC-4933-BFD2-252792A64D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FC-4933-BFD2-252792A64D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2">
                  <c:v>3614</c:v>
                </c:pt>
                <c:pt idx="3">
                  <c:v>5655</c:v>
                </c:pt>
                <c:pt idx="4">
                  <c:v>3598</c:v>
                </c:pt>
                <c:pt idx="12">
                  <c:v>20701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C-4933-BFD2-252792A64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C-4933-BFD2-252792A64D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C-4933-BFD2-252792A64D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C-4933-BFD2-252792A64D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C-4933-BFD2-252792A64D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C-4933-BFD2-252792A64D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C-4933-BFD2-252792A64D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C-4933-BFD2-252792A64D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C-4933-BFD2-252792A64D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C-4933-BFD2-252792A64D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C-4933-BFD2-252792A64D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C-4933-BFD2-252792A64D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C-4933-BFD2-252792A64D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C-4933-BFD2-252792A64D2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2">
                  <c:v>0.15907633098139828</c:v>
                </c:pt>
                <c:pt idx="3">
                  <c:v>0.1597621000820344</c:v>
                </c:pt>
                <c:pt idx="4">
                  <c:v>0.11947728686994408</c:v>
                </c:pt>
                <c:pt idx="12">
                  <c:v>0.23920981741993419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C-4933-BFD2-252792A64D2C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2">
                  <c:v>0.12062015503875978</c:v>
                </c:pt>
                <c:pt idx="3">
                  <c:v>0.50559105431309903</c:v>
                </c:pt>
                <c:pt idx="4">
                  <c:v>0.26511954992967657</c:v>
                </c:pt>
                <c:pt idx="12">
                  <c:v>0.28978193146417452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FC-4933-BFD2-252792A64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6-49FA-BE2A-9B7D1DA627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6-49FA-BE2A-9B7D1DA62726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B6-49FA-BE2A-9B7D1DA62726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6-49FA-BE2A-9B7D1DA62726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6-49FA-BE2A-9B7D1DA627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6-49FA-BE2A-9B7D1DA62726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B6-49FA-BE2A-9B7D1DA627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B6-49FA-BE2A-9B7D1DA6272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2">
                  <c:v>2123</c:v>
                </c:pt>
                <c:pt idx="3">
                  <c:v>2553</c:v>
                </c:pt>
                <c:pt idx="4">
                  <c:v>1515</c:v>
                </c:pt>
                <c:pt idx="12">
                  <c:v>12231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B6-49FA-BE2A-9B7D1DA62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6-49FA-BE2A-9B7D1DA627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6-49FA-BE2A-9B7D1DA627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6-49FA-BE2A-9B7D1DA627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6-49FA-BE2A-9B7D1DA627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6-49FA-BE2A-9B7D1DA627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6-49FA-BE2A-9B7D1DA627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6-49FA-BE2A-9B7D1DA627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B6-49FA-BE2A-9B7D1DA627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B6-49FA-BE2A-9B7D1DA627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B6-49FA-BE2A-9B7D1DA627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B6-49FA-BE2A-9B7D1DA627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B6-49FA-BE2A-9B7D1DA627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B6-49FA-BE2A-9B7D1DA62726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2">
                  <c:v>5.8325024925224289E-2</c:v>
                </c:pt>
                <c:pt idx="3">
                  <c:v>0.12071992976294998</c:v>
                </c:pt>
                <c:pt idx="4">
                  <c:v>5.9440559440559371E-2</c:v>
                </c:pt>
                <c:pt idx="12">
                  <c:v>0.1488822092804809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B6-49FA-BE2A-9B7D1DA62726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2">
                  <c:v>-0.10723296888141298</c:v>
                </c:pt>
                <c:pt idx="3">
                  <c:v>0.10807291666666674</c:v>
                </c:pt>
                <c:pt idx="4">
                  <c:v>-2.1317829457364379E-2</c:v>
                </c:pt>
                <c:pt idx="12">
                  <c:v>3.0412805391743847E-2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B6-49FA-BE2A-9B7D1DA62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5-4102-A573-963DC6B7A3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5-4102-A573-963DC6B7A389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5-4102-A573-963DC6B7A389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5-4102-A573-963DC6B7A389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5-4102-A573-963DC6B7A3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A5-4102-A573-963DC6B7A389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A5-4102-A573-963DC6B7A3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A5-4102-A573-963DC6B7A3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2">
                  <c:v>706</c:v>
                </c:pt>
                <c:pt idx="3">
                  <c:v>383</c:v>
                </c:pt>
                <c:pt idx="4">
                  <c:v>402</c:v>
                </c:pt>
                <c:pt idx="12">
                  <c:v>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A5-4102-A573-963DC6B7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5-4102-A573-963DC6B7A3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A5-4102-A573-963DC6B7A3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A5-4102-A573-963DC6B7A3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A5-4102-A573-963DC6B7A3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A5-4102-A573-963DC6B7A3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A5-4102-A573-963DC6B7A3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A5-4102-A573-963DC6B7A3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A5-4102-A573-963DC6B7A3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A5-4102-A573-963DC6B7A3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A5-4102-A573-963DC6B7A3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A5-4102-A573-963DC6B7A3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A5-4102-A573-963DC6B7A3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A5-4102-A573-963DC6B7A389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2">
                  <c:v>0.97759103641456591</c:v>
                </c:pt>
                <c:pt idx="3">
                  <c:v>0.25163398692810457</c:v>
                </c:pt>
                <c:pt idx="4">
                  <c:v>0.51127819548872178</c:v>
                </c:pt>
                <c:pt idx="12">
                  <c:v>0.70699432892249536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A5-4102-A573-963DC6B7A389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2">
                  <c:v>0.40918163672654684</c:v>
                </c:pt>
                <c:pt idx="3">
                  <c:v>0.5506072874493928</c:v>
                </c:pt>
                <c:pt idx="4">
                  <c:v>1.1497326203208558</c:v>
                </c:pt>
                <c:pt idx="12">
                  <c:v>0.63488231744115864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A5-4102-A573-963DC6B7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9-48EF-8F75-A96896176B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TF'!$C$344:$C$356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9-48EF-8F75-A96896176B30}"/>
            </c:ext>
          </c:extLst>
        </c:ser>
        <c:ser>
          <c:idx val="5"/>
          <c:order val="1"/>
          <c:tx>
            <c:strRef>
              <c:f>'Viajeros entr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39-48EF-8F75-A96896176B30}"/>
              </c:ext>
            </c:extLst>
          </c:dPt>
          <c:val>
            <c:numRef>
              <c:f>'Viajeros entr evol mensu TF'!$G$344:$G$356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9-48EF-8F75-A96896176B30}"/>
            </c:ext>
          </c:extLst>
        </c:ser>
        <c:ser>
          <c:idx val="0"/>
          <c:order val="2"/>
          <c:tx>
            <c:strRef>
              <c:f>'Viajeros entr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39-48EF-8F75-A96896176B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TF'!$I$344:$I$356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39-48EF-8F75-A96896176B30}"/>
            </c:ext>
          </c:extLst>
        </c:ser>
        <c:ser>
          <c:idx val="1"/>
          <c:order val="3"/>
          <c:tx>
            <c:strRef>
              <c:f>'Viajeros entr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39-48EF-8F75-A96896176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39-48EF-8F75-A96896176B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TF'!$K$344:$K$356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2">
                  <c:v>10180</c:v>
                </c:pt>
                <c:pt idx="3">
                  <c:v>5293</c:v>
                </c:pt>
                <c:pt idx="4">
                  <c:v>1049</c:v>
                </c:pt>
                <c:pt idx="12">
                  <c:v>41258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39-48EF-8F75-A9689617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9-48EF-8F75-A96896176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9-48EF-8F75-A96896176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9-48EF-8F75-A96896176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9-48EF-8F75-A96896176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9-48EF-8F75-A96896176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39-48EF-8F75-A96896176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39-48EF-8F75-A96896176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39-48EF-8F75-A96896176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39-48EF-8F75-A96896176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39-48EF-8F75-A96896176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39-48EF-8F75-A96896176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39-48EF-8F75-A96896176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39-48EF-8F75-A96896176B30}"/>
              </c:ext>
            </c:extLst>
          </c:dPt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TF'!$L$344:$L$356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2">
                  <c:v>0.15668674014316553</c:v>
                </c:pt>
                <c:pt idx="3">
                  <c:v>3.7800037800028718E-4</c:v>
                </c:pt>
                <c:pt idx="4">
                  <c:v>5.7526366251199335E-3</c:v>
                </c:pt>
                <c:pt idx="12">
                  <c:v>0.2881451184863717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39-48EF-8F75-A96896176B30}"/>
            </c:ext>
          </c:extLst>
        </c:ser>
        <c:ser>
          <c:idx val="4"/>
          <c:order val="5"/>
          <c:tx>
            <c:strRef>
              <c:f>'Viajeros entr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TF'!$M$344:$M$356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2">
                  <c:v>-0.21914550893610496</c:v>
                </c:pt>
                <c:pt idx="3">
                  <c:v>4.1109362706530206E-2</c:v>
                </c:pt>
                <c:pt idx="4">
                  <c:v>-0.68798334324806665</c:v>
                </c:pt>
                <c:pt idx="12">
                  <c:v>-7.4081554792522319E-2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39-48EF-8F75-A9689617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6-4F95-9F01-2E822BE08C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6-4F95-9F01-2E822BE08CED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6-4F95-9F01-2E822BE08CED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6-4F95-9F01-2E822BE08CED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6-4F95-9F01-2E822BE08C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6-4F95-9F01-2E822BE08CED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66-4F95-9F01-2E822BE08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66-4F95-9F01-2E822BE08C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2">
                  <c:v>9997</c:v>
                </c:pt>
                <c:pt idx="3">
                  <c:v>3255</c:v>
                </c:pt>
                <c:pt idx="4">
                  <c:v>157</c:v>
                </c:pt>
                <c:pt idx="12">
                  <c:v>35465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66-4F95-9F01-2E822BE0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6-4F95-9F01-2E822BE08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6-4F95-9F01-2E822BE08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6-4F95-9F01-2E822BE08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6-4F95-9F01-2E822BE08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6-4F95-9F01-2E822BE08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6-4F95-9F01-2E822BE08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6-4F95-9F01-2E822BE08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6-4F95-9F01-2E822BE08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6-4F95-9F01-2E822BE08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6-4F95-9F01-2E822BE08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6-4F95-9F01-2E822BE08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6-4F95-9F01-2E822BE08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6-4F95-9F01-2E822BE08CED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2">
                  <c:v>0.31177010890959189</c:v>
                </c:pt>
                <c:pt idx="3">
                  <c:v>0.16042780748663099</c:v>
                </c:pt>
                <c:pt idx="4">
                  <c:v>-0.47666666666666668</c:v>
                </c:pt>
                <c:pt idx="12">
                  <c:v>0.33352133859748068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66-4F95-9F01-2E822BE08CED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2">
                  <c:v>-0.31339285714285714</c:v>
                </c:pt>
                <c:pt idx="3">
                  <c:v>-0.33353808353808356</c:v>
                </c:pt>
                <c:pt idx="4">
                  <c:v>-0.71402550091074679</c:v>
                </c:pt>
                <c:pt idx="12">
                  <c:v>-0.23464543139539906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66-4F95-9F01-2E822BE0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3-4954-B3F0-716C360F3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3-4954-B3F0-716C360F3150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3-4954-B3F0-716C360F3150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3-4954-B3F0-716C360F3150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43-4954-B3F0-716C360F3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43-4954-B3F0-716C360F3150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43-4954-B3F0-716C360F31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43-4954-B3F0-716C360F3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2">
                  <c:v>6363</c:v>
                </c:pt>
                <c:pt idx="3">
                  <c:v>3424</c:v>
                </c:pt>
                <c:pt idx="4">
                  <c:v>281</c:v>
                </c:pt>
                <c:pt idx="12">
                  <c:v>25765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43-4954-B3F0-716C360F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3-4954-B3F0-716C360F31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3-4954-B3F0-716C360F31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3-4954-B3F0-716C360F31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3-4954-B3F0-716C360F31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3-4954-B3F0-716C360F31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3-4954-B3F0-716C360F31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3-4954-B3F0-716C360F31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3-4954-B3F0-716C360F31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3-4954-B3F0-716C360F31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3-4954-B3F0-716C360F31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43-4954-B3F0-716C360F31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43-4954-B3F0-716C360F31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43-4954-B3F0-716C360F3150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2">
                  <c:v>0.49261083743842371</c:v>
                </c:pt>
                <c:pt idx="3">
                  <c:v>0.3592695514092894</c:v>
                </c:pt>
                <c:pt idx="4">
                  <c:v>-0.20170454545454541</c:v>
                </c:pt>
                <c:pt idx="12">
                  <c:v>0.63743247537337155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43-4954-B3F0-716C360F3150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2">
                  <c:v>-0.42243805028592174</c:v>
                </c:pt>
                <c:pt idx="3">
                  <c:v>-6.7029972752043587E-2</c:v>
                </c:pt>
                <c:pt idx="4">
                  <c:v>-0.5400981996726677</c:v>
                </c:pt>
                <c:pt idx="12">
                  <c:v>-0.21596372710121114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43-4954-B3F0-716C360F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4-429D-85E6-AC25803F6D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4-429D-85E6-AC25803F6D31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4-429D-85E6-AC25803F6D31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4-429D-85E6-AC25803F6D31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4-429D-85E6-AC25803F6D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4-429D-85E6-AC25803F6D31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04-429D-85E6-AC25803F6D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04-429D-85E6-AC25803F6D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2">
                  <c:v>9056</c:v>
                </c:pt>
                <c:pt idx="3">
                  <c:v>5653</c:v>
                </c:pt>
                <c:pt idx="4">
                  <c:v>722</c:v>
                </c:pt>
                <c:pt idx="12">
                  <c:v>37850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04-429D-85E6-AC25803F6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4-429D-85E6-AC25803F6D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4-429D-85E6-AC25803F6D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4-429D-85E6-AC25803F6D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4-429D-85E6-AC25803F6D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4-429D-85E6-AC25803F6D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4-429D-85E6-AC25803F6D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4-429D-85E6-AC25803F6D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4-429D-85E6-AC25803F6D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4-429D-85E6-AC25803F6D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4-429D-85E6-AC25803F6D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4-429D-85E6-AC25803F6D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4-429D-85E6-AC25803F6D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4-429D-85E6-AC25803F6D31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2">
                  <c:v>0.29575046501645441</c:v>
                </c:pt>
                <c:pt idx="3">
                  <c:v>0.29359267734553773</c:v>
                </c:pt>
                <c:pt idx="4">
                  <c:v>0.61521252796420578</c:v>
                </c:pt>
                <c:pt idx="12">
                  <c:v>0.49286108700796727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04-429D-85E6-AC25803F6D31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2">
                  <c:v>-0.4836060899811826</c:v>
                </c:pt>
                <c:pt idx="3">
                  <c:v>-0.14478063540090769</c:v>
                </c:pt>
                <c:pt idx="4">
                  <c:v>-0.30842911877394641</c:v>
                </c:pt>
                <c:pt idx="12">
                  <c:v>-0.32318861311780278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04-429D-85E6-AC25803F6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FD-478F-9C01-48A7A3A76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TF'!$C$498:$C$510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D-478F-9C01-48A7A3A76D4B}"/>
            </c:ext>
          </c:extLst>
        </c:ser>
        <c:ser>
          <c:idx val="5"/>
          <c:order val="1"/>
          <c:tx>
            <c:strRef>
              <c:f>'Viajeros entr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FD-478F-9C01-48A7A3A76D4B}"/>
              </c:ext>
            </c:extLst>
          </c:dPt>
          <c:val>
            <c:numRef>
              <c:f>'Viajeros entr evol mensu TF'!$G$498:$G$510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D-478F-9C01-48A7A3A76D4B}"/>
            </c:ext>
          </c:extLst>
        </c:ser>
        <c:ser>
          <c:idx val="0"/>
          <c:order val="2"/>
          <c:tx>
            <c:strRef>
              <c:f>'Viajeros entr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FD-478F-9C01-48A7A3A76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TF'!$I$498:$I$510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FD-478F-9C01-48A7A3A76D4B}"/>
            </c:ext>
          </c:extLst>
        </c:ser>
        <c:ser>
          <c:idx val="1"/>
          <c:order val="3"/>
          <c:tx>
            <c:strRef>
              <c:f>'Viajeros entr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FD-478F-9C01-48A7A3A76D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FD-478F-9C01-48A7A3A76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TF'!$K$498:$K$510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2">
                  <c:v>5249</c:v>
                </c:pt>
                <c:pt idx="3">
                  <c:v>5208</c:v>
                </c:pt>
                <c:pt idx="4">
                  <c:v>3077</c:v>
                </c:pt>
                <c:pt idx="12">
                  <c:v>24564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FD-478F-9C01-48A7A3A7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FD-478F-9C01-48A7A3A76D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FD-478F-9C01-48A7A3A76D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FD-478F-9C01-48A7A3A76D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FD-478F-9C01-48A7A3A76D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FD-478F-9C01-48A7A3A76D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FD-478F-9C01-48A7A3A76D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FD-478F-9C01-48A7A3A76D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FD-478F-9C01-48A7A3A76D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FD-478F-9C01-48A7A3A76D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FD-478F-9C01-48A7A3A76D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FD-478F-9C01-48A7A3A76D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FD-478F-9C01-48A7A3A76D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FD-478F-9C01-48A7A3A76D4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TF'!$L$498:$L$510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2">
                  <c:v>1.7050959116450271E-2</c:v>
                </c:pt>
                <c:pt idx="3">
                  <c:v>3.9313510277389829E-2</c:v>
                </c:pt>
                <c:pt idx="4">
                  <c:v>1.5176509402837324E-2</c:v>
                </c:pt>
                <c:pt idx="12">
                  <c:v>0.12200246654181712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FD-478F-9C01-48A7A3A76D4B}"/>
            </c:ext>
          </c:extLst>
        </c:ser>
        <c:ser>
          <c:idx val="4"/>
          <c:order val="5"/>
          <c:tx>
            <c:strRef>
              <c:f>'Viajeros entr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TF'!$M$498:$M$510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2">
                  <c:v>1.0440031152647977</c:v>
                </c:pt>
                <c:pt idx="3">
                  <c:v>1.2902374670184695</c:v>
                </c:pt>
                <c:pt idx="4">
                  <c:v>1.5016260162601625</c:v>
                </c:pt>
                <c:pt idx="12">
                  <c:v>1.3521976443550705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FD-478F-9C01-48A7A3A76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F-4CC0-AF34-82B0D02972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F-4CC0-AF34-82B0D02972C4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F-4CC0-AF34-82B0D02972C4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F-4CC0-AF34-82B0D02972C4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F-4CC0-AF34-82B0D02972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F-4CC0-AF34-82B0D02972C4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4F-4CC0-AF34-82B0D02972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4F-4CC0-AF34-82B0D02972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2">
                  <c:v>1066</c:v>
                </c:pt>
                <c:pt idx="3">
                  <c:v>1958</c:v>
                </c:pt>
                <c:pt idx="4">
                  <c:v>1815</c:v>
                </c:pt>
                <c:pt idx="12">
                  <c:v>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4F-4CC0-AF34-82B0D029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4F-4CC0-AF34-82B0D02972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4F-4CC0-AF34-82B0D02972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4F-4CC0-AF34-82B0D02972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4F-4CC0-AF34-82B0D02972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4F-4CC0-AF34-82B0D02972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4F-4CC0-AF34-82B0D02972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4F-4CC0-AF34-82B0D02972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4F-4CC0-AF34-82B0D02972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4F-4CC0-AF34-82B0D02972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4F-4CC0-AF34-82B0D02972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4F-4CC0-AF34-82B0D02972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4F-4CC0-AF34-82B0D02972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4F-4CC0-AF34-82B0D02972C4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2">
                  <c:v>0.23665893271461713</c:v>
                </c:pt>
                <c:pt idx="3">
                  <c:v>0.52018633540372661</c:v>
                </c:pt>
                <c:pt idx="4">
                  <c:v>7.460035523978692E-2</c:v>
                </c:pt>
                <c:pt idx="12">
                  <c:v>0.37299166158226571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4F-4CC0-AF34-82B0D02972C4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2">
                  <c:v>1.342857142857143</c:v>
                </c:pt>
                <c:pt idx="3">
                  <c:v>0.88269230769230766</c:v>
                </c:pt>
                <c:pt idx="4">
                  <c:v>0.82228915662650603</c:v>
                </c:pt>
                <c:pt idx="12">
                  <c:v>1.0544735240413878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4F-4CC0-AF34-82B0D029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F-47F8-8744-24F15764AB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F-47F8-8744-24F15764AB7D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F-47F8-8744-24F15764AB7D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F-47F8-8744-24F15764AB7D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F-47F8-8744-24F15764AB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EF-47F8-8744-24F15764AB7D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EF-47F8-8744-24F15764AB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EF-47F8-8744-24F15764AB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383022</c:v>
                </c:pt>
                <c:pt idx="12">
                  <c:v>2083845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EF-47F8-8744-24F15764A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F-47F8-8744-24F15764AB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F-47F8-8744-24F15764AB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F-47F8-8744-24F15764AB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F-47F8-8744-24F15764AB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F-47F8-8744-24F15764AB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F-47F8-8744-24F15764AB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F-47F8-8744-24F15764AB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F-47F8-8744-24F15764AB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F-47F8-8744-24F15764AB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F-47F8-8744-24F15764AB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EF-47F8-8744-24F15764AB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EF-47F8-8744-24F15764AB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EF-47F8-8744-24F15764AB7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9.5998734777795747E-3</c:v>
                </c:pt>
                <c:pt idx="12">
                  <c:v>0.14400805915905868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EF-47F8-8744-24F15764AB7D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-1.1466842166389268E-2</c:v>
                </c:pt>
                <c:pt idx="12">
                  <c:v>6.3917396292247686E-2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EF-47F8-8744-24F15764A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D-43C1-81FF-79B4A667A8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D-43C1-81FF-79B4A667A820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D-43C1-81FF-79B4A667A820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D-43C1-81FF-79B4A667A820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D-43C1-81FF-79B4A667A8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D-43C1-81FF-79B4A667A820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CD-43C1-81FF-79B4A667A8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D-43C1-81FF-79B4A667A8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2">
                  <c:v>343050</c:v>
                </c:pt>
                <c:pt idx="3">
                  <c:v>349241</c:v>
                </c:pt>
                <c:pt idx="4">
                  <c:v>311677</c:v>
                </c:pt>
                <c:pt idx="12">
                  <c:v>1654424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CD-43C1-81FF-79B4A667A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D-43C1-81FF-79B4A667A8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D-43C1-81FF-79B4A667A8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D-43C1-81FF-79B4A667A8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D-43C1-81FF-79B4A667A8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D-43C1-81FF-79B4A667A8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D-43C1-81FF-79B4A667A8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D-43C1-81FF-79B4A667A8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D-43C1-81FF-79B4A667A8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D-43C1-81FF-79B4A667A8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D-43C1-81FF-79B4A667A8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D-43C1-81FF-79B4A667A8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D-43C1-81FF-79B4A667A8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D-43C1-81FF-79B4A667A82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2">
                  <c:v>8.8646720572741478E-2</c:v>
                </c:pt>
                <c:pt idx="3">
                  <c:v>3.5171545016672745E-2</c:v>
                </c:pt>
                <c:pt idx="4">
                  <c:v>2.0159205022290072E-2</c:v>
                </c:pt>
                <c:pt idx="12">
                  <c:v>0.14123707642259364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CD-43C1-81FF-79B4A667A820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2">
                  <c:v>9.3052006398042453E-2</c:v>
                </c:pt>
                <c:pt idx="3">
                  <c:v>0.19001553789747705</c:v>
                </c:pt>
                <c:pt idx="4">
                  <c:v>9.8533418393421668E-2</c:v>
                </c:pt>
                <c:pt idx="12">
                  <c:v>0.15095729679226788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CD-43C1-81FF-79B4A667A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6-4F6E-841C-17C1DA6139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6-4F6E-841C-17C1DA6139FF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6-4F6E-841C-17C1DA6139FF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6-4F6E-841C-17C1DA6139FF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6-4F6E-841C-17C1DA6139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6-4F6E-841C-17C1DA6139FF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E6-4F6E-841C-17C1DA6139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E6-4F6E-841C-17C1DA6139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2">
                  <c:v>63992</c:v>
                </c:pt>
                <c:pt idx="3">
                  <c:v>65295</c:v>
                </c:pt>
                <c:pt idx="4">
                  <c:v>48965</c:v>
                </c:pt>
                <c:pt idx="12">
                  <c:v>305020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E6-4F6E-841C-17C1DA61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6-4F6E-841C-17C1DA6139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6-4F6E-841C-17C1DA6139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6-4F6E-841C-17C1DA6139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6-4F6E-841C-17C1DA6139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6-4F6E-841C-17C1DA6139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6-4F6E-841C-17C1DA6139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6-4F6E-841C-17C1DA6139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6-4F6E-841C-17C1DA6139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6-4F6E-841C-17C1DA6139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6-4F6E-841C-17C1DA6139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6-4F6E-841C-17C1DA6139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6-4F6E-841C-17C1DA6139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6-4F6E-841C-17C1DA6139F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2">
                  <c:v>2.4478491266829883E-2</c:v>
                </c:pt>
                <c:pt idx="3">
                  <c:v>-9.5486784507120337E-2</c:v>
                </c:pt>
                <c:pt idx="4">
                  <c:v>-0.21548050116960937</c:v>
                </c:pt>
                <c:pt idx="12">
                  <c:v>-6.161395323074137E-3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E6-4F6E-841C-17C1DA6139FF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2">
                  <c:v>0.21082308420056761</c:v>
                </c:pt>
                <c:pt idx="3">
                  <c:v>0.28667704494846991</c:v>
                </c:pt>
                <c:pt idx="4">
                  <c:v>4.0878364015135338E-2</c:v>
                </c:pt>
                <c:pt idx="12">
                  <c:v>0.26448884835419939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E6-4F6E-841C-17C1DA61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3-4170-B734-9CC4A7E145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3-4170-B734-9CC4A7E1452F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3-4170-B734-9CC4A7E1452F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3-4170-B734-9CC4A7E1452F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3-4170-B734-9CC4A7E145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3-4170-B734-9CC4A7E1452F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53-4170-B734-9CC4A7E145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53-4170-B734-9CC4A7E1452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2">
                  <c:v>210907</c:v>
                </c:pt>
                <c:pt idx="3">
                  <c:v>216116</c:v>
                </c:pt>
                <c:pt idx="4">
                  <c:v>206620</c:v>
                </c:pt>
                <c:pt idx="12">
                  <c:v>1035245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53-4170-B734-9CC4A7E1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3-4170-B734-9CC4A7E145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3-4170-B734-9CC4A7E145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3-4170-B734-9CC4A7E145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3-4170-B734-9CC4A7E145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3-4170-B734-9CC4A7E145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3-4170-B734-9CC4A7E145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3-4170-B734-9CC4A7E145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3-4170-B734-9CC4A7E145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3-4170-B734-9CC4A7E145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3-4170-B734-9CC4A7E145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53-4170-B734-9CC4A7E145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53-4170-B734-9CC4A7E145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53-4170-B734-9CC4A7E1452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2">
                  <c:v>0.11464207383135583</c:v>
                </c:pt>
                <c:pt idx="3">
                  <c:v>5.0024293071615933E-2</c:v>
                </c:pt>
                <c:pt idx="4">
                  <c:v>7.7734368887474758E-2</c:v>
                </c:pt>
                <c:pt idx="12">
                  <c:v>0.17577344175904042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53-4170-B734-9CC4A7E1452F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2">
                  <c:v>0.10826362031276271</c:v>
                </c:pt>
                <c:pt idx="3">
                  <c:v>0.18511288173328433</c:v>
                </c:pt>
                <c:pt idx="4">
                  <c:v>0.17466471855688281</c:v>
                </c:pt>
                <c:pt idx="12">
                  <c:v>0.17297980799409007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53-4170-B734-9CC4A7E1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B-45EB-A9BA-2B0F7201BAB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B-45EB-A9BA-2B0F7201BAB4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B-45EB-A9BA-2B0F7201BAB4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B-45EB-A9BA-2B0F7201BAB4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B-45EB-A9BA-2B0F7201BAB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8B-45EB-A9BA-2B0F7201BAB4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8B-45EB-A9BA-2B0F7201BA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8B-45EB-A9BA-2B0F7201BAB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2">
                  <c:v>54154</c:v>
                </c:pt>
                <c:pt idx="3">
                  <c:v>56652</c:v>
                </c:pt>
                <c:pt idx="4">
                  <c:v>45073</c:v>
                </c:pt>
                <c:pt idx="12">
                  <c:v>252267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8B-45EB-A9BA-2B0F7201B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B-45EB-A9BA-2B0F7201BA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B-45EB-A9BA-2B0F7201BA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B-45EB-A9BA-2B0F7201BA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B-45EB-A9BA-2B0F7201BA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B-45EB-A9BA-2B0F7201BA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B-45EB-A9BA-2B0F7201BA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B-45EB-A9BA-2B0F7201BA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B-45EB-A9BA-2B0F7201BA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B-45EB-A9BA-2B0F7201BA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B-45EB-A9BA-2B0F7201BA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8B-45EB-A9BA-2B0F7201BA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8B-45EB-A9BA-2B0F7201BA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8B-45EB-A9BA-2B0F7201BAB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2">
                  <c:v>4.8615750018554671E-3</c:v>
                </c:pt>
                <c:pt idx="3">
                  <c:v>0.15824337585868498</c:v>
                </c:pt>
                <c:pt idx="4">
                  <c:v>7.608747552881634E-2</c:v>
                </c:pt>
                <c:pt idx="12">
                  <c:v>0.15797422103079151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8B-45EB-A9BA-2B0F7201BAB4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2">
                  <c:v>2.7044454559247422E-2</c:v>
                </c:pt>
                <c:pt idx="3">
                  <c:v>0.23791626606065908</c:v>
                </c:pt>
                <c:pt idx="4">
                  <c:v>-1.4388489208633115E-2</c:v>
                </c:pt>
                <c:pt idx="12">
                  <c:v>7.9494201720227586E-2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8B-45EB-A9BA-2B0F7201B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48-42F7-A605-D954227556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8-42F7-A605-D9542275565C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48-42F7-A605-D9542275565C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8-42F7-A605-D9542275565C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48-42F7-A605-D954227556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48-42F7-A605-D9542275565C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48-42F7-A605-D954227556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48-42F7-A605-D954227556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2">
                  <c:v>10428</c:v>
                </c:pt>
                <c:pt idx="3">
                  <c:v>8238</c:v>
                </c:pt>
                <c:pt idx="4">
                  <c:v>8233</c:v>
                </c:pt>
                <c:pt idx="12">
                  <c:v>45814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48-42F7-A605-D95422755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48-42F7-A605-D954227556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48-42F7-A605-D954227556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48-42F7-A605-D954227556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48-42F7-A605-D954227556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48-42F7-A605-D954227556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48-42F7-A605-D954227556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48-42F7-A605-D954227556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48-42F7-A605-D954227556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48-42F7-A605-D954227556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48-42F7-A605-D954227556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48-42F7-A605-D954227556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48-42F7-A605-D954227556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48-42F7-A605-D9542275565C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2">
                  <c:v>0.45014601585314984</c:v>
                </c:pt>
                <c:pt idx="3">
                  <c:v>6.8898404048267858E-2</c:v>
                </c:pt>
                <c:pt idx="4">
                  <c:v>0.17480022831050235</c:v>
                </c:pt>
                <c:pt idx="12">
                  <c:v>0.36091967680608361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48-42F7-A605-D9542275565C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2">
                  <c:v>-0.18505783057205372</c:v>
                </c:pt>
                <c:pt idx="3">
                  <c:v>-0.22872390225634309</c:v>
                </c:pt>
                <c:pt idx="4">
                  <c:v>-0.26491071428571433</c:v>
                </c:pt>
                <c:pt idx="12">
                  <c:v>-0.21406024840458382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48-42F7-A605-D95422755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9-41E1-8490-12515134D7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9-41E1-8490-12515134D729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9-41E1-8490-12515134D729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9-41E1-8490-12515134D729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9-41E1-8490-12515134D7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9-41E1-8490-12515134D729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F9-41E1-8490-12515134D7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F9-41E1-8490-12515134D7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2">
                  <c:v>3569</c:v>
                </c:pt>
                <c:pt idx="3">
                  <c:v>2940</c:v>
                </c:pt>
                <c:pt idx="4">
                  <c:v>2786</c:v>
                </c:pt>
                <c:pt idx="12">
                  <c:v>16078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F9-41E1-8490-12515134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9-41E1-8490-12515134D7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9-41E1-8490-12515134D7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9-41E1-8490-12515134D7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9-41E1-8490-12515134D7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9-41E1-8490-12515134D7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9-41E1-8490-12515134D7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9-41E1-8490-12515134D7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9-41E1-8490-12515134D7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9-41E1-8490-12515134D7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9-41E1-8490-12515134D7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9-41E1-8490-12515134D7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9-41E1-8490-12515134D7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F9-41E1-8490-12515134D729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2">
                  <c:v>0.51549893842887484</c:v>
                </c:pt>
                <c:pt idx="3">
                  <c:v>6.9868995633187714E-2</c:v>
                </c:pt>
                <c:pt idx="4">
                  <c:v>0.11752908142799834</c:v>
                </c:pt>
                <c:pt idx="12">
                  <c:v>0.49298913548147461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F9-41E1-8490-12515134D729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2">
                  <c:v>-0.30940402476780182</c:v>
                </c:pt>
                <c:pt idx="3">
                  <c:v>-0.25095541401273891</c:v>
                </c:pt>
                <c:pt idx="4">
                  <c:v>-0.27655154505323287</c:v>
                </c:pt>
                <c:pt idx="12">
                  <c:v>-0.25750438718019764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F9-41E1-8490-12515134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3-4505-B9B8-F2D4F8F04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3-4505-B9B8-F2D4F8F042AE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3-4505-B9B8-F2D4F8F042AE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3-4505-B9B8-F2D4F8F042AE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33-4505-B9B8-F2D4F8F04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33-4505-B9B8-F2D4F8F042AE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33-4505-B9B8-F2D4F8F042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33-4505-B9B8-F2D4F8F04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2">
                  <c:v>97327</c:v>
                </c:pt>
                <c:pt idx="3">
                  <c:v>96446</c:v>
                </c:pt>
                <c:pt idx="4">
                  <c:v>71345</c:v>
                </c:pt>
                <c:pt idx="12">
                  <c:v>429421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33-4505-B9B8-F2D4F8F0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3-4505-B9B8-F2D4F8F042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33-4505-B9B8-F2D4F8F042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33-4505-B9B8-F2D4F8F042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33-4505-B9B8-F2D4F8F042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33-4505-B9B8-F2D4F8F042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33-4505-B9B8-F2D4F8F042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33-4505-B9B8-F2D4F8F042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33-4505-B9B8-F2D4F8F042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33-4505-B9B8-F2D4F8F042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33-4505-B9B8-F2D4F8F042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33-4505-B9B8-F2D4F8F042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33-4505-B9B8-F2D4F8F042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33-4505-B9B8-F2D4F8F042AE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2">
                  <c:v>0.2390294203765706</c:v>
                </c:pt>
                <c:pt idx="3">
                  <c:v>9.210526315789469E-2</c:v>
                </c:pt>
                <c:pt idx="4">
                  <c:v>-3.4077062630310628E-2</c:v>
                </c:pt>
                <c:pt idx="12">
                  <c:v>0.15481075906135211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33-4505-B9B8-F2D4F8F042AE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2">
                  <c:v>-0.16578525572345693</c:v>
                </c:pt>
                <c:pt idx="3">
                  <c:v>-0.11894908967999485</c:v>
                </c:pt>
                <c:pt idx="4">
                  <c:v>-0.31229757865515118</c:v>
                </c:pt>
                <c:pt idx="12">
                  <c:v>-0.17612332604274583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33-4505-B9B8-F2D4F8F0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7-4E9B-98E2-EBCCDECF9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7-4E9B-98E2-EBCCDECF9011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7-4E9B-98E2-EBCCDECF9011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7-4E9B-98E2-EBCCDECF9011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A7-4E9B-98E2-EBCCDECF9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A7-4E9B-98E2-EBCCDECF9011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A7-4E9B-98E2-EBCCDECF90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A7-4E9B-98E2-EBCCDECF901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2">
                  <c:v>6671</c:v>
                </c:pt>
                <c:pt idx="3">
                  <c:v>7397</c:v>
                </c:pt>
                <c:pt idx="4">
                  <c:v>6182</c:v>
                </c:pt>
                <c:pt idx="12">
                  <c:v>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A7-4E9B-98E2-EBCCDECF9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A7-4E9B-98E2-EBCCDECF90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A7-4E9B-98E2-EBCCDECF90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A7-4E9B-98E2-EBCCDECF90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A7-4E9B-98E2-EBCCDECF90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A7-4E9B-98E2-EBCCDECF90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A7-4E9B-98E2-EBCCDECF90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A7-4E9B-98E2-EBCCDECF90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7-4E9B-98E2-EBCCDECF90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7-4E9B-98E2-EBCCDECF90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7-4E9B-98E2-EBCCDECF90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A7-4E9B-98E2-EBCCDECF90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A7-4E9B-98E2-EBCCDECF90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A7-4E9B-98E2-EBCCDECF9011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2">
                  <c:v>4.3158717748240871E-2</c:v>
                </c:pt>
                <c:pt idx="3">
                  <c:v>7.0632508322477916E-2</c:v>
                </c:pt>
                <c:pt idx="4">
                  <c:v>5.3667262969587792E-3</c:v>
                </c:pt>
                <c:pt idx="12">
                  <c:v>2.7742514784654837E-2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A7-4E9B-98E2-EBCCDECF9011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2">
                  <c:v>0.1387845681119837</c:v>
                </c:pt>
                <c:pt idx="3">
                  <c:v>0.34442021083242458</c:v>
                </c:pt>
                <c:pt idx="4">
                  <c:v>0.21239458717395565</c:v>
                </c:pt>
                <c:pt idx="12">
                  <c:v>0.24640456610716832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A7-4E9B-98E2-EBCCDECF9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3-4D65-A0B1-E73067D411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TF'!$C$521:$C$533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3-4D65-A0B1-E73067D411F3}"/>
            </c:ext>
          </c:extLst>
        </c:ser>
        <c:ser>
          <c:idx val="5"/>
          <c:order val="1"/>
          <c:tx>
            <c:strRef>
              <c:f>'Viajeros entr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3-4D65-A0B1-E73067D411F3}"/>
              </c:ext>
            </c:extLst>
          </c:dPt>
          <c:val>
            <c:numRef>
              <c:f>'Viajeros entr evol mensu TF'!$G$521:$G$533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3-4D65-A0B1-E73067D411F3}"/>
            </c:ext>
          </c:extLst>
        </c:ser>
        <c:ser>
          <c:idx val="0"/>
          <c:order val="2"/>
          <c:tx>
            <c:strRef>
              <c:f>'Viajeros entr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3-4D65-A0B1-E73067D411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TF'!$I$521:$I$533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3-4D65-A0B1-E73067D411F3}"/>
            </c:ext>
          </c:extLst>
        </c:ser>
        <c:ser>
          <c:idx val="1"/>
          <c:order val="3"/>
          <c:tx>
            <c:strRef>
              <c:f>'Viajeros entr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13-4D65-A0B1-E73067D411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13-4D65-A0B1-E73067D411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TF'!$K$521:$K$533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2">
                  <c:v>371</c:v>
                </c:pt>
                <c:pt idx="3">
                  <c:v>578</c:v>
                </c:pt>
                <c:pt idx="4">
                  <c:v>379</c:v>
                </c:pt>
                <c:pt idx="12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13-4D65-A0B1-E73067D4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3-4D65-A0B1-E73067D411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3-4D65-A0B1-E73067D411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3-4D65-A0B1-E73067D411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3-4D65-A0B1-E73067D411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3-4D65-A0B1-E73067D411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3-4D65-A0B1-E73067D411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3-4D65-A0B1-E73067D411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3-4D65-A0B1-E73067D411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3-4D65-A0B1-E73067D411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3-4D65-A0B1-E73067D411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3-4D65-A0B1-E73067D411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13-4D65-A0B1-E73067D411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13-4D65-A0B1-E73067D411F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TF'!$L$521:$L$533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2">
                  <c:v>-9.7323600973236002E-2</c:v>
                </c:pt>
                <c:pt idx="3">
                  <c:v>-0.14115898959881135</c:v>
                </c:pt>
                <c:pt idx="4">
                  <c:v>0.53441295546558698</c:v>
                </c:pt>
                <c:pt idx="12">
                  <c:v>-2.2679546409071771E-2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13-4D65-A0B1-E73067D411F3}"/>
            </c:ext>
          </c:extLst>
        </c:ser>
        <c:ser>
          <c:idx val="4"/>
          <c:order val="5"/>
          <c:tx>
            <c:strRef>
              <c:f>'Viajeros entr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TF'!$M$521:$M$533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2">
                  <c:v>0.80097087378640786</c:v>
                </c:pt>
                <c:pt idx="3">
                  <c:v>0.57493188010899177</c:v>
                </c:pt>
                <c:pt idx="4">
                  <c:v>1.2969696969696969</c:v>
                </c:pt>
                <c:pt idx="12">
                  <c:v>0.90114379084967311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13-4D65-A0B1-E73067D4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0-468F-9678-7294248E427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0-468F-9678-7294248E427A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0-468F-9678-7294248E427A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0-468F-9678-7294248E427A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0-468F-9678-7294248E427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0-468F-9678-7294248E427A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0-468F-9678-7294248E42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0-468F-9678-7294248E427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2">
                  <c:v>56206</c:v>
                </c:pt>
                <c:pt idx="3">
                  <c:v>54804</c:v>
                </c:pt>
                <c:pt idx="4">
                  <c:v>40455</c:v>
                </c:pt>
                <c:pt idx="12">
                  <c:v>241901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0-468F-9678-7294248E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0-468F-9678-7294248E42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0-468F-9678-7294248E42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0-468F-9678-7294248E42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0-468F-9678-7294248E42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0-468F-9678-7294248E42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0-468F-9678-7294248E42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0-468F-9678-7294248E42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0-468F-9678-7294248E42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0-468F-9678-7294248E42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0-468F-9678-7294248E42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0-468F-9678-7294248E42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0-468F-9678-7294248E42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0-468F-9678-7294248E427A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2">
                  <c:v>0.23153443326979128</c:v>
                </c:pt>
                <c:pt idx="3">
                  <c:v>4.494060670772404E-2</c:v>
                </c:pt>
                <c:pt idx="4">
                  <c:v>-0.11107448912326956</c:v>
                </c:pt>
                <c:pt idx="12">
                  <c:v>0.12160482951120666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0-468F-9678-7294248E427A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2">
                  <c:v>-7.6212547047318502E-2</c:v>
                </c:pt>
                <c:pt idx="3">
                  <c:v>-0.10018717367747021</c:v>
                </c:pt>
                <c:pt idx="4">
                  <c:v>-0.28856570061902087</c:v>
                </c:pt>
                <c:pt idx="12">
                  <c:v>-0.14649886035664128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0-468F-9678-7294248E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5-4F2F-AF3A-EF19DFBC00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5-4F2F-AF3A-EF19DFBC00EA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5-4F2F-AF3A-EF19DFBC00EA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5-4F2F-AF3A-EF19DFBC00EA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5-4F2F-AF3A-EF19DFBC00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5-4F2F-AF3A-EF19DFBC00EA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95-4F2F-AF3A-EF19DFBC00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95-4F2F-AF3A-EF19DFBC00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2">
                  <c:v>24751</c:v>
                </c:pt>
                <c:pt idx="3">
                  <c:v>24771</c:v>
                </c:pt>
                <c:pt idx="4">
                  <c:v>18137</c:v>
                </c:pt>
                <c:pt idx="12">
                  <c:v>111721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95-4F2F-AF3A-EF19DFBC0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95-4F2F-AF3A-EF19DFBC00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95-4F2F-AF3A-EF19DFBC00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5-4F2F-AF3A-EF19DFBC00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5-4F2F-AF3A-EF19DFBC00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5-4F2F-AF3A-EF19DFBC00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5-4F2F-AF3A-EF19DFBC00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5-4F2F-AF3A-EF19DFBC00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5-4F2F-AF3A-EF19DFBC00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5-4F2F-AF3A-EF19DFBC00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5-4F2F-AF3A-EF19DFBC00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5-4F2F-AF3A-EF19DFBC00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5-4F2F-AF3A-EF19DFBC00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5-4F2F-AF3A-EF19DFBC00EA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2">
                  <c:v>0.34897536516241545</c:v>
                </c:pt>
                <c:pt idx="3">
                  <c:v>0.16596846316780423</c:v>
                </c:pt>
                <c:pt idx="4">
                  <c:v>8.0548108430146037E-2</c:v>
                </c:pt>
                <c:pt idx="12">
                  <c:v>0.26489968751415249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95-4F2F-AF3A-EF19DFBC00EA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2">
                  <c:v>-0.24734681465713848</c:v>
                </c:pt>
                <c:pt idx="3">
                  <c:v>-0.20491092922484355</c:v>
                </c:pt>
                <c:pt idx="4">
                  <c:v>-0.36881851400730814</c:v>
                </c:pt>
                <c:pt idx="12">
                  <c:v>-0.23399018155888318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95-4F2F-AF3A-EF19DFBC0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9-49D3-A64D-E98AAD8CEB2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9-49D3-A64D-E98AAD8CEB23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9-49D3-A64D-E98AAD8CEB23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9-49D3-A64D-E98AAD8CEB23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9-49D3-A64D-E98AAD8CEB2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9-49D3-A64D-E98AAD8CEB23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D9-49D3-A64D-E98AAD8CEB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D9-49D3-A64D-E98AAD8CEB2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2">
                  <c:v>9699</c:v>
                </c:pt>
                <c:pt idx="3">
                  <c:v>9474</c:v>
                </c:pt>
                <c:pt idx="4">
                  <c:v>6571</c:v>
                </c:pt>
                <c:pt idx="12">
                  <c:v>42606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D9-49D3-A64D-E98AAD8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D9-49D3-A64D-E98AAD8CEB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D9-49D3-A64D-E98AAD8CEB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9-49D3-A64D-E98AAD8CEB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9-49D3-A64D-E98AAD8CEB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9-49D3-A64D-E98AAD8CEB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9-49D3-A64D-E98AAD8CEB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9-49D3-A64D-E98AAD8CEB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9-49D3-A64D-E98AAD8CEB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9-49D3-A64D-E98AAD8CEB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9-49D3-A64D-E98AAD8CEB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D9-49D3-A64D-E98AAD8CEB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D9-49D3-A64D-E98AAD8CEB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D9-49D3-A64D-E98AAD8CEB23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2">
                  <c:v>0.18729342636797641</c:v>
                </c:pt>
                <c:pt idx="3">
                  <c:v>0.22863441836337706</c:v>
                </c:pt>
                <c:pt idx="4">
                  <c:v>0.2128091546696198</c:v>
                </c:pt>
                <c:pt idx="12">
                  <c:v>0.19817767653758533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D9-49D3-A64D-E98AAD8CEB23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2">
                  <c:v>-0.43224258034303109</c:v>
                </c:pt>
                <c:pt idx="3">
                  <c:v>-0.204133064516129</c:v>
                </c:pt>
                <c:pt idx="4">
                  <c:v>-0.49632071132914302</c:v>
                </c:pt>
                <c:pt idx="12">
                  <c:v>-0.34772424562531579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D9-49D3-A64D-E98AAD8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2-405E-AAB6-437130AB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2-405E-AAB6-437130AB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6-45E0-B754-71BF3F887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6-45E0-B754-71BF3F887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F-417D-991C-8308A57E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F-417D-991C-8308A57E8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A-4DE4-ABB8-D69A2173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A-4DE4-ABB8-D69A2173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9-4965-ADAE-10665C75C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9-4965-ADAE-10665C75C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mes'!$N$5</c:f>
              <c:strCache>
                <c:ptCount val="1"/>
                <c:pt idx="0">
                  <c:v>mayo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mes'!$N$18:$N$25</c:f>
              <c:numCache>
                <c:formatCode>#,##0</c:formatCode>
                <c:ptCount val="8"/>
                <c:pt idx="0">
                  <c:v>387465</c:v>
                </c:pt>
                <c:pt idx="1">
                  <c:v>283721</c:v>
                </c:pt>
                <c:pt idx="2">
                  <c:v>47042</c:v>
                </c:pt>
                <c:pt idx="3">
                  <c:v>175897</c:v>
                </c:pt>
                <c:pt idx="4">
                  <c:v>45731</c:v>
                </c:pt>
                <c:pt idx="5">
                  <c:v>11200</c:v>
                </c:pt>
                <c:pt idx="6">
                  <c:v>3851</c:v>
                </c:pt>
                <c:pt idx="7">
                  <c:v>103744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0-40F1-93F6-5CD025BD398C}"/>
            </c:ext>
          </c:extLst>
        </c:ser>
        <c:ser>
          <c:idx val="5"/>
          <c:order val="1"/>
          <c:tx>
            <c:strRef>
              <c:f>'Viajeros entr ti-cat ultimo mes'!$Q$5</c:f>
              <c:strCache>
                <c:ptCount val="1"/>
                <c:pt idx="0">
                  <c:v>mayo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'Viajeros entr ti-cat ultimo mes'!$Q$18:$Q$25</c:f>
              <c:numCache>
                <c:formatCode>#,##0</c:formatCode>
                <c:ptCount val="8"/>
                <c:pt idx="0">
                  <c:v>379380</c:v>
                </c:pt>
                <c:pt idx="1">
                  <c:v>305518</c:v>
                </c:pt>
                <c:pt idx="2">
                  <c:v>62414</c:v>
                </c:pt>
                <c:pt idx="3">
                  <c:v>191717</c:v>
                </c:pt>
                <c:pt idx="4">
                  <c:v>41886</c:v>
                </c:pt>
                <c:pt idx="5">
                  <c:v>7008</c:v>
                </c:pt>
                <c:pt idx="6">
                  <c:v>2493</c:v>
                </c:pt>
                <c:pt idx="7">
                  <c:v>73862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0-40F1-93F6-5CD025BD398C}"/>
            </c:ext>
          </c:extLst>
        </c:ser>
        <c:ser>
          <c:idx val="0"/>
          <c:order val="2"/>
          <c:tx>
            <c:strRef>
              <c:f>'Viajeros entr ti-cat ultimo mes'!$R$5</c:f>
              <c:strCache>
                <c:ptCount val="1"/>
                <c:pt idx="0">
                  <c:v>mayo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mes'!$R$18:$R$25</c:f>
              <c:numCache>
                <c:formatCode>#,##0</c:formatCode>
                <c:ptCount val="8"/>
                <c:pt idx="0">
                  <c:v>383022</c:v>
                </c:pt>
                <c:pt idx="1">
                  <c:v>311677</c:v>
                </c:pt>
                <c:pt idx="2">
                  <c:v>48965</c:v>
                </c:pt>
                <c:pt idx="3">
                  <c:v>206620</c:v>
                </c:pt>
                <c:pt idx="4">
                  <c:v>45073</c:v>
                </c:pt>
                <c:pt idx="5">
                  <c:v>8233</c:v>
                </c:pt>
                <c:pt idx="6">
                  <c:v>2786</c:v>
                </c:pt>
                <c:pt idx="7">
                  <c:v>71345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0-40F1-93F6-5CD025BD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mes'!$S$5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40-40F1-93F6-5CD025BD398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40-40F1-93F6-5CD025BD398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40-40F1-93F6-5CD025BD39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40-40F1-93F6-5CD025BD39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40-40F1-93F6-5CD025BD39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40-40F1-93F6-5CD025BD39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40-40F1-93F6-5CD025BD39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B40-40F1-93F6-5CD025BD398C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mes'!$S$18:$S$25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AB40-40F1-93F6-5CD025BD398C}"/>
            </c:ext>
          </c:extLst>
        </c:ser>
        <c:ser>
          <c:idx val="3"/>
          <c:order val="4"/>
          <c:tx>
            <c:strRef>
              <c:f>'Viajeros entr ti-cat ultimo mes'!$T$5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mes'!$T$18:$T$25</c:f>
              <c:numCache>
                <c:formatCode>#,##0</c:formatCode>
                <c:ptCount val="8"/>
                <c:pt idx="0">
                  <c:v>3642</c:v>
                </c:pt>
                <c:pt idx="1">
                  <c:v>6159</c:v>
                </c:pt>
                <c:pt idx="2">
                  <c:v>-13449</c:v>
                </c:pt>
                <c:pt idx="3">
                  <c:v>14903</c:v>
                </c:pt>
                <c:pt idx="4">
                  <c:v>3187</c:v>
                </c:pt>
                <c:pt idx="5">
                  <c:v>1225</c:v>
                </c:pt>
                <c:pt idx="6">
                  <c:v>293</c:v>
                </c:pt>
                <c:pt idx="7">
                  <c:v>-2517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40-40F1-93F6-5CD025BD398C}"/>
            </c:ext>
          </c:extLst>
        </c:ser>
        <c:ser>
          <c:idx val="1"/>
          <c:order val="5"/>
          <c:tx>
            <c:strRef>
              <c:f>'Viajeros entr ti-cat ultimo mes'!$V$5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B40-40F1-93F6-5CD025BD398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B40-40F1-93F6-5CD025BD398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B40-40F1-93F6-5CD025BD39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B40-40F1-93F6-5CD025BD39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B40-40F1-93F6-5CD025BD39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B40-40F1-93F6-5CD025BD39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40-40F1-93F6-5CD025BD39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B40-40F1-93F6-5CD025BD398C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mes'!$V$18:$V$25</c:f>
              <c:numCache>
                <c:formatCode>0.0%</c:formatCode>
                <c:ptCount val="8"/>
                <c:pt idx="0">
                  <c:v>1</c:v>
                </c:pt>
                <c:pt idx="1">
                  <c:v>0.8137313261379242</c:v>
                </c:pt>
                <c:pt idx="2">
                  <c:v>0.12783860979264899</c:v>
                </c:pt>
                <c:pt idx="3">
                  <c:v>0.53944682028708535</c:v>
                </c:pt>
                <c:pt idx="4">
                  <c:v>0.11767731357467717</c:v>
                </c:pt>
                <c:pt idx="5">
                  <c:v>2.1494848859856613E-2</c:v>
                </c:pt>
                <c:pt idx="6">
                  <c:v>7.2737336236560826E-3</c:v>
                </c:pt>
                <c:pt idx="7">
                  <c:v>0.1862686738620758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B40-40F1-93F6-5CD025BD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mes'!$C$5</c:f>
              <c:strCache>
                <c:ptCount val="1"/>
                <c:pt idx="0">
                  <c:v>acumulado a mayo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mes'!$C$18:$C$25</c:f>
              <c:numCache>
                <c:formatCode>#,##0</c:formatCode>
                <c:ptCount val="8"/>
                <c:pt idx="0">
                  <c:v>1958653</c:v>
                </c:pt>
                <c:pt idx="1">
                  <c:v>1437433</c:v>
                </c:pt>
                <c:pt idx="2">
                  <c:v>241220</c:v>
                </c:pt>
                <c:pt idx="3">
                  <c:v>882577</c:v>
                </c:pt>
                <c:pt idx="4">
                  <c:v>233690</c:v>
                </c:pt>
                <c:pt idx="5">
                  <c:v>58292</c:v>
                </c:pt>
                <c:pt idx="6">
                  <c:v>21654</c:v>
                </c:pt>
                <c:pt idx="7">
                  <c:v>521220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3-4183-820A-55AF35D070E2}"/>
            </c:ext>
          </c:extLst>
        </c:ser>
        <c:ser>
          <c:idx val="5"/>
          <c:order val="1"/>
          <c:tx>
            <c:strRef>
              <c:f>'Viajeros entr ti-cat ultimo mes'!$F$5</c:f>
              <c:strCache>
                <c:ptCount val="1"/>
                <c:pt idx="0">
                  <c:v>acumulado a mayo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mes'!$F$18:$F$25</c:f>
              <c:numCache>
                <c:formatCode>#,##0</c:formatCode>
                <c:ptCount val="8"/>
                <c:pt idx="0">
                  <c:v>1821530</c:v>
                </c:pt>
                <c:pt idx="1">
                  <c:v>1449676</c:v>
                </c:pt>
                <c:pt idx="2">
                  <c:v>306911</c:v>
                </c:pt>
                <c:pt idx="3">
                  <c:v>880480</c:v>
                </c:pt>
                <c:pt idx="4">
                  <c:v>217852</c:v>
                </c:pt>
                <c:pt idx="5">
                  <c:v>33664</c:v>
                </c:pt>
                <c:pt idx="6">
                  <c:v>10769</c:v>
                </c:pt>
                <c:pt idx="7">
                  <c:v>371854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3-4183-820A-55AF35D070E2}"/>
            </c:ext>
          </c:extLst>
        </c:ser>
        <c:ser>
          <c:idx val="0"/>
          <c:order val="2"/>
          <c:tx>
            <c:strRef>
              <c:f>'Viajeros entr ti-cat ultimo mes'!$G$5</c:f>
              <c:strCache>
                <c:ptCount val="1"/>
                <c:pt idx="0">
                  <c:v>acumulado a mayo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mes'!$G$18:$G$25</c:f>
              <c:numCache>
                <c:formatCode>#,##0</c:formatCode>
                <c:ptCount val="8"/>
                <c:pt idx="0">
                  <c:v>2083845</c:v>
                </c:pt>
                <c:pt idx="1">
                  <c:v>1654424</c:v>
                </c:pt>
                <c:pt idx="2">
                  <c:v>305020</c:v>
                </c:pt>
                <c:pt idx="3">
                  <c:v>1035245</c:v>
                </c:pt>
                <c:pt idx="4">
                  <c:v>252267</c:v>
                </c:pt>
                <c:pt idx="5">
                  <c:v>45814</c:v>
                </c:pt>
                <c:pt idx="6">
                  <c:v>16078</c:v>
                </c:pt>
                <c:pt idx="7">
                  <c:v>429421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3-4183-820A-55AF35D0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D3-4183-820A-55AF35D070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D3-4183-820A-55AF35D070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D3-4183-820A-55AF35D070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D3-4183-820A-55AF35D070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D3-4183-820A-55AF35D070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D3-4183-820A-55AF35D070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D3-4183-820A-55AF35D070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7D3-4183-820A-55AF35D070E2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B7D3-4183-820A-55AF35D070E2}"/>
            </c:ext>
          </c:extLst>
        </c:ser>
        <c:ser>
          <c:idx val="3"/>
          <c:order val="4"/>
          <c:tx>
            <c:strRef>
              <c:f>'Viajeros entr ti-cat ultimo mes'!$I$5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mes'!$I$18:$I$25</c:f>
              <c:numCache>
                <c:formatCode>#,##0</c:formatCode>
                <c:ptCount val="8"/>
                <c:pt idx="0">
                  <c:v>262315</c:v>
                </c:pt>
                <c:pt idx="1">
                  <c:v>204748</c:v>
                </c:pt>
                <c:pt idx="2">
                  <c:v>-1891</c:v>
                </c:pt>
                <c:pt idx="3">
                  <c:v>154765</c:v>
                </c:pt>
                <c:pt idx="4">
                  <c:v>34415</c:v>
                </c:pt>
                <c:pt idx="5">
                  <c:v>12150</c:v>
                </c:pt>
                <c:pt idx="6">
                  <c:v>5309</c:v>
                </c:pt>
                <c:pt idx="7">
                  <c:v>57567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D3-4183-820A-55AF35D070E2}"/>
            </c:ext>
          </c:extLst>
        </c:ser>
        <c:ser>
          <c:idx val="1"/>
          <c:order val="5"/>
          <c:tx>
            <c:strRef>
              <c:f>'Viajeros entr ti-cat ultimo mes'!$M$5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mes'!$M$18:$M$25</c:f>
              <c:numCache>
                <c:formatCode>0.0%</c:formatCode>
                <c:ptCount val="8"/>
                <c:pt idx="0">
                  <c:v>1</c:v>
                </c:pt>
                <c:pt idx="1">
                  <c:v>0.79392853115274886</c:v>
                </c:pt>
                <c:pt idx="2">
                  <c:v>0.14637365063140492</c:v>
                </c:pt>
                <c:pt idx="3">
                  <c:v>0.49679558700383186</c:v>
                </c:pt>
                <c:pt idx="4">
                  <c:v>0.1210584280500709</c:v>
                </c:pt>
                <c:pt idx="5">
                  <c:v>2.1985320405308456E-2</c:v>
                </c:pt>
                <c:pt idx="6">
                  <c:v>7.7155450621327398E-3</c:v>
                </c:pt>
                <c:pt idx="7">
                  <c:v>0.20607146884725111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D3-4183-820A-55AF35D0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5-4281-BAA5-BF2E66475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TF'!$C$544:$C$556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5-4281-BAA5-BF2E66475C20}"/>
            </c:ext>
          </c:extLst>
        </c:ser>
        <c:ser>
          <c:idx val="5"/>
          <c:order val="1"/>
          <c:tx>
            <c:strRef>
              <c:f>'Viajeros entr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5-4281-BAA5-BF2E66475C20}"/>
              </c:ext>
            </c:extLst>
          </c:dPt>
          <c:val>
            <c:numRef>
              <c:f>'Viajeros entr evol mensu TF'!$G$544:$G$556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B5-4281-BAA5-BF2E66475C20}"/>
            </c:ext>
          </c:extLst>
        </c:ser>
        <c:ser>
          <c:idx val="0"/>
          <c:order val="2"/>
          <c:tx>
            <c:strRef>
              <c:f>'Viajeros entr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B5-4281-BAA5-BF2E66475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TF'!$I$544:$I$556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B5-4281-BAA5-BF2E66475C20}"/>
            </c:ext>
          </c:extLst>
        </c:ser>
        <c:ser>
          <c:idx val="1"/>
          <c:order val="3"/>
          <c:tx>
            <c:strRef>
              <c:f>'Viajeros entr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B5-4281-BAA5-BF2E66475C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B5-4281-BAA5-BF2E66475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TF'!$K$544:$K$556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2">
                  <c:v>2731</c:v>
                </c:pt>
                <c:pt idx="3">
                  <c:v>2340</c:v>
                </c:pt>
                <c:pt idx="4">
                  <c:v>1069</c:v>
                </c:pt>
                <c:pt idx="12">
                  <c:v>12325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B5-4281-BAA5-BF2E66475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5-4281-BAA5-BF2E66475C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5-4281-BAA5-BF2E66475C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5-4281-BAA5-BF2E66475C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5-4281-BAA5-BF2E66475C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5-4281-BAA5-BF2E66475C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5-4281-BAA5-BF2E66475C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5-4281-BAA5-BF2E66475C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5-4281-BAA5-BF2E66475C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5-4281-BAA5-BF2E66475C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5-4281-BAA5-BF2E66475C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5-4281-BAA5-BF2E66475C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5-4281-BAA5-BF2E66475C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5-4281-BAA5-BF2E66475C2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TF'!$L$544:$L$556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2">
                  <c:v>-7.1719918422841644E-2</c:v>
                </c:pt>
                <c:pt idx="3">
                  <c:v>-0.10069177555726361</c:v>
                </c:pt>
                <c:pt idx="4">
                  <c:v>-0.23259152907394109</c:v>
                </c:pt>
                <c:pt idx="12">
                  <c:v>1.8931878306878369E-2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B5-4281-BAA5-BF2E66475C20}"/>
            </c:ext>
          </c:extLst>
        </c:ser>
        <c:ser>
          <c:idx val="4"/>
          <c:order val="5"/>
          <c:tx>
            <c:strRef>
              <c:f>'Viajeros entr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TF'!$M$544:$M$556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2">
                  <c:v>2.2785114045618249</c:v>
                </c:pt>
                <c:pt idx="3">
                  <c:v>1.9286608260325409</c:v>
                </c:pt>
                <c:pt idx="4">
                  <c:v>0.46639231824417005</c:v>
                </c:pt>
                <c:pt idx="12">
                  <c:v>1.8418261471062949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B5-4281-BAA5-BF2E66475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A-4506-B6E3-9C5B2143BC8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A-4506-B6E3-9C5B2143BC86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CA-4506-B6E3-9C5B2143BC86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A-4506-B6E3-9C5B2143BC86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CA-4506-B6E3-9C5B2143BC8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A-4506-B6E3-9C5B2143BC86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CA-4506-B6E3-9C5B2143BC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CA-4506-B6E3-9C5B2143BC8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2">
                  <c:v>303197</c:v>
                </c:pt>
                <c:pt idx="3">
                  <c:v>310699</c:v>
                </c:pt>
                <c:pt idx="4">
                  <c:v>251907</c:v>
                </c:pt>
                <c:pt idx="12">
                  <c:v>1437108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CA-4506-B6E3-9C5B2143B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A-4506-B6E3-9C5B2143BC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A-4506-B6E3-9C5B2143BC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A-4506-B6E3-9C5B2143BC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A-4506-B6E3-9C5B2143BC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A-4506-B6E3-9C5B2143BC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A-4506-B6E3-9C5B2143BC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CA-4506-B6E3-9C5B2143BC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CA-4506-B6E3-9C5B2143BC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CA-4506-B6E3-9C5B2143BC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CA-4506-B6E3-9C5B2143BC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CA-4506-B6E3-9C5B2143BC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CA-4506-B6E3-9C5B2143BC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CA-4506-B6E3-9C5B2143BC86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2">
                  <c:v>0.16761979581855502</c:v>
                </c:pt>
                <c:pt idx="3">
                  <c:v>8.6576695355367939E-2</c:v>
                </c:pt>
                <c:pt idx="4">
                  <c:v>-4.0208031700068592E-2</c:v>
                </c:pt>
                <c:pt idx="12">
                  <c:v>0.14735131061264117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CA-4506-B6E3-9C5B2143BC86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2">
                  <c:v>-9.3765691877286561E-2</c:v>
                </c:pt>
                <c:pt idx="3">
                  <c:v>2.9848124258354591E-2</c:v>
                </c:pt>
                <c:pt idx="4">
                  <c:v>-9.2498459920095977E-2</c:v>
                </c:pt>
                <c:pt idx="12">
                  <c:v>-5.0365816267193941E-2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CA-4506-B6E3-9C5B2143B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B-46BB-99A6-8A3D95081F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B-46BB-99A6-8A3D95081FAC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B-46BB-99A6-8A3D95081FAC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B-46BB-99A6-8A3D95081FAC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B-46BB-99A6-8A3D95081F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B-46BB-99A6-8A3D95081FAC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7B-46BB-99A6-8A3D95081F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7B-46BB-99A6-8A3D95081F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2">
                  <c:v>5118</c:v>
                </c:pt>
                <c:pt idx="3">
                  <c:v>5225</c:v>
                </c:pt>
                <c:pt idx="4">
                  <c:v>5251</c:v>
                </c:pt>
                <c:pt idx="12">
                  <c:v>26885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7B-46BB-99A6-8A3D9508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B-46BB-99A6-8A3D95081F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7B-46BB-99A6-8A3D95081F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B-46BB-99A6-8A3D95081F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B-46BB-99A6-8A3D95081F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B-46BB-99A6-8A3D95081F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B-46BB-99A6-8A3D95081F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B-46BB-99A6-8A3D95081F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B-46BB-99A6-8A3D95081F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B-46BB-99A6-8A3D95081F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B-46BB-99A6-8A3D95081F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7B-46BB-99A6-8A3D95081F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7B-46BB-99A6-8A3D95081F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7B-46BB-99A6-8A3D95081FAC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2">
                  <c:v>0.23474065138721345</c:v>
                </c:pt>
                <c:pt idx="3">
                  <c:v>0.29910492292391844</c:v>
                </c:pt>
                <c:pt idx="4">
                  <c:v>1.3119814779085415E-2</c:v>
                </c:pt>
                <c:pt idx="12">
                  <c:v>0.27320515249100219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7B-46BB-99A6-8A3D95081FAC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2">
                  <c:v>0.81553742461865908</c:v>
                </c:pt>
                <c:pt idx="3">
                  <c:v>0.66189567430025442</c:v>
                </c:pt>
                <c:pt idx="4">
                  <c:v>0.35860284605433379</c:v>
                </c:pt>
                <c:pt idx="12">
                  <c:v>0.66470588235294126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7B-46BB-99A6-8A3D9508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8-4DE4-98EA-7300ED8504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8-4DE4-98EA-7300ED85040A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8-4DE4-98EA-7300ED85040A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8-4DE4-98EA-7300ED85040A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8-4DE4-98EA-7300ED8504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8-4DE4-98EA-7300ED85040A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88-4DE4-98EA-7300ED8504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88-4DE4-98EA-7300ED8504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2">
                  <c:v>1077</c:v>
                </c:pt>
                <c:pt idx="3">
                  <c:v>320</c:v>
                </c:pt>
                <c:pt idx="4">
                  <c:v>177</c:v>
                </c:pt>
                <c:pt idx="12">
                  <c:v>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8-4DE4-98EA-7300ED850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8-4DE4-98EA-7300ED8504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8-4DE4-98EA-7300ED8504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8-4DE4-98EA-7300ED8504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8-4DE4-98EA-7300ED8504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8-4DE4-98EA-7300ED8504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8-4DE4-98EA-7300ED8504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8-4DE4-98EA-7300ED8504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8-4DE4-98EA-7300ED8504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8-4DE4-98EA-7300ED8504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8-4DE4-98EA-7300ED8504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8-4DE4-98EA-7300ED8504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8-4DE4-98EA-7300ED8504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8-4DE4-98EA-7300ED85040A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2">
                  <c:v>-0.14183266932270922</c:v>
                </c:pt>
                <c:pt idx="3">
                  <c:v>-0.42238267148014441</c:v>
                </c:pt>
                <c:pt idx="4">
                  <c:v>3.4249999999999998</c:v>
                </c:pt>
                <c:pt idx="12">
                  <c:v>0.28774844259863541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88-4DE4-98EA-7300ED85040A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2">
                  <c:v>0.13607594936708867</c:v>
                </c:pt>
                <c:pt idx="3">
                  <c:v>-0.39163498098859317</c:v>
                </c:pt>
                <c:pt idx="4">
                  <c:v>1.7230769230769232</c:v>
                </c:pt>
                <c:pt idx="12">
                  <c:v>0.11193647540983598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88-4DE4-98EA-7300ED850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E6-48E9-8054-B4EC5AA84DB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6-48E9-8054-B4EC5AA84DB4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E6-48E9-8054-B4EC5AA84DB4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6-48E9-8054-B4EC5AA84DB4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E6-48E9-8054-B4EC5AA84DB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E6-48E9-8054-B4EC5AA84DB4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E6-48E9-8054-B4EC5AA84D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E6-48E9-8054-B4EC5AA84DB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2">
                  <c:v>667</c:v>
                </c:pt>
                <c:pt idx="3">
                  <c:v>671</c:v>
                </c:pt>
                <c:pt idx="4">
                  <c:v>471</c:v>
                </c:pt>
                <c:pt idx="12">
                  <c:v>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E6-48E9-8054-B4EC5AA8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E6-48E9-8054-B4EC5AA84D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E6-48E9-8054-B4EC5AA84D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E6-48E9-8054-B4EC5AA84D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E6-48E9-8054-B4EC5AA84D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E6-48E9-8054-B4EC5AA84D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E6-48E9-8054-B4EC5AA84D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E6-48E9-8054-B4EC5AA84D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E6-48E9-8054-B4EC5AA84D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E6-48E9-8054-B4EC5AA84D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E6-48E9-8054-B4EC5AA84D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E6-48E9-8054-B4EC5AA84D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E6-48E9-8054-B4EC5AA84D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E6-48E9-8054-B4EC5AA84DB4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2">
                  <c:v>0.31299212598425208</c:v>
                </c:pt>
                <c:pt idx="3">
                  <c:v>-9.201623815967519E-2</c:v>
                </c:pt>
                <c:pt idx="4">
                  <c:v>0.11611374407582931</c:v>
                </c:pt>
                <c:pt idx="12">
                  <c:v>0.13585746102449892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E6-48E9-8054-B4EC5AA84DB4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2">
                  <c:v>0.76455026455026465</c:v>
                </c:pt>
                <c:pt idx="3">
                  <c:v>0.77044854881266489</c:v>
                </c:pt>
                <c:pt idx="4">
                  <c:v>0.48113207547169812</c:v>
                </c:pt>
                <c:pt idx="12">
                  <c:v>0.69905607995558028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E6-48E9-8054-B4EC5AA8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5-4D39-A2DE-2F2E16BA9A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5-4D39-A2DE-2F2E16BA9AC2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5-4D39-A2DE-2F2E16BA9AC2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5-4D39-A2DE-2F2E16BA9AC2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5-4D39-A2DE-2F2E16BA9A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5-4D39-A2DE-2F2E16BA9AC2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95-4D39-A2DE-2F2E16BA9A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95-4D39-A2DE-2F2E16BA9A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2">
                  <c:v>576</c:v>
                </c:pt>
                <c:pt idx="3">
                  <c:v>710</c:v>
                </c:pt>
                <c:pt idx="4">
                  <c:v>532</c:v>
                </c:pt>
                <c:pt idx="12">
                  <c:v>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95-4D39-A2DE-2F2E16BA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5-4D39-A2DE-2F2E16BA9A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5-4D39-A2DE-2F2E16BA9A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5-4D39-A2DE-2F2E16BA9A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5-4D39-A2DE-2F2E16BA9A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5-4D39-A2DE-2F2E16BA9A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5-4D39-A2DE-2F2E16BA9A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5-4D39-A2DE-2F2E16BA9A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5-4D39-A2DE-2F2E16BA9A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5-4D39-A2DE-2F2E16BA9A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5-4D39-A2DE-2F2E16BA9A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5-4D39-A2DE-2F2E16BA9A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5-4D39-A2DE-2F2E16BA9A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5-4D39-A2DE-2F2E16BA9AC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2">
                  <c:v>0.33333333333333326</c:v>
                </c:pt>
                <c:pt idx="3">
                  <c:v>0.32462686567164178</c:v>
                </c:pt>
                <c:pt idx="4">
                  <c:v>0.35368956743002555</c:v>
                </c:pt>
                <c:pt idx="12">
                  <c:v>0.46425379803395894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95-4D39-A2DE-2F2E16BA9AC2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2">
                  <c:v>0.77230769230769236</c:v>
                </c:pt>
                <c:pt idx="3">
                  <c:v>0.48846960167714881</c:v>
                </c:pt>
                <c:pt idx="4">
                  <c:v>0.94871794871794868</c:v>
                </c:pt>
                <c:pt idx="12">
                  <c:v>0.87257142857142855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95-4D39-A2DE-2F2E16BA9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0-4D51-98C6-74E6F34181D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0-4D51-98C6-74E6F34181D3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90-4D51-98C6-74E6F34181D3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0-4D51-98C6-74E6F34181D3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0-4D51-98C6-74E6F34181D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90-4D51-98C6-74E6F34181D3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90-4D51-98C6-74E6F34181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90-4D51-98C6-74E6F34181D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2">
                  <c:v>461</c:v>
                </c:pt>
                <c:pt idx="3">
                  <c:v>481</c:v>
                </c:pt>
                <c:pt idx="4">
                  <c:v>629</c:v>
                </c:pt>
                <c:pt idx="12">
                  <c:v>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90-4D51-98C6-74E6F3418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90-4D51-98C6-74E6F34181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90-4D51-98C6-74E6F34181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90-4D51-98C6-74E6F34181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90-4D51-98C6-74E6F34181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90-4D51-98C6-74E6F34181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90-4D51-98C6-74E6F34181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90-4D51-98C6-74E6F34181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90-4D51-98C6-74E6F34181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90-4D51-98C6-74E6F34181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90-4D51-98C6-74E6F34181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90-4D51-98C6-74E6F34181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90-4D51-98C6-74E6F34181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90-4D51-98C6-74E6F34181D3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2">
                  <c:v>-0.19686411149825789</c:v>
                </c:pt>
                <c:pt idx="3">
                  <c:v>4.5652173913043548E-2</c:v>
                </c:pt>
                <c:pt idx="4">
                  <c:v>0.11524822695035453</c:v>
                </c:pt>
                <c:pt idx="12">
                  <c:v>0.10060606060606059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90-4D51-98C6-74E6F34181D3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2">
                  <c:v>8.7527352297593897E-3</c:v>
                </c:pt>
                <c:pt idx="3">
                  <c:v>0.41887905604719755</c:v>
                </c:pt>
                <c:pt idx="4">
                  <c:v>0.228515625</c:v>
                </c:pt>
                <c:pt idx="12">
                  <c:v>0.31150698122291764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90-4D51-98C6-74E6F3418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0-45F0-A13B-106E5ECBC3A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5F0-A13B-106E5ECBC3A3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0-45F0-A13B-106E5ECBC3A3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80-45F0-A13B-106E5ECBC3A3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0-45F0-A13B-106E5ECBC3A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80-45F0-A13B-106E5ECBC3A3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80-45F0-A13B-106E5ECBC3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80-45F0-A13B-106E5ECBC3A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2">
                  <c:v>232</c:v>
                </c:pt>
                <c:pt idx="3">
                  <c:v>280</c:v>
                </c:pt>
                <c:pt idx="4">
                  <c:v>306</c:v>
                </c:pt>
                <c:pt idx="12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80-45F0-A13B-106E5ECB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80-45F0-A13B-106E5ECBC3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80-45F0-A13B-106E5ECBC3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0-45F0-A13B-106E5ECBC3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0-45F0-A13B-106E5ECBC3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80-45F0-A13B-106E5ECBC3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80-45F0-A13B-106E5ECBC3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80-45F0-A13B-106E5ECBC3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80-45F0-A13B-106E5ECBC3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80-45F0-A13B-106E5ECBC3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80-45F0-A13B-106E5ECBC3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80-45F0-A13B-106E5ECBC3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80-45F0-A13B-106E5ECBC3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80-45F0-A13B-106E5ECBC3A3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2">
                  <c:v>0.27472527472527464</c:v>
                </c:pt>
                <c:pt idx="3">
                  <c:v>8.5271317829457294E-2</c:v>
                </c:pt>
                <c:pt idx="4">
                  <c:v>0.66304347826086962</c:v>
                </c:pt>
                <c:pt idx="12">
                  <c:v>0.16987179487179493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80-45F0-A13B-106E5ECBC3A3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2">
                  <c:v>-0.35014005602240894</c:v>
                </c:pt>
                <c:pt idx="3">
                  <c:v>-0.24119241192411922</c:v>
                </c:pt>
                <c:pt idx="4">
                  <c:v>-0.54867256637168138</c:v>
                </c:pt>
                <c:pt idx="12">
                  <c:v>-0.45785369476420346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80-45F0-A13B-106E5ECB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9-4C75-BED7-70C4019301A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9-4C75-BED7-70C4019301AB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B9-4C75-BED7-70C4019301AB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B9-4C75-BED7-70C4019301AB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B9-4C75-BED7-70C4019301A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B9-4C75-BED7-70C4019301AB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B9-4C75-BED7-70C4019301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B9-4C75-BED7-70C4019301A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2">
                  <c:v>1176</c:v>
                </c:pt>
                <c:pt idx="3">
                  <c:v>912</c:v>
                </c:pt>
                <c:pt idx="4">
                  <c:v>956</c:v>
                </c:pt>
                <c:pt idx="12">
                  <c:v>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B9-4C75-BED7-70C401930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9-4C75-BED7-70C4019301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9-4C75-BED7-70C4019301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9-4C75-BED7-70C4019301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9-4C75-BED7-70C4019301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9-4C75-BED7-70C4019301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9-4C75-BED7-70C4019301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9-4C75-BED7-70C4019301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9-4C75-BED7-70C4019301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9-4C75-BED7-70C4019301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9-4C75-BED7-70C4019301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B9-4C75-BED7-70C4019301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B9-4C75-BED7-70C4019301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B9-4C75-BED7-70C4019301AB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2">
                  <c:v>-9.2670598146588068E-3</c:v>
                </c:pt>
                <c:pt idx="3">
                  <c:v>-0.11798839458413923</c:v>
                </c:pt>
                <c:pt idx="4">
                  <c:v>-0.1023474178403756</c:v>
                </c:pt>
                <c:pt idx="12">
                  <c:v>2.5146689019279078E-2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B9-4C75-BED7-70C4019301AB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2">
                  <c:v>1.6191536748329622</c:v>
                </c:pt>
                <c:pt idx="3">
                  <c:v>0.93220338983050843</c:v>
                </c:pt>
                <c:pt idx="4">
                  <c:v>0.3915574963609898</c:v>
                </c:pt>
                <c:pt idx="12">
                  <c:v>0.85443517816527681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B9-4C75-BED7-70C401930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8-499B-8E4C-D647AFEB856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8-499B-8E4C-D647AFEB8561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8-499B-8E4C-D647AFEB8561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8-499B-8E4C-D647AFEB8561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8-499B-8E4C-D647AFEB856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68-499B-8E4C-D647AFEB8561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68-499B-8E4C-D647AFEB85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68-499B-8E4C-D647AFEB856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2">
                  <c:v>623</c:v>
                </c:pt>
                <c:pt idx="3">
                  <c:v>830</c:v>
                </c:pt>
                <c:pt idx="4">
                  <c:v>1169</c:v>
                </c:pt>
                <c:pt idx="12">
                  <c:v>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68-499B-8E4C-D647AFEB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8-499B-8E4C-D647AFEB85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68-499B-8E4C-D647AFEB85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8-499B-8E4C-D647AFEB85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8-499B-8E4C-D647AFEB85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8-499B-8E4C-D647AFEB85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8-499B-8E4C-D647AFEB85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68-499B-8E4C-D647AFEB85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68-499B-8E4C-D647AFEB85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68-499B-8E4C-D647AFEB85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68-499B-8E4C-D647AFEB85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68-499B-8E4C-D647AFEB85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68-499B-8E4C-D647AFEB85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68-499B-8E4C-D647AFEB8561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2">
                  <c:v>-6.0331825037707398E-2</c:v>
                </c:pt>
                <c:pt idx="3">
                  <c:v>0.199421965317919</c:v>
                </c:pt>
                <c:pt idx="4">
                  <c:v>0.65580736543909346</c:v>
                </c:pt>
                <c:pt idx="12">
                  <c:v>0.28546612623045742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68-499B-8E4C-D647AFEB8561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2">
                  <c:v>0.81632653061224492</c:v>
                </c:pt>
                <c:pt idx="3">
                  <c:v>0.42123287671232879</c:v>
                </c:pt>
                <c:pt idx="4">
                  <c:v>1.4202898550724639</c:v>
                </c:pt>
                <c:pt idx="12">
                  <c:v>1.0670391061452515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68-499B-8E4C-D647AFEB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C-45B9-8553-2AE62AA8A2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C-45B9-8553-2AE62AA8A2E4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FC-45B9-8553-2AE62AA8A2E4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FC-45B9-8553-2AE62AA8A2E4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FC-45B9-8553-2AE62AA8A2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FC-45B9-8553-2AE62AA8A2E4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FC-45B9-8553-2AE62AA8A2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FC-45B9-8553-2AE62AA8A2E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2">
                  <c:v>1446</c:v>
                </c:pt>
                <c:pt idx="3">
                  <c:v>1465</c:v>
                </c:pt>
                <c:pt idx="4">
                  <c:v>1055</c:v>
                </c:pt>
                <c:pt idx="12">
                  <c:v>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FC-45B9-8553-2AE62AA8A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C-45B9-8553-2AE62AA8A2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C-45B9-8553-2AE62AA8A2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C-45B9-8553-2AE62AA8A2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C-45B9-8553-2AE62AA8A2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C-45B9-8553-2AE62AA8A2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C-45B9-8553-2AE62AA8A2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C-45B9-8553-2AE62AA8A2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C-45B9-8553-2AE62AA8A2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FC-45B9-8553-2AE62AA8A2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FC-45B9-8553-2AE62AA8A2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FC-45B9-8553-2AE62AA8A2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FC-45B9-8553-2AE62AA8A2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FC-45B9-8553-2AE62AA8A2E4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2">
                  <c:v>0.48459958932238201</c:v>
                </c:pt>
                <c:pt idx="3">
                  <c:v>0.70945157526254365</c:v>
                </c:pt>
                <c:pt idx="4">
                  <c:v>-5.5505819158460201E-2</c:v>
                </c:pt>
                <c:pt idx="12">
                  <c:v>0.4667110519307589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FC-45B9-8553-2AE62AA8A2E4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2">
                  <c:v>0.39172281039461021</c:v>
                </c:pt>
                <c:pt idx="3">
                  <c:v>0.76506024096385539</c:v>
                </c:pt>
                <c:pt idx="4">
                  <c:v>0</c:v>
                </c:pt>
                <c:pt idx="12">
                  <c:v>0.32790837854128996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FC-45B9-8553-2AE62AA8A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07-4898-9E6B-E446F9EB59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TF'!$C$567:$C$579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7-4898-9E6B-E446F9EB590B}"/>
            </c:ext>
          </c:extLst>
        </c:ser>
        <c:ser>
          <c:idx val="5"/>
          <c:order val="1"/>
          <c:tx>
            <c:strRef>
              <c:f>'Viajeros entr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07-4898-9E6B-E446F9EB590B}"/>
              </c:ext>
            </c:extLst>
          </c:dPt>
          <c:val>
            <c:numRef>
              <c:f>'Viajeros entr evol mensu TF'!$G$567:$G$579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07-4898-9E6B-E446F9EB590B}"/>
            </c:ext>
          </c:extLst>
        </c:ser>
        <c:ser>
          <c:idx val="0"/>
          <c:order val="2"/>
          <c:tx>
            <c:strRef>
              <c:f>'Viajeros entr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07-4898-9E6B-E446F9EB59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TF'!$I$567:$I$579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07-4898-9E6B-E446F9EB590B}"/>
            </c:ext>
          </c:extLst>
        </c:ser>
        <c:ser>
          <c:idx val="1"/>
          <c:order val="3"/>
          <c:tx>
            <c:strRef>
              <c:f>'Viajeros entr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07-4898-9E6B-E446F9EB59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07-4898-9E6B-E446F9EB59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TF'!$K$567:$K$579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2">
                  <c:v>1409</c:v>
                </c:pt>
                <c:pt idx="3">
                  <c:v>1445</c:v>
                </c:pt>
                <c:pt idx="4">
                  <c:v>1867</c:v>
                </c:pt>
                <c:pt idx="12">
                  <c:v>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07-4898-9E6B-E446F9EB5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07-4898-9E6B-E446F9EB59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07-4898-9E6B-E446F9EB59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7-4898-9E6B-E446F9EB59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7-4898-9E6B-E446F9EB59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7-4898-9E6B-E446F9EB59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07-4898-9E6B-E446F9EB59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7-4898-9E6B-E446F9EB59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7-4898-9E6B-E446F9EB59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7-4898-9E6B-E446F9EB59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7-4898-9E6B-E446F9EB59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07-4898-9E6B-E446F9EB59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07-4898-9E6B-E446F9EB59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07-4898-9E6B-E446F9EB590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TF'!$L$567:$L$579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2">
                  <c:v>9.7352024922118474E-2</c:v>
                </c:pt>
                <c:pt idx="3">
                  <c:v>0.15323224261771751</c:v>
                </c:pt>
                <c:pt idx="4">
                  <c:v>0.60533104041272567</c:v>
                </c:pt>
                <c:pt idx="12">
                  <c:v>0.29588205388917133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07-4898-9E6B-E446F9EB590B}"/>
            </c:ext>
          </c:extLst>
        </c:ser>
        <c:ser>
          <c:idx val="4"/>
          <c:order val="5"/>
          <c:tx>
            <c:strRef>
              <c:f>'Viajeros entr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TF'!$M$567:$M$579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2">
                  <c:v>0.69963811821471644</c:v>
                </c:pt>
                <c:pt idx="3">
                  <c:v>1.3231511254019295</c:v>
                </c:pt>
                <c:pt idx="4">
                  <c:v>1.9682034976152623</c:v>
                </c:pt>
                <c:pt idx="12">
                  <c:v>1.1106817554512833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07-4898-9E6B-E446F9EB5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7-4DCB-AA98-1EEC3A789B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DCB-AA98-1EEC3A789B30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7-4DCB-AA98-1EEC3A789B30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7-4DCB-AA98-1EEC3A789B30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7-4DCB-AA98-1EEC3A789B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7-4DCB-AA98-1EEC3A789B30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87-4DCB-AA98-1EEC3A789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87-4DCB-AA98-1EEC3A789B3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2">
                  <c:v>90104</c:v>
                </c:pt>
                <c:pt idx="3">
                  <c:v>72564</c:v>
                </c:pt>
                <c:pt idx="4">
                  <c:v>57632</c:v>
                </c:pt>
                <c:pt idx="12">
                  <c:v>418229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87-4DCB-AA98-1EEC3A78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7-4DCB-AA98-1EEC3A789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7-4DCB-AA98-1EEC3A789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7-4DCB-AA98-1EEC3A789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7-4DCB-AA98-1EEC3A789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7-4DCB-AA98-1EEC3A789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7-4DCB-AA98-1EEC3A789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7-4DCB-AA98-1EEC3A789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7-4DCB-AA98-1EEC3A789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7-4DCB-AA98-1EEC3A789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7-4DCB-AA98-1EEC3A789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7-4DCB-AA98-1EEC3A789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7-4DCB-AA98-1EEC3A789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7-4DCB-AA98-1EEC3A789B3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2">
                  <c:v>0.21875803113714132</c:v>
                </c:pt>
                <c:pt idx="3">
                  <c:v>0.1977024395074769</c:v>
                </c:pt>
                <c:pt idx="4">
                  <c:v>0.19974186564523189</c:v>
                </c:pt>
                <c:pt idx="12">
                  <c:v>0.30725567235230322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87-4DCB-AA98-1EEC3A789B30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2">
                  <c:v>-0.12151938226347403</c:v>
                </c:pt>
                <c:pt idx="3">
                  <c:v>1.8384932775703744E-2</c:v>
                </c:pt>
                <c:pt idx="4">
                  <c:v>9.6874881047542827E-2</c:v>
                </c:pt>
                <c:pt idx="12">
                  <c:v>-3.0688112730896666E-2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7-4DCB-AA98-1EEC3A789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A-4485-919F-127153C90D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A-4485-919F-127153C90DF2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A-4485-919F-127153C90DF2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A-4485-919F-127153C90DF2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A-4485-919F-127153C90D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A-4485-919F-127153C90DF2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EA-4485-919F-127153C90D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EA-4485-919F-127153C90D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2">
                  <c:v>50680</c:v>
                </c:pt>
                <c:pt idx="3">
                  <c:v>87211</c:v>
                </c:pt>
                <c:pt idx="4">
                  <c:v>64132</c:v>
                </c:pt>
                <c:pt idx="12">
                  <c:v>275731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EA-4485-919F-127153C90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A-4485-919F-127153C90D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A-4485-919F-127153C90D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A-4485-919F-127153C90D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A-4485-919F-127153C90D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A-4485-919F-127153C90D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A-4485-919F-127153C90D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A-4485-919F-127153C90D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A-4485-919F-127153C90D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A-4485-919F-127153C90D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A-4485-919F-127153C90D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A-4485-919F-127153C90D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A-4485-919F-127153C90D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A-4485-919F-127153C90DF2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2">
                  <c:v>0.18154477420558135</c:v>
                </c:pt>
                <c:pt idx="3">
                  <c:v>0.11720171146012137</c:v>
                </c:pt>
                <c:pt idx="4">
                  <c:v>-0.31071248159413589</c:v>
                </c:pt>
                <c:pt idx="12">
                  <c:v>-4.6741411438508407E-2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EA-4485-919F-127153C90DF2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2">
                  <c:v>6.9446496022283588E-2</c:v>
                </c:pt>
                <c:pt idx="3">
                  <c:v>0.15659854382451632</c:v>
                </c:pt>
                <c:pt idx="4">
                  <c:v>-0.30550231203231426</c:v>
                </c:pt>
                <c:pt idx="12">
                  <c:v>-2.6600439163189327E-2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EA-4485-919F-127153C90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7-4DCC-8D5E-077E616B429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7-4DCC-8D5E-077E616B429A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7-4DCC-8D5E-077E616B429A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7-4DCC-8D5E-077E616B429A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7-4DCC-8D5E-077E616B429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7-4DCC-8D5E-077E616B429A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7-4DCC-8D5E-077E616B42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57-4DCC-8D5E-077E616B429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2">
                  <c:v>25948</c:v>
                </c:pt>
                <c:pt idx="3">
                  <c:v>31837</c:v>
                </c:pt>
                <c:pt idx="4">
                  <c:v>30339</c:v>
                </c:pt>
                <c:pt idx="12">
                  <c:v>127867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7-4DCC-8D5E-077E616B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7-4DCC-8D5E-077E616B42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7-4DCC-8D5E-077E616B42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7-4DCC-8D5E-077E616B42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7-4DCC-8D5E-077E616B42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7-4DCC-8D5E-077E616B42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7-4DCC-8D5E-077E616B42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7-4DCC-8D5E-077E616B42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7-4DCC-8D5E-077E616B42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7-4DCC-8D5E-077E616B42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7-4DCC-8D5E-077E616B42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7-4DCC-8D5E-077E616B42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7-4DCC-8D5E-077E616B42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7-4DCC-8D5E-077E616B429A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2">
                  <c:v>0.23520731184843147</c:v>
                </c:pt>
                <c:pt idx="3">
                  <c:v>-1.7376543209876583E-2</c:v>
                </c:pt>
                <c:pt idx="4">
                  <c:v>-0.10620433655432482</c:v>
                </c:pt>
                <c:pt idx="12">
                  <c:v>3.6148971686952081E-2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57-4DCC-8D5E-077E616B429A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2">
                  <c:v>0.31202912474086064</c:v>
                </c:pt>
                <c:pt idx="3">
                  <c:v>0.18967901050035496</c:v>
                </c:pt>
                <c:pt idx="4">
                  <c:v>-0.12119456594154621</c:v>
                </c:pt>
                <c:pt idx="12">
                  <c:v>0.10692983595204075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57-4DCC-8D5E-077E616B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C3-4EF6-AB41-10FA986424B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3-4EF6-AB41-10FA986424BB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C3-4EF6-AB41-10FA986424BB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3-4EF6-AB41-10FA986424BB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C3-4EF6-AB41-10FA986424B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C3-4EF6-AB41-10FA986424BB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C3-4EF6-AB41-10FA986424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C3-4EF6-AB41-10FA986424B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2">
                  <c:v>24732</c:v>
                </c:pt>
                <c:pt idx="3">
                  <c:v>55374</c:v>
                </c:pt>
                <c:pt idx="4">
                  <c:v>33793</c:v>
                </c:pt>
                <c:pt idx="12">
                  <c:v>147864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C3-4EF6-AB41-10FA9864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C3-4EF6-AB41-10FA986424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C3-4EF6-AB41-10FA986424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C3-4EF6-AB41-10FA986424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C3-4EF6-AB41-10FA986424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C3-4EF6-AB41-10FA986424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C3-4EF6-AB41-10FA986424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C3-4EF6-AB41-10FA986424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C3-4EF6-AB41-10FA986424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C3-4EF6-AB41-10FA986424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C3-4EF6-AB41-10FA986424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C3-4EF6-AB41-10FA986424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C3-4EF6-AB41-10FA986424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C3-4EF6-AB41-10FA986424BB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2">
                  <c:v>0.13003746687380069</c:v>
                </c:pt>
                <c:pt idx="3">
                  <c:v>0.21269326792518939</c:v>
                </c:pt>
                <c:pt idx="4">
                  <c:v>-0.42817740325228015</c:v>
                </c:pt>
                <c:pt idx="12">
                  <c:v>-0.10842051312972956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C3-4EF6-AB41-10FA986424BB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2">
                  <c:v>-0.10430247718383312</c:v>
                </c:pt>
                <c:pt idx="3">
                  <c:v>0.13839891451831754</c:v>
                </c:pt>
                <c:pt idx="4">
                  <c:v>-0.41554825319958488</c:v>
                </c:pt>
                <c:pt idx="12">
                  <c:v>-0.11855070908668208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C3-4EF6-AB41-10FA9864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E5-4D6F-88AC-BBA59040B8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5-4D6F-88AC-BBA59040B839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E5-4D6F-88AC-BBA59040B839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E5-4D6F-88AC-BBA59040B839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E5-4D6F-88AC-BBA59040B8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E5-4D6F-88AC-BBA59040B839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E5-4D6F-88AC-BBA59040B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E5-4D6F-88AC-BBA59040B83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2">
                  <c:v>252517</c:v>
                </c:pt>
                <c:pt idx="3">
                  <c:v>223488</c:v>
                </c:pt>
                <c:pt idx="4">
                  <c:v>187775</c:v>
                </c:pt>
                <c:pt idx="12">
                  <c:v>1161377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E5-4D6F-88AC-BBA59040B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5-4D6F-88AC-BBA59040B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E5-4D6F-88AC-BBA59040B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E5-4D6F-88AC-BBA59040B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E5-4D6F-88AC-BBA59040B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E5-4D6F-88AC-BBA59040B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E5-4D6F-88AC-BBA59040B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E5-4D6F-88AC-BBA59040B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E5-4D6F-88AC-BBA59040B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E5-4D6F-88AC-BBA59040B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E5-4D6F-88AC-BBA59040B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E5-4D6F-88AC-BBA59040B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E5-4D6F-88AC-BBA59040B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E5-4D6F-88AC-BBA59040B839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2">
                  <c:v>0.16486451577189576</c:v>
                </c:pt>
                <c:pt idx="3">
                  <c:v>7.5076606327658668E-2</c:v>
                </c:pt>
                <c:pt idx="4">
                  <c:v>0.10834676157927969</c:v>
                </c:pt>
                <c:pt idx="12">
                  <c:v>0.20563213892346366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E5-4D6F-88AC-BBA59040B839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2">
                  <c:v>-0.12069824047022937</c:v>
                </c:pt>
                <c:pt idx="3">
                  <c:v>-1.2386705613568361E-2</c:v>
                </c:pt>
                <c:pt idx="4">
                  <c:v>1.3684949255020618E-2</c:v>
                </c:pt>
                <c:pt idx="12">
                  <c:v>-5.5838648783557265E-2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E5-4D6F-88AC-BBA59040B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A-406A-8071-16C371E1FA5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A-406A-8071-16C371E1FA5E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A-406A-8071-16C371E1FA5E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A-406A-8071-16C371E1FA5E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A-406A-8071-16C371E1FA5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0A-406A-8071-16C371E1FA5E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0A-406A-8071-16C371E1FA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0A-406A-8071-16C371E1FA5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2">
                  <c:v>53360</c:v>
                </c:pt>
                <c:pt idx="3">
                  <c:v>54205</c:v>
                </c:pt>
                <c:pt idx="4">
                  <c:v>60780</c:v>
                </c:pt>
                <c:pt idx="12">
                  <c:v>258676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0A-406A-8071-16C371E1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A-406A-8071-16C371E1FA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A-406A-8071-16C371E1FA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A-406A-8071-16C371E1FA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A-406A-8071-16C371E1FA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A-406A-8071-16C371E1FA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A-406A-8071-16C371E1FA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A-406A-8071-16C371E1FA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A-406A-8071-16C371E1FA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A-406A-8071-16C371E1FA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A-406A-8071-16C371E1FA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0A-406A-8071-16C371E1FA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0A-406A-8071-16C371E1FA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0A-406A-8071-16C371E1FA5E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2">
                  <c:v>0.16073176567836245</c:v>
                </c:pt>
                <c:pt idx="3">
                  <c:v>9.2666505402354549E-2</c:v>
                </c:pt>
                <c:pt idx="4">
                  <c:v>9.6340121575064552E-2</c:v>
                </c:pt>
                <c:pt idx="12">
                  <c:v>0.23254761258106171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0A-406A-8071-16C371E1FA5E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2">
                  <c:v>8.4839490109175131E-2</c:v>
                </c:pt>
                <c:pt idx="3">
                  <c:v>-2.5458010463673797E-2</c:v>
                </c:pt>
                <c:pt idx="4">
                  <c:v>3.9614121510673339E-2</c:v>
                </c:pt>
                <c:pt idx="12">
                  <c:v>7.0953638764914784E-2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0A-406A-8071-16C371E1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87-40DE-903D-DE9C89CF8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0DE-903D-DE9C89CF849D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87-40DE-903D-DE9C89CF849D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0DE-903D-DE9C89CF849D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87-40DE-903D-DE9C89CF8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7-40DE-903D-DE9C89CF849D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87-40DE-903D-DE9C89CF8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87-40DE-903D-DE9C89CF8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2">
                  <c:v>48374</c:v>
                </c:pt>
                <c:pt idx="3">
                  <c:v>47096</c:v>
                </c:pt>
                <c:pt idx="4">
                  <c:v>39474</c:v>
                </c:pt>
                <c:pt idx="12">
                  <c:v>220306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87-40DE-903D-DE9C89CF8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7-40DE-903D-DE9C89CF8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87-40DE-903D-DE9C89CF8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87-40DE-903D-DE9C89CF8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87-40DE-903D-DE9C89CF8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87-40DE-903D-DE9C89CF8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87-40DE-903D-DE9C89CF8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87-40DE-903D-DE9C89CF8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87-40DE-903D-DE9C89CF8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87-40DE-903D-DE9C89CF8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87-40DE-903D-DE9C89CF8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87-40DE-903D-DE9C89CF8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87-40DE-903D-DE9C89CF8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87-40DE-903D-DE9C89CF849D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2">
                  <c:v>0.17043309944350349</c:v>
                </c:pt>
                <c:pt idx="3">
                  <c:v>1.6376358493375154E-3</c:v>
                </c:pt>
                <c:pt idx="4">
                  <c:v>0.11344917070969207</c:v>
                </c:pt>
                <c:pt idx="12">
                  <c:v>0.19149373441716833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87-40DE-903D-DE9C89CF849D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2">
                  <c:v>-9.0406528524688778E-2</c:v>
                </c:pt>
                <c:pt idx="3">
                  <c:v>-4.2286874154262577E-3</c:v>
                </c:pt>
                <c:pt idx="4">
                  <c:v>-0.10424798039393668</c:v>
                </c:pt>
                <c:pt idx="12">
                  <c:v>-8.3135648945822038E-2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87-40DE-903D-DE9C89CF8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E-4D34-AB8E-05991FBFE14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E-4D34-AB8E-05991FBFE141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E-4D34-AB8E-05991FBFE141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E-4D34-AB8E-05991FBFE141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E-4D34-AB8E-05991FBFE14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3E-4D34-AB8E-05991FBFE141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3E-4D34-AB8E-05991FBFE1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3E-4D34-AB8E-05991FBFE14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2">
                  <c:v>7437</c:v>
                </c:pt>
                <c:pt idx="3">
                  <c:v>10688</c:v>
                </c:pt>
                <c:pt idx="4">
                  <c:v>8566</c:v>
                </c:pt>
                <c:pt idx="12">
                  <c:v>43280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3E-4D34-AB8E-05991FBF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E-4D34-AB8E-05991FBFE1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E-4D34-AB8E-05991FBFE1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E-4D34-AB8E-05991FBFE1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E-4D34-AB8E-05991FBFE1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E-4D34-AB8E-05991FBFE1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E-4D34-AB8E-05991FBFE1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E-4D34-AB8E-05991FBFE1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E-4D34-AB8E-05991FBFE1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E-4D34-AB8E-05991FBFE1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E-4D34-AB8E-05991FBFE1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3E-4D34-AB8E-05991FBFE1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3E-4D34-AB8E-05991FBFE1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3E-4D34-AB8E-05991FBFE141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2">
                  <c:v>0.13559322033898313</c:v>
                </c:pt>
                <c:pt idx="3">
                  <c:v>0.11090323251221279</c:v>
                </c:pt>
                <c:pt idx="4">
                  <c:v>-2.2815423226100862E-2</c:v>
                </c:pt>
                <c:pt idx="12">
                  <c:v>0.2091749783477217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3E-4D34-AB8E-05991FBFE141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2">
                  <c:v>0.19030089628681179</c:v>
                </c:pt>
                <c:pt idx="3">
                  <c:v>0.28461538461538471</c:v>
                </c:pt>
                <c:pt idx="4">
                  <c:v>5.2334152334152284E-2</c:v>
                </c:pt>
                <c:pt idx="12">
                  <c:v>0.29491667414654588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3E-4D34-AB8E-05991FBF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6-4B5C-882E-E0BE77BAF02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6-4B5C-882E-E0BE77BAF025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6-4B5C-882E-E0BE77BAF025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6-4B5C-882E-E0BE77BAF025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6-4B5C-882E-E0BE77BAF02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6-4B5C-882E-E0BE77BAF025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26-4B5C-882E-E0BE77BAF0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26-4B5C-882E-E0BE77BAF02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2">
                  <c:v>6275</c:v>
                </c:pt>
                <c:pt idx="3">
                  <c:v>8770</c:v>
                </c:pt>
                <c:pt idx="4">
                  <c:v>7744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26-4B5C-882E-E0BE77BA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26-4B5C-882E-E0BE77BAF0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6-4B5C-882E-E0BE77BAF0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6-4B5C-882E-E0BE77BAF0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6-4B5C-882E-E0BE77BAF0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6-4B5C-882E-E0BE77BAF0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6-4B5C-882E-E0BE77BAF0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6-4B5C-882E-E0BE77BAF0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6-4B5C-882E-E0BE77BAF0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6-4B5C-882E-E0BE77BAF0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6-4B5C-882E-E0BE77BAF0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26-4B5C-882E-E0BE77BAF0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26-4B5C-882E-E0BE77BAF0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26-4B5C-882E-E0BE77BAF025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2">
                  <c:v>4.3051861702127603E-2</c:v>
                </c:pt>
                <c:pt idx="3">
                  <c:v>-1.0251737099897795E-3</c:v>
                </c:pt>
                <c:pt idx="4">
                  <c:v>0.40518962075848308</c:v>
                </c:pt>
                <c:pt idx="12">
                  <c:v>6.1133325003123851E-2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26-4B5C-882E-E0BE77BAF025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2">
                  <c:v>-1.3984915147705834E-2</c:v>
                </c:pt>
                <c:pt idx="3">
                  <c:v>0.12826450533899392</c:v>
                </c:pt>
                <c:pt idx="4">
                  <c:v>0.20848938826466923</c:v>
                </c:pt>
                <c:pt idx="12">
                  <c:v>0.11824735819863719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26-4B5C-882E-E0BE77BA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1-49AF-AEE5-7B28535E7E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1-49AF-AEE5-7B28535E7E7D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1-49AF-AEE5-7B28535E7E7D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1-49AF-AEE5-7B28535E7E7D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1-49AF-AEE5-7B28535E7E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1-49AF-AEE5-7B28535E7E7D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01-49AF-AEE5-7B28535E7E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01-49AF-AEE5-7B28535E7E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2">
                  <c:v>16203</c:v>
                </c:pt>
                <c:pt idx="3">
                  <c:v>20891</c:v>
                </c:pt>
                <c:pt idx="4">
                  <c:v>18073</c:v>
                </c:pt>
                <c:pt idx="12">
                  <c:v>89236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01-49AF-AEE5-7B28535E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01-49AF-AEE5-7B28535E7E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1-49AF-AEE5-7B28535E7E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1-49AF-AEE5-7B28535E7E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1-49AF-AEE5-7B28535E7E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1-49AF-AEE5-7B28535E7E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01-49AF-AEE5-7B28535E7E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01-49AF-AEE5-7B28535E7E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01-49AF-AEE5-7B28535E7E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01-49AF-AEE5-7B28535E7E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01-49AF-AEE5-7B28535E7E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01-49AF-AEE5-7B28535E7E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01-49AF-AEE5-7B28535E7E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01-49AF-AEE5-7B28535E7E7D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2">
                  <c:v>-7.1461318051575962E-2</c:v>
                </c:pt>
                <c:pt idx="3">
                  <c:v>-4.7899006471606942E-2</c:v>
                </c:pt>
                <c:pt idx="4">
                  <c:v>-6.2846772102670423E-2</c:v>
                </c:pt>
                <c:pt idx="12">
                  <c:v>-4.2552734919851454E-2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01-49AF-AEE5-7B28535E7E7D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2">
                  <c:v>-1.5613608748481167E-2</c:v>
                </c:pt>
                <c:pt idx="3">
                  <c:v>0.11519777931991682</c:v>
                </c:pt>
                <c:pt idx="4">
                  <c:v>0.1672802428469935</c:v>
                </c:pt>
                <c:pt idx="12">
                  <c:v>0.12814159292035399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01-49AF-AEE5-7B28535E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1-471F-AE9A-DA11315B72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TF'!$C$590:$C$602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1-471F-AE9A-DA11315B72D2}"/>
            </c:ext>
          </c:extLst>
        </c:ser>
        <c:ser>
          <c:idx val="5"/>
          <c:order val="1"/>
          <c:tx>
            <c:strRef>
              <c:f>'Viajeros entr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21-471F-AE9A-DA11315B72D2}"/>
              </c:ext>
            </c:extLst>
          </c:dPt>
          <c:val>
            <c:numRef>
              <c:f>'Viajeros entr evol mensu TF'!$G$590:$G$602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21-471F-AE9A-DA11315B72D2}"/>
            </c:ext>
          </c:extLst>
        </c:ser>
        <c:ser>
          <c:idx val="0"/>
          <c:order val="2"/>
          <c:tx>
            <c:strRef>
              <c:f>'Viajeros entr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21-471F-AE9A-DA11315B72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TF'!$I$590:$I$602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21-471F-AE9A-DA11315B72D2}"/>
            </c:ext>
          </c:extLst>
        </c:ser>
        <c:ser>
          <c:idx val="1"/>
          <c:order val="3"/>
          <c:tx>
            <c:strRef>
              <c:f>'Viajeros entr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21-471F-AE9A-DA11315B72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21-471F-AE9A-DA11315B72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TF'!$K$590:$K$602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2">
                  <c:v>756</c:v>
                </c:pt>
                <c:pt idx="3">
                  <c:v>834</c:v>
                </c:pt>
                <c:pt idx="4">
                  <c:v>592</c:v>
                </c:pt>
                <c:pt idx="12">
                  <c:v>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21-471F-AE9A-DA11315B7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21-471F-AE9A-DA11315B72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21-471F-AE9A-DA11315B72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21-471F-AE9A-DA11315B72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21-471F-AE9A-DA11315B72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21-471F-AE9A-DA11315B72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21-471F-AE9A-DA11315B72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21-471F-AE9A-DA11315B72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21-471F-AE9A-DA11315B72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21-471F-AE9A-DA11315B72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21-471F-AE9A-DA11315B72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21-471F-AE9A-DA11315B72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21-471F-AE9A-DA11315B72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21-471F-AE9A-DA11315B72D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TF'!$L$590:$L$602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2">
                  <c:v>0.53658536585365857</c:v>
                </c:pt>
                <c:pt idx="3">
                  <c:v>0.41595925297113756</c:v>
                </c:pt>
                <c:pt idx="4">
                  <c:v>0.39952718676122934</c:v>
                </c:pt>
                <c:pt idx="12">
                  <c:v>0.17564870259481036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21-471F-AE9A-DA11315B72D2}"/>
            </c:ext>
          </c:extLst>
        </c:ser>
        <c:ser>
          <c:idx val="4"/>
          <c:order val="5"/>
          <c:tx>
            <c:strRef>
              <c:f>'Viajeros entr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TF'!$M$590:$M$602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2">
                  <c:v>-0.81109445277361325</c:v>
                </c:pt>
                <c:pt idx="3">
                  <c:v>-0.81889250814332248</c:v>
                </c:pt>
                <c:pt idx="4">
                  <c:v>-0.88344162236660762</c:v>
                </c:pt>
                <c:pt idx="12">
                  <c:v>-0.81013124568270778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21-471F-AE9A-DA11315B7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6-4420-BA4B-5D8F6004AB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20-BA4B-5D8F6004ABD5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06-4420-BA4B-5D8F6004ABD5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6-4420-BA4B-5D8F6004ABD5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6-4420-BA4B-5D8F6004AB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06-4420-BA4B-5D8F6004ABD5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06-4420-BA4B-5D8F6004A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06-4420-BA4B-5D8F6004ABD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2">
                  <c:v>5259</c:v>
                </c:pt>
                <c:pt idx="3">
                  <c:v>5813</c:v>
                </c:pt>
                <c:pt idx="4">
                  <c:v>5231</c:v>
                </c:pt>
                <c:pt idx="12">
                  <c:v>30598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06-4420-BA4B-5D8F6004A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06-4420-BA4B-5D8F6004A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06-4420-BA4B-5D8F6004A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06-4420-BA4B-5D8F6004A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06-4420-BA4B-5D8F6004A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06-4420-BA4B-5D8F6004A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06-4420-BA4B-5D8F6004A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06-4420-BA4B-5D8F6004A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06-4420-BA4B-5D8F6004A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06-4420-BA4B-5D8F6004A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06-4420-BA4B-5D8F6004A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06-4420-BA4B-5D8F6004A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06-4420-BA4B-5D8F6004A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06-4420-BA4B-5D8F6004ABD5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2">
                  <c:v>-5.1577998196573493E-2</c:v>
                </c:pt>
                <c:pt idx="3">
                  <c:v>6.173515981735167E-2</c:v>
                </c:pt>
                <c:pt idx="4">
                  <c:v>-0.12641950567802274</c:v>
                </c:pt>
                <c:pt idx="12">
                  <c:v>0.12932752638960654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06-4420-BA4B-5D8F6004ABD5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2">
                  <c:v>-0.14944201843765159</c:v>
                </c:pt>
                <c:pt idx="3">
                  <c:v>-7.1554064845871235E-2</c:v>
                </c:pt>
                <c:pt idx="4">
                  <c:v>-4.5786209412623124E-2</c:v>
                </c:pt>
                <c:pt idx="12">
                  <c:v>8.3374526281101424E-3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06-4420-BA4B-5D8F6004A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4-4C8C-8245-A96DDC067D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4-4C8C-8245-A96DDC067D57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4-4C8C-8245-A96DDC067D57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4-4C8C-8245-A96DDC067D57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4-4C8C-8245-A96DDC067D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4-4C8C-8245-A96DDC067D57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44-4C8C-8245-A96DDC067D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44-4C8C-8245-A96DDC067D5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2">
                  <c:v>6151</c:v>
                </c:pt>
                <c:pt idx="3">
                  <c:v>5552</c:v>
                </c:pt>
                <c:pt idx="4">
                  <c:v>5568</c:v>
                </c:pt>
                <c:pt idx="12">
                  <c:v>31254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44-4C8C-8245-A96DDC06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4-4C8C-8245-A96DDC067D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4-4C8C-8245-A96DDC067D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4-4C8C-8245-A96DDC067D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4-4C8C-8245-A96DDC067D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4-4C8C-8245-A96DDC067D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4-4C8C-8245-A96DDC067D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4-4C8C-8245-A96DDC067D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44-4C8C-8245-A96DDC067D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44-4C8C-8245-A96DDC067D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44-4C8C-8245-A96DDC067D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44-4C8C-8245-A96DDC067D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44-4C8C-8245-A96DDC067D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44-4C8C-8245-A96DDC067D57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2">
                  <c:v>9.1376863023420851E-2</c:v>
                </c:pt>
                <c:pt idx="3">
                  <c:v>0.20459969624647423</c:v>
                </c:pt>
                <c:pt idx="4">
                  <c:v>0.30367595410910786</c:v>
                </c:pt>
                <c:pt idx="12">
                  <c:v>0.35234304011076967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44-4C8C-8245-A96DDC067D57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2">
                  <c:v>0.33833768494342897</c:v>
                </c:pt>
                <c:pt idx="3">
                  <c:v>5.3710381476560931E-2</c:v>
                </c:pt>
                <c:pt idx="4">
                  <c:v>8.2215743440233302E-2</c:v>
                </c:pt>
                <c:pt idx="12">
                  <c:v>0.36391010255291301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44-4C8C-8245-A96DDC06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2-4CBD-A010-40C58839D45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2-4CBD-A010-40C58839D452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A2-4CBD-A010-40C58839D452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2-4CBD-A010-40C58839D452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A2-4CBD-A010-40C58839D45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2-4CBD-A010-40C58839D452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A2-4CBD-A010-40C58839D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A2-4CBD-A010-40C58839D45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2">
                  <c:v>3751</c:v>
                </c:pt>
                <c:pt idx="3">
                  <c:v>5192</c:v>
                </c:pt>
                <c:pt idx="4">
                  <c:v>3686</c:v>
                </c:pt>
                <c:pt idx="12">
                  <c:v>20431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A2-4CBD-A010-40C58839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A2-4CBD-A010-40C58839D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A2-4CBD-A010-40C58839D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A2-4CBD-A010-40C58839D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A2-4CBD-A010-40C58839D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A2-4CBD-A010-40C58839D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A2-4CBD-A010-40C58839D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A2-4CBD-A010-40C58839D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A2-4CBD-A010-40C58839D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A2-4CBD-A010-40C58839D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A2-4CBD-A010-40C58839D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A2-4CBD-A010-40C58839D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A2-4CBD-A010-40C58839D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A2-4CBD-A010-40C58839D452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2">
                  <c:v>0.21588330632090758</c:v>
                </c:pt>
                <c:pt idx="3">
                  <c:v>0.11944803794739123</c:v>
                </c:pt>
                <c:pt idx="4">
                  <c:v>0.17388535031847141</c:v>
                </c:pt>
                <c:pt idx="12">
                  <c:v>0.27590083057515757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A2-4CBD-A010-40C58839D452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2">
                  <c:v>-9.9832013438924894E-2</c:v>
                </c:pt>
                <c:pt idx="3">
                  <c:v>3.3645231933107755E-2</c:v>
                </c:pt>
                <c:pt idx="4">
                  <c:v>-9.1894555309189441E-2</c:v>
                </c:pt>
                <c:pt idx="12">
                  <c:v>-5.5694213348123522E-2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A2-4CBD-A010-40C58839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0-43B6-8AD4-39526580463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0-43B6-8AD4-395265804632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0-43B6-8AD4-395265804632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0-43B6-8AD4-395265804632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0-43B6-8AD4-39526580463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0-43B6-8AD4-395265804632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E0-43B6-8AD4-3952658046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E0-43B6-8AD4-39526580463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2">
                  <c:v>2252</c:v>
                </c:pt>
                <c:pt idx="3">
                  <c:v>2438</c:v>
                </c:pt>
                <c:pt idx="4">
                  <c:v>1441</c:v>
                </c:pt>
                <c:pt idx="12">
                  <c:v>11962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E0-43B6-8AD4-39526580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0-43B6-8AD4-3952658046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0-43B6-8AD4-3952658046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0-43B6-8AD4-3952658046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0-43B6-8AD4-3952658046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0-43B6-8AD4-3952658046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0-43B6-8AD4-3952658046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0-43B6-8AD4-3952658046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0-43B6-8AD4-3952658046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0-43B6-8AD4-3952658046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0-43B6-8AD4-3952658046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0-43B6-8AD4-3952658046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0-43B6-8AD4-3952658046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0-43B6-8AD4-395265804632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2">
                  <c:v>-4.2109740535942186E-2</c:v>
                </c:pt>
                <c:pt idx="3">
                  <c:v>-0.10070084839542603</c:v>
                </c:pt>
                <c:pt idx="4">
                  <c:v>-7.6873798846893049E-2</c:v>
                </c:pt>
                <c:pt idx="12">
                  <c:v>7.4270318814548819E-2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E0-43B6-8AD4-395265804632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2">
                  <c:v>-0.10563939634630659</c:v>
                </c:pt>
                <c:pt idx="3">
                  <c:v>0.16150547879942834</c:v>
                </c:pt>
                <c:pt idx="4">
                  <c:v>-0.12187690432663012</c:v>
                </c:pt>
                <c:pt idx="12">
                  <c:v>-1.1813300289136741E-2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E0-43B6-8AD4-39526580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8-466D-A747-656912E3B15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8-466D-A747-656912E3B154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8-466D-A747-656912E3B154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8-466D-A747-656912E3B154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8-466D-A747-656912E3B15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8-466D-A747-656912E3B154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98-466D-A747-656912E3B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98-466D-A747-656912E3B15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2">
                  <c:v>443</c:v>
                </c:pt>
                <c:pt idx="3">
                  <c:v>355</c:v>
                </c:pt>
                <c:pt idx="4">
                  <c:v>217</c:v>
                </c:pt>
                <c:pt idx="12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98-466D-A747-656912E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8-466D-A747-656912E3B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8-466D-A747-656912E3B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8-466D-A747-656912E3B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8-466D-A747-656912E3B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8-466D-A747-656912E3B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8-466D-A747-656912E3B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8-466D-A747-656912E3B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8-466D-A747-656912E3B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8-466D-A747-656912E3B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8-466D-A747-656912E3B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8-466D-A747-656912E3B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8-466D-A747-656912E3B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8-466D-A747-656912E3B154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2">
                  <c:v>1.0896226415094339</c:v>
                </c:pt>
                <c:pt idx="3">
                  <c:v>1.4315068493150687</c:v>
                </c:pt>
                <c:pt idx="4">
                  <c:v>-1.8099547511312264E-2</c:v>
                </c:pt>
                <c:pt idx="12">
                  <c:v>0.87056128293241697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98-466D-A747-656912E3B154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2">
                  <c:v>0.40189873417721511</c:v>
                </c:pt>
                <c:pt idx="3">
                  <c:v>0.82989690721649478</c:v>
                </c:pt>
                <c:pt idx="4">
                  <c:v>0.1542553191489362</c:v>
                </c:pt>
                <c:pt idx="12">
                  <c:v>0.34958677685950423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98-466D-A747-656912E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7D-42CA-A144-284B77338E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D-42CA-A144-284B77338ECD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7D-42CA-A144-284B77338ECD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7D-42CA-A144-284B77338ECD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7D-42CA-A144-284B77338E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D-42CA-A144-284B77338ECD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7D-42CA-A144-284B77338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7D-42CA-A144-284B77338E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2">
                  <c:v>13896</c:v>
                </c:pt>
                <c:pt idx="3">
                  <c:v>7989</c:v>
                </c:pt>
                <c:pt idx="4">
                  <c:v>3271</c:v>
                </c:pt>
                <c:pt idx="12">
                  <c:v>54486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7D-42CA-A144-284B7733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D-42CA-A144-284B77338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D-42CA-A144-284B77338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D-42CA-A144-284B77338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D-42CA-A144-284B77338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D-42CA-A144-284B77338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D-42CA-A144-284B77338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D-42CA-A144-284B77338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D-42CA-A144-284B77338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D-42CA-A144-284B77338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D-42CA-A144-284B77338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7D-42CA-A144-284B77338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7D-42CA-A144-284B77338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7D-42CA-A144-284B77338ECD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2">
                  <c:v>-0.12117379205666579</c:v>
                </c:pt>
                <c:pt idx="3">
                  <c:v>-0.18992090853782195</c:v>
                </c:pt>
                <c:pt idx="4">
                  <c:v>6.651450929246816E-2</c:v>
                </c:pt>
                <c:pt idx="12">
                  <c:v>-8.7795077850326475E-2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7D-42CA-A144-284B77338ECD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2">
                  <c:v>-0.23111824268245451</c:v>
                </c:pt>
                <c:pt idx="3">
                  <c:v>2.6467942952588919E-2</c:v>
                </c:pt>
                <c:pt idx="4">
                  <c:v>3.1861198738170282E-2</c:v>
                </c:pt>
                <c:pt idx="12">
                  <c:v>-0.16035874992294885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7D-42CA-A144-284B7733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3-4597-8B44-91AEB4C29F2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3-4597-8B44-91AEB4C29F24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23-4597-8B44-91AEB4C29F24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3-4597-8B44-91AEB4C29F24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3-4597-8B44-91AEB4C29F2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23-4597-8B44-91AEB4C29F24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23-4597-8B44-91AEB4C29F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23-4597-8B44-91AEB4C29F2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2">
                  <c:v>12168</c:v>
                </c:pt>
                <c:pt idx="3">
                  <c:v>3530</c:v>
                </c:pt>
                <c:pt idx="4">
                  <c:v>397</c:v>
                </c:pt>
                <c:pt idx="12">
                  <c:v>43509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23-4597-8B44-91AEB4C29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23-4597-8B44-91AEB4C29F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23-4597-8B44-91AEB4C29F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23-4597-8B44-91AEB4C29F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23-4597-8B44-91AEB4C29F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23-4597-8B44-91AEB4C29F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23-4597-8B44-91AEB4C29F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23-4597-8B44-91AEB4C29F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23-4597-8B44-91AEB4C29F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23-4597-8B44-91AEB4C29F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23-4597-8B44-91AEB4C29F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23-4597-8B44-91AEB4C29F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23-4597-8B44-91AEB4C29F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23-4597-8B44-91AEB4C29F24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2">
                  <c:v>0.35742971887550201</c:v>
                </c:pt>
                <c:pt idx="3">
                  <c:v>7.0995145631068013E-2</c:v>
                </c:pt>
                <c:pt idx="4">
                  <c:v>1.308139534883721</c:v>
                </c:pt>
                <c:pt idx="12">
                  <c:v>0.36760545671716849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23-4597-8B44-91AEB4C29F24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2">
                  <c:v>-0.29313349599163474</c:v>
                </c:pt>
                <c:pt idx="3">
                  <c:v>-0.46377031748442954</c:v>
                </c:pt>
                <c:pt idx="4">
                  <c:v>3.6553524804177506E-2</c:v>
                </c:pt>
                <c:pt idx="12">
                  <c:v>-0.29518394323759534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23-4597-8B44-91AEB4C29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A-4C8D-A7AC-E16A416B7B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A-4C8D-A7AC-E16A416B7B0A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A-4C8D-A7AC-E16A416B7B0A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A-4C8D-A7AC-E16A416B7B0A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A-4C8D-A7AC-E16A416B7B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A-4C8D-A7AC-E16A416B7B0A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BA-4C8D-A7AC-E16A416B7B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BA-4C8D-A7AC-E16A416B7B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2">
                  <c:v>24239</c:v>
                </c:pt>
                <c:pt idx="3">
                  <c:v>10639</c:v>
                </c:pt>
                <c:pt idx="4">
                  <c:v>4044</c:v>
                </c:pt>
                <c:pt idx="12">
                  <c:v>89666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BA-4C8D-A7AC-E16A416B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A-4C8D-A7AC-E16A416B7B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A-4C8D-A7AC-E16A416B7B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A-4C8D-A7AC-E16A416B7B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A-4C8D-A7AC-E16A416B7B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A-4C8D-A7AC-E16A416B7B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A-4C8D-A7AC-E16A416B7B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A-4C8D-A7AC-E16A416B7B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A-4C8D-A7AC-E16A416B7B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A-4C8D-A7AC-E16A416B7B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A-4C8D-A7AC-E16A416B7B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A-4C8D-A7AC-E16A416B7B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A-4C8D-A7AC-E16A416B7B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A-4C8D-A7AC-E16A416B7B0A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2">
                  <c:v>0.33570287099796103</c:v>
                </c:pt>
                <c:pt idx="3">
                  <c:v>0.12988530161427359</c:v>
                </c:pt>
                <c:pt idx="4">
                  <c:v>0.18627163391023771</c:v>
                </c:pt>
                <c:pt idx="12">
                  <c:v>0.38578758654797229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BA-4C8D-A7AC-E16A416B7B0A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2">
                  <c:v>-0.35928207025983983</c:v>
                </c:pt>
                <c:pt idx="3">
                  <c:v>-0.22343065693430653</c:v>
                </c:pt>
                <c:pt idx="4">
                  <c:v>-0.20425029515938609</c:v>
                </c:pt>
                <c:pt idx="12">
                  <c:v>-0.27551407910152304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BA-4C8D-A7AC-E16A416B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F-4D52-8239-BFE52E91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F-4D52-8239-BFE52E9105FF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F-4D52-8239-BFE52E9105FF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F-4D52-8239-BFE52E9105FF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F-4D52-8239-BFE52E91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F-4D52-8239-BFE52E9105FF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F-4D52-8239-BFE52E9105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F-4D52-8239-BFE52E91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2">
                  <c:v>28714</c:v>
                </c:pt>
                <c:pt idx="3">
                  <c:v>14276</c:v>
                </c:pt>
                <c:pt idx="4">
                  <c:v>4381</c:v>
                </c:pt>
                <c:pt idx="12">
                  <c:v>105703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0F-4D52-8239-BFE52E91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0F-4D52-8239-BFE52E9105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0F-4D52-8239-BFE52E9105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F-4D52-8239-BFE52E9105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F-4D52-8239-BFE52E9105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F-4D52-8239-BFE52E9105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F-4D52-8239-BFE52E9105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F-4D52-8239-BFE52E9105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F-4D52-8239-BFE52E9105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F-4D52-8239-BFE52E9105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F-4D52-8239-BFE52E9105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0F-4D52-8239-BFE52E9105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0F-4D52-8239-BFE52E9105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0F-4D52-8239-BFE52E9105FF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2">
                  <c:v>0.4707027248514648</c:v>
                </c:pt>
                <c:pt idx="3">
                  <c:v>0.36730198256871938</c:v>
                </c:pt>
                <c:pt idx="4">
                  <c:v>0.475084175084175</c:v>
                </c:pt>
                <c:pt idx="12">
                  <c:v>0.39739301719921216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0F-4D52-8239-BFE52E9105FF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2">
                  <c:v>-0.37770361059338564</c:v>
                </c:pt>
                <c:pt idx="3">
                  <c:v>-0.33073929961089499</c:v>
                </c:pt>
                <c:pt idx="4">
                  <c:v>-0.42559328700668675</c:v>
                </c:pt>
                <c:pt idx="12">
                  <c:v>-0.36639153134684432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0F-4D52-8239-BFE52E91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F-43CC-8008-69EEEAC855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F-43CC-8008-69EEEAC8552F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EF-43CC-8008-69EEEAC8552F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F-43CC-8008-69EEEAC8552F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F-43CC-8008-69EEEAC855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F-43CC-8008-69EEEAC8552F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EF-43CC-8008-69EEEAC855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EF-43CC-8008-69EEEAC8552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2">
                  <c:v>773</c:v>
                </c:pt>
                <c:pt idx="3">
                  <c:v>2169</c:v>
                </c:pt>
                <c:pt idx="4">
                  <c:v>2210</c:v>
                </c:pt>
                <c:pt idx="12">
                  <c:v>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EF-43CC-8008-69EEEAC8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EF-43CC-8008-69EEEAC855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EF-43CC-8008-69EEEAC855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F-43CC-8008-69EEEAC855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F-43CC-8008-69EEEAC855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F-43CC-8008-69EEEAC855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F-43CC-8008-69EEEAC855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F-43CC-8008-69EEEAC855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F-43CC-8008-69EEEAC855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F-43CC-8008-69EEEAC855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F-43CC-8008-69EEEAC855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EF-43CC-8008-69EEEAC855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EF-43CC-8008-69EEEAC855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EF-43CC-8008-69EEEAC8552F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2">
                  <c:v>0.67678958785249455</c:v>
                </c:pt>
                <c:pt idx="3">
                  <c:v>0.82422203532380145</c:v>
                </c:pt>
                <c:pt idx="4">
                  <c:v>0.59566787003610111</c:v>
                </c:pt>
                <c:pt idx="12">
                  <c:v>0.73094410270125709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EF-43CC-8008-69EEEAC8552F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2">
                  <c:v>0.43680297397769507</c:v>
                </c:pt>
                <c:pt idx="3">
                  <c:v>0.58901098901098892</c:v>
                </c:pt>
                <c:pt idx="4">
                  <c:v>0.69738863287250386</c:v>
                </c:pt>
                <c:pt idx="12">
                  <c:v>0.64640040702111423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EF-43CC-8008-69EEEAC8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A-424E-A80F-1FF798C13B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TF'!$C$613:$C$625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A-424E-A80F-1FF798C13B4B}"/>
            </c:ext>
          </c:extLst>
        </c:ser>
        <c:ser>
          <c:idx val="5"/>
          <c:order val="1"/>
          <c:tx>
            <c:strRef>
              <c:f>'Viajeros entr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1A-424E-A80F-1FF798C13B4B}"/>
              </c:ext>
            </c:extLst>
          </c:dPt>
          <c:val>
            <c:numRef>
              <c:f>'Viajeros entr evol mensu TF'!$G$613:$G$625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1A-424E-A80F-1FF798C13B4B}"/>
            </c:ext>
          </c:extLst>
        </c:ser>
        <c:ser>
          <c:idx val="0"/>
          <c:order val="2"/>
          <c:tx>
            <c:strRef>
              <c:f>'Viajeros entr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1A-424E-A80F-1FF798C13B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TF'!$I$613:$I$625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1A-424E-A80F-1FF798C13B4B}"/>
            </c:ext>
          </c:extLst>
        </c:ser>
        <c:ser>
          <c:idx val="1"/>
          <c:order val="3"/>
          <c:tx>
            <c:strRef>
              <c:f>'Viajeros entr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1A-424E-A80F-1FF798C13B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1A-424E-A80F-1FF798C13B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TF'!$K$613:$K$625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2">
                  <c:v>3026</c:v>
                </c:pt>
                <c:pt idx="3">
                  <c:v>2013</c:v>
                </c:pt>
                <c:pt idx="4">
                  <c:v>2083</c:v>
                </c:pt>
                <c:pt idx="12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1A-424E-A80F-1FF798C1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1A-424E-A80F-1FF798C13B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1A-424E-A80F-1FF798C13B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1A-424E-A80F-1FF798C13B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1A-424E-A80F-1FF798C13B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1A-424E-A80F-1FF798C13B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1A-424E-A80F-1FF798C13B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1A-424E-A80F-1FF798C13B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1A-424E-A80F-1FF798C13B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1A-424E-A80F-1FF798C13B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1A-424E-A80F-1FF798C13B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1A-424E-A80F-1FF798C13B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1A-424E-A80F-1FF798C13B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1A-424E-A80F-1FF798C13B4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TF'!$L$613:$L$625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2">
                  <c:v>0.19936583432421728</c:v>
                </c:pt>
                <c:pt idx="3">
                  <c:v>-8.9552238805970186E-2</c:v>
                </c:pt>
                <c:pt idx="4">
                  <c:v>-4.6245421245421192E-2</c:v>
                </c:pt>
                <c:pt idx="12">
                  <c:v>1.5416146854393187E-2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1A-424E-A80F-1FF798C13B4B}"/>
            </c:ext>
          </c:extLst>
        </c:ser>
        <c:ser>
          <c:idx val="4"/>
          <c:order val="5"/>
          <c:tx>
            <c:strRef>
              <c:f>'Viajeros entr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TF'!$M$613:$M$625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2">
                  <c:v>2.9607329842931938</c:v>
                </c:pt>
                <c:pt idx="3">
                  <c:v>1.6733067729083664</c:v>
                </c:pt>
                <c:pt idx="4">
                  <c:v>2.6038062283737022</c:v>
                </c:pt>
                <c:pt idx="12">
                  <c:v>2.3954112038140645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1A-424E-A80F-1FF798C1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2C-4307-A90D-FCD09DFE6FD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C-4307-A90D-FCD09DFE6FD0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2C-4307-A90D-FCD09DFE6FD0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2C-4307-A90D-FCD09DFE6FD0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C-4307-A90D-FCD09DFE6FD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2C-4307-A90D-FCD09DFE6FD0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2C-4307-A90D-FCD09DFE6F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2C-4307-A90D-FCD09DFE6FD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2">
                  <c:v>163833</c:v>
                </c:pt>
                <c:pt idx="3">
                  <c:v>168611</c:v>
                </c:pt>
                <c:pt idx="4">
                  <c:v>140643</c:v>
                </c:pt>
                <c:pt idx="12">
                  <c:v>760410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2C-4307-A90D-FCD09DFE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2C-4307-A90D-FCD09DFE6F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2C-4307-A90D-FCD09DFE6F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2C-4307-A90D-FCD09DFE6F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2C-4307-A90D-FCD09DFE6F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2C-4307-A90D-FCD09DFE6F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2C-4307-A90D-FCD09DFE6F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2C-4307-A90D-FCD09DFE6F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2C-4307-A90D-FCD09DFE6F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2C-4307-A90D-FCD09DFE6F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2C-4307-A90D-FCD09DFE6F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2C-4307-A90D-FCD09DFE6F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2C-4307-A90D-FCD09DFE6F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2C-4307-A90D-FCD09DFE6FD0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2">
                  <c:v>0.11832162676878344</c:v>
                </c:pt>
                <c:pt idx="3">
                  <c:v>4.681165448777258E-2</c:v>
                </c:pt>
                <c:pt idx="4">
                  <c:v>3.0986101337086458E-2</c:v>
                </c:pt>
                <c:pt idx="12">
                  <c:v>0.14434269633330565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2C-4307-A90D-FCD09DFE6FD0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2">
                  <c:v>6.9071048235539889E-2</c:v>
                </c:pt>
                <c:pt idx="3">
                  <c:v>7.6980563238140176E-2</c:v>
                </c:pt>
                <c:pt idx="4">
                  <c:v>8.4405070318282815E-2</c:v>
                </c:pt>
                <c:pt idx="12">
                  <c:v>9.3534511892247041E-2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2C-4307-A90D-FCD09DFE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D-4E71-88D5-A86FFEB75F6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71-88D5-A86FFEB75F60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D-4E71-88D5-A86FFEB75F60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D-4E71-88D5-A86FFEB75F60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D-4E71-88D5-A86FFEB75F6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0D-4E71-88D5-A86FFEB75F60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0D-4E71-88D5-A86FFEB75F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0D-4E71-88D5-A86FFEB75F6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2">
                  <c:v>6066</c:v>
                </c:pt>
                <c:pt idx="3">
                  <c:v>6448</c:v>
                </c:pt>
                <c:pt idx="4">
                  <c:v>4776</c:v>
                </c:pt>
                <c:pt idx="12">
                  <c:v>32552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0D-4E71-88D5-A86FFEB75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D-4E71-88D5-A86FFEB75F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D-4E71-88D5-A86FFEB75F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D-4E71-88D5-A86FFEB75F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D-4E71-88D5-A86FFEB75F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D-4E71-88D5-A86FFEB75F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D-4E71-88D5-A86FFEB75F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D-4E71-88D5-A86FFEB75F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D-4E71-88D5-A86FFEB75F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D-4E71-88D5-A86FFEB75F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D-4E71-88D5-A86FFEB75F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D-4E71-88D5-A86FFEB75F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D-4E71-88D5-A86FFEB75F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D-4E71-88D5-A86FFEB75F60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2">
                  <c:v>0.20788530465949817</c:v>
                </c:pt>
                <c:pt idx="3">
                  <c:v>0.74695204551612027</c:v>
                </c:pt>
                <c:pt idx="4">
                  <c:v>0.16317584023380416</c:v>
                </c:pt>
                <c:pt idx="12">
                  <c:v>0.27066906081661335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0D-4E71-88D5-A86FFEB75F60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2">
                  <c:v>1.3658346333853353</c:v>
                </c:pt>
                <c:pt idx="3">
                  <c:v>1.0024844720496895</c:v>
                </c:pt>
                <c:pt idx="4">
                  <c:v>0.56385068762278978</c:v>
                </c:pt>
                <c:pt idx="12">
                  <c:v>1.1781197724991634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0D-4E71-88D5-A86FFEB75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3-4194-88B7-C0825BAA8F9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3-4194-88B7-C0825BAA8F9D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3-4194-88B7-C0825BAA8F9D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3-4194-88B7-C0825BAA8F9D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3-4194-88B7-C0825BAA8F9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3-4194-88B7-C0825BAA8F9D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C3-4194-88B7-C0825BAA8F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C3-4194-88B7-C0825BAA8F9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C3-4194-88B7-C0825BAA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3-4194-88B7-C0825BAA8F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3-4194-88B7-C0825BAA8F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3-4194-88B7-C0825BAA8F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3-4194-88B7-C0825BAA8F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3-4194-88B7-C0825BAA8F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3-4194-88B7-C0825BAA8F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3-4194-88B7-C0825BAA8F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3-4194-88B7-C0825BAA8F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3-4194-88B7-C0825BAA8F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3-4194-88B7-C0825BAA8F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C3-4194-88B7-C0825BAA8F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C3-4194-88B7-C0825BAA8F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C3-4194-88B7-C0825BAA8F9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12">
                  <c:v>0.15625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C3-4194-88B7-C0825BAA8F9D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12">
                  <c:v>1.6428571428571428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C3-4194-88B7-C0825BAA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3-4841-9C21-220CEC81B8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3-4841-9C21-220CEC81B803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3-4841-9C21-220CEC81B803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3-4841-9C21-220CEC81B803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3-4841-9C21-220CEC81B8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3-4841-9C21-220CEC81B803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13-4841-9C21-220CEC81B8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13-4841-9C21-220CEC81B8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2">
                  <c:v>169</c:v>
                </c:pt>
                <c:pt idx="3">
                  <c:v>267</c:v>
                </c:pt>
                <c:pt idx="4">
                  <c:v>247</c:v>
                </c:pt>
                <c:pt idx="12">
                  <c:v>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13-4841-9C21-220CEC81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3-4841-9C21-220CEC81B8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3-4841-9C21-220CEC81B8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3-4841-9C21-220CEC81B8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3-4841-9C21-220CEC81B8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3-4841-9C21-220CEC81B8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3-4841-9C21-220CEC81B8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3-4841-9C21-220CEC81B8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3-4841-9C21-220CEC81B8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3-4841-9C21-220CEC81B8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3-4841-9C21-220CEC81B8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3-4841-9C21-220CEC81B8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3-4841-9C21-220CEC81B8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3-4841-9C21-220CEC81B803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2">
                  <c:v>0.12666666666666671</c:v>
                </c:pt>
                <c:pt idx="3">
                  <c:v>7.547169811320753E-3</c:v>
                </c:pt>
                <c:pt idx="4">
                  <c:v>-0.1333333333333333</c:v>
                </c:pt>
                <c:pt idx="12">
                  <c:v>4.1904761904761889E-2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13-4841-9C21-220CEC81B803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2">
                  <c:v>0.57943925233644866</c:v>
                </c:pt>
                <c:pt idx="3">
                  <c:v>0.11715481171548126</c:v>
                </c:pt>
                <c:pt idx="4">
                  <c:v>0.9296875</c:v>
                </c:pt>
                <c:pt idx="12">
                  <c:v>0.49863013698630132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13-4841-9C21-220CEC81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78-4D8D-8924-C76C53D38DF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8-4D8D-8924-C76C53D38DF9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78-4D8D-8924-C76C53D38DF9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8-4D8D-8924-C76C53D38DF9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78-4D8D-8924-C76C53D38DF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78-4D8D-8924-C76C53D38DF9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78-4D8D-8924-C76C53D38D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78-4D8D-8924-C76C53D38DF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2">
                  <c:v>352</c:v>
                </c:pt>
                <c:pt idx="3">
                  <c:v>314</c:v>
                </c:pt>
                <c:pt idx="4">
                  <c:v>231</c:v>
                </c:pt>
                <c:pt idx="12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78-4D8D-8924-C76C53D3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78-4D8D-8924-C76C53D38D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78-4D8D-8924-C76C53D38D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78-4D8D-8924-C76C53D38D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78-4D8D-8924-C76C53D38D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78-4D8D-8924-C76C53D38D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78-4D8D-8924-C76C53D38D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78-4D8D-8924-C76C53D38D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78-4D8D-8924-C76C53D38D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78-4D8D-8924-C76C53D38D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78-4D8D-8924-C76C53D38D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78-4D8D-8924-C76C53D38D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78-4D8D-8924-C76C53D38D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78-4D8D-8924-C76C53D38DF9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2">
                  <c:v>0.31835205992509352</c:v>
                </c:pt>
                <c:pt idx="3">
                  <c:v>0.5544554455445545</c:v>
                </c:pt>
                <c:pt idx="4">
                  <c:v>-0.18947368421052635</c:v>
                </c:pt>
                <c:pt idx="12">
                  <c:v>0.10208816705336421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78-4D8D-8924-C76C53D38DF9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2">
                  <c:v>0.19322033898305091</c:v>
                </c:pt>
                <c:pt idx="3">
                  <c:v>-0.39029126213592236</c:v>
                </c:pt>
                <c:pt idx="4">
                  <c:v>1.1792452830188678</c:v>
                </c:pt>
                <c:pt idx="12">
                  <c:v>-0.15829887773183693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78-4D8D-8924-C76C53D3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8D4-A108-ECA89DB276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7-48D4-A108-ECA89DB276BE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7-48D4-A108-ECA89DB276BE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7-48D4-A108-ECA89DB276BE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8D4-A108-ECA89DB276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87-48D4-A108-ECA89DB276BE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87-48D4-A108-ECA89DB276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87-48D4-A108-ECA89DB276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2">
                  <c:v>839</c:v>
                </c:pt>
                <c:pt idx="3">
                  <c:v>318</c:v>
                </c:pt>
                <c:pt idx="4">
                  <c:v>624</c:v>
                </c:pt>
                <c:pt idx="12">
                  <c:v>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87-48D4-A108-ECA89DB2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87-48D4-A108-ECA89DB276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87-48D4-A108-ECA89DB276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87-48D4-A108-ECA89DB276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87-48D4-A108-ECA89DB276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87-48D4-A108-ECA89DB276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87-48D4-A108-ECA89DB276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87-48D4-A108-ECA89DB276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87-48D4-A108-ECA89DB276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87-48D4-A108-ECA89DB276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87-48D4-A108-ECA89DB276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87-48D4-A108-ECA89DB276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87-48D4-A108-ECA89DB276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87-48D4-A108-ECA89DB276B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2">
                  <c:v>1.0716049382716051</c:v>
                </c:pt>
                <c:pt idx="3">
                  <c:v>4.6052631578947345E-2</c:v>
                </c:pt>
                <c:pt idx="4">
                  <c:v>0.57575757575757569</c:v>
                </c:pt>
                <c:pt idx="12">
                  <c:v>1.0787576261785912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87-48D4-A108-ECA89DB276BE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2">
                  <c:v>1.7781456953642385</c:v>
                </c:pt>
                <c:pt idx="3">
                  <c:v>2.8313253012048194</c:v>
                </c:pt>
                <c:pt idx="4">
                  <c:v>8.0434782608695645</c:v>
                </c:pt>
                <c:pt idx="12">
                  <c:v>3.4407582938388623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87-48D4-A108-ECA89DB2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6-46C8-A4E1-E38250B0AF7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6-46C8-A4E1-E38250B0AF7A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6-46C8-A4E1-E38250B0AF7A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6-46C8-A4E1-E38250B0AF7A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6-46C8-A4E1-E38250B0AF7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6-46C8-A4E1-E38250B0AF7A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E6-46C8-A4E1-E38250B0AF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E6-46C8-A4E1-E38250B0AF7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2">
                  <c:v>72</c:v>
                </c:pt>
                <c:pt idx="3">
                  <c:v>97</c:v>
                </c:pt>
                <c:pt idx="4">
                  <c:v>61</c:v>
                </c:pt>
                <c:pt idx="12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E6-46C8-A4E1-E38250B0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E6-46C8-A4E1-E38250B0AF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6-46C8-A4E1-E38250B0AF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6-46C8-A4E1-E38250B0AF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6-46C8-A4E1-E38250B0AF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6-46C8-A4E1-E38250B0AF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6-46C8-A4E1-E38250B0AF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E6-46C8-A4E1-E38250B0AF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E6-46C8-A4E1-E38250B0AF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E6-46C8-A4E1-E38250B0AF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6-46C8-A4E1-E38250B0AF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E6-46C8-A4E1-E38250B0AF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E6-46C8-A4E1-E38250B0AF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E6-46C8-A4E1-E38250B0AF7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2">
                  <c:v>0.38461538461538458</c:v>
                </c:pt>
                <c:pt idx="3">
                  <c:v>0.24358974358974361</c:v>
                </c:pt>
                <c:pt idx="4">
                  <c:v>1.6666666666666607E-2</c:v>
                </c:pt>
                <c:pt idx="12">
                  <c:v>0.37179487179487181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E6-46C8-A4E1-E38250B0AF7A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2">
                  <c:v>-0.16279069767441856</c:v>
                </c:pt>
                <c:pt idx="3">
                  <c:v>0.11494252873563227</c:v>
                </c:pt>
                <c:pt idx="4">
                  <c:v>-0.18666666666666665</c:v>
                </c:pt>
                <c:pt idx="12">
                  <c:v>-0.1705426356589147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E6-46C8-A4E1-E38250B0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2-42F7-9AC2-AC1D09D5B8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2-42F7-9AC2-AC1D09D5B8E6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2-42F7-9AC2-AC1D09D5B8E6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2-42F7-9AC2-AC1D09D5B8E6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2-42F7-9AC2-AC1D09D5B8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12-42F7-9AC2-AC1D09D5B8E6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12-42F7-9AC2-AC1D09D5B8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12-42F7-9AC2-AC1D09D5B8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2">
                  <c:v>991</c:v>
                </c:pt>
                <c:pt idx="3">
                  <c:v>1556</c:v>
                </c:pt>
                <c:pt idx="4">
                  <c:v>1568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12-42F7-9AC2-AC1D09D5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2-42F7-9AC2-AC1D09D5B8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2-42F7-9AC2-AC1D09D5B8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2-42F7-9AC2-AC1D09D5B8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2-42F7-9AC2-AC1D09D5B8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2-42F7-9AC2-AC1D09D5B8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2-42F7-9AC2-AC1D09D5B8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2-42F7-9AC2-AC1D09D5B8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2-42F7-9AC2-AC1D09D5B8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2-42F7-9AC2-AC1D09D5B8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2-42F7-9AC2-AC1D09D5B8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12-42F7-9AC2-AC1D09D5B8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12-42F7-9AC2-AC1D09D5B8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12-42F7-9AC2-AC1D09D5B8E6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2">
                  <c:v>-0.22274509803921572</c:v>
                </c:pt>
                <c:pt idx="3">
                  <c:v>0.96216897856242123</c:v>
                </c:pt>
                <c:pt idx="4">
                  <c:v>0.24444444444444446</c:v>
                </c:pt>
                <c:pt idx="12">
                  <c:v>9.2744239192534828E-2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12-42F7-9AC2-AC1D09D5B8E6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2">
                  <c:v>0.935546875</c:v>
                </c:pt>
                <c:pt idx="3">
                  <c:v>1.438871473354232</c:v>
                </c:pt>
                <c:pt idx="4">
                  <c:v>2.4690265486725664</c:v>
                </c:pt>
                <c:pt idx="12">
                  <c:v>1.104143747708104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12-42F7-9AC2-AC1D09D5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F-4AA8-8032-86550348BD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F-4AA8-8032-86550348BD64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F-4AA8-8032-86550348BD64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F-4AA8-8032-86550348BD64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F-4AA8-8032-86550348BD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F-4AA8-8032-86550348BD64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0F-4AA8-8032-86550348BD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0F-4AA8-8032-86550348BD6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2">
                  <c:v>335</c:v>
                </c:pt>
                <c:pt idx="3">
                  <c:v>419</c:v>
                </c:pt>
                <c:pt idx="4">
                  <c:v>520</c:v>
                </c:pt>
                <c:pt idx="12">
                  <c:v>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0F-4AA8-8032-86550348B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F-4AA8-8032-86550348BD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F-4AA8-8032-86550348BD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F-4AA8-8032-86550348BD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F-4AA8-8032-86550348BD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F-4AA8-8032-86550348BD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F-4AA8-8032-86550348BD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F-4AA8-8032-86550348BD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F-4AA8-8032-86550348BD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F-4AA8-8032-86550348BD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F-4AA8-8032-86550348BD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F-4AA8-8032-86550348BD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F-4AA8-8032-86550348BD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F-4AA8-8032-86550348BD64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2">
                  <c:v>0.17957746478873249</c:v>
                </c:pt>
                <c:pt idx="3">
                  <c:v>0.1203208556149733</c:v>
                </c:pt>
                <c:pt idx="4">
                  <c:v>0.38297872340425543</c:v>
                </c:pt>
                <c:pt idx="12">
                  <c:v>0.21853035143769972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0F-4AA8-8032-86550348BD64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2">
                  <c:v>1.7916666666666665</c:v>
                </c:pt>
                <c:pt idx="3">
                  <c:v>2.5508474576271185</c:v>
                </c:pt>
                <c:pt idx="4">
                  <c:v>4.7777777777777777</c:v>
                </c:pt>
                <c:pt idx="12">
                  <c:v>2.9646569646569647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0F-4AA8-8032-86550348B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F-4129-A4D3-FE62384D0E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F-4129-A4D3-FE62384D0ED1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F-4129-A4D3-FE62384D0ED1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F-4129-A4D3-FE62384D0ED1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F-4129-A4D3-FE62384D0E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F-4129-A4D3-FE62384D0ED1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FF-4129-A4D3-FE62384D0E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FF-4129-A4D3-FE62384D0ED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2">
                  <c:v>256</c:v>
                </c:pt>
                <c:pt idx="3">
                  <c:v>227</c:v>
                </c:pt>
                <c:pt idx="4">
                  <c:v>185</c:v>
                </c:pt>
                <c:pt idx="12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FF-4129-A4D3-FE62384D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F-4129-A4D3-FE62384D0E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F-4129-A4D3-FE62384D0E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F-4129-A4D3-FE62384D0E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F-4129-A4D3-FE62384D0E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F-4129-A4D3-FE62384D0E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F-4129-A4D3-FE62384D0E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F-4129-A4D3-FE62384D0E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F-4129-A4D3-FE62384D0E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F-4129-A4D3-FE62384D0E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F-4129-A4D3-FE62384D0E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FF-4129-A4D3-FE62384D0E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FF-4129-A4D3-FE62384D0E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FF-4129-A4D3-FE62384D0ED1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2">
                  <c:v>2.8112449799196693E-2</c:v>
                </c:pt>
                <c:pt idx="3">
                  <c:v>0.5033112582781456</c:v>
                </c:pt>
                <c:pt idx="4">
                  <c:v>5.7142857142857162E-2</c:v>
                </c:pt>
                <c:pt idx="12">
                  <c:v>0.15901455767077266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FF-4129-A4D3-FE62384D0ED1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2">
                  <c:v>0.14798206278026904</c:v>
                </c:pt>
                <c:pt idx="3">
                  <c:v>0.22043010752688175</c:v>
                </c:pt>
                <c:pt idx="4">
                  <c:v>8.8235294117646967E-2</c:v>
                </c:pt>
                <c:pt idx="12">
                  <c:v>3.8797284190106307E-3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FF-4129-A4D3-FE62384D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7-4524-B989-1CBF040060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TF'!$C$635:$C$647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7-4524-B989-1CBF04006035}"/>
            </c:ext>
          </c:extLst>
        </c:ser>
        <c:ser>
          <c:idx val="5"/>
          <c:order val="1"/>
          <c:tx>
            <c:strRef>
              <c:f>'Viajeros entr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7-4524-B989-1CBF04006035}"/>
              </c:ext>
            </c:extLst>
          </c:dPt>
          <c:val>
            <c:numRef>
              <c:f>'Viajeros entr evol mensu TF'!$G$635:$G$647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7-4524-B989-1CBF04006035}"/>
            </c:ext>
          </c:extLst>
        </c:ser>
        <c:ser>
          <c:idx val="0"/>
          <c:order val="2"/>
          <c:tx>
            <c:strRef>
              <c:f>'Viajeros entr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7-4524-B989-1CBF040060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TF'!$I$635:$I$647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7-4524-B989-1CBF04006035}"/>
            </c:ext>
          </c:extLst>
        </c:ser>
        <c:ser>
          <c:idx val="1"/>
          <c:order val="3"/>
          <c:tx>
            <c:strRef>
              <c:f>'Viajeros entr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07-4524-B989-1CBF040060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07-4524-B989-1CBF040060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TF'!$K$635:$K$647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2">
                  <c:v>1904</c:v>
                </c:pt>
                <c:pt idx="3">
                  <c:v>3282</c:v>
                </c:pt>
                <c:pt idx="4">
                  <c:v>3136</c:v>
                </c:pt>
                <c:pt idx="12">
                  <c:v>12660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7-4524-B989-1CBF04006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7-4524-B989-1CBF040060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07-4524-B989-1CBF040060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7-4524-B989-1CBF040060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7-4524-B989-1CBF040060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7-4524-B989-1CBF040060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7-4524-B989-1CBF040060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7-4524-B989-1CBF040060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7-4524-B989-1CBF040060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7-4524-B989-1CBF040060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7-4524-B989-1CBF040060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7-4524-B989-1CBF040060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7-4524-B989-1CBF040060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7-4524-B989-1CBF0400603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TF'!$L$635:$L$647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2">
                  <c:v>0.14560770156438019</c:v>
                </c:pt>
                <c:pt idx="3">
                  <c:v>0.23989421987155279</c:v>
                </c:pt>
                <c:pt idx="4">
                  <c:v>0.15634218289085555</c:v>
                </c:pt>
                <c:pt idx="12">
                  <c:v>0.2538377735961177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07-4524-B989-1CBF04006035}"/>
            </c:ext>
          </c:extLst>
        </c:ser>
        <c:ser>
          <c:idx val="4"/>
          <c:order val="5"/>
          <c:tx>
            <c:strRef>
              <c:f>'Viajeros entr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TF'!$M$635:$M$647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2">
                  <c:v>1.3191230207064555</c:v>
                </c:pt>
                <c:pt idx="3">
                  <c:v>1.5600624024960998</c:v>
                </c:pt>
                <c:pt idx="4">
                  <c:v>1.2923976608187133</c:v>
                </c:pt>
                <c:pt idx="12">
                  <c:v>1.5969230769230771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07-4524-B989-1CBF04006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5-498E-8F32-2215165D6F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98E-8F32-2215165D6F0F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35-498E-8F32-2215165D6F0F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5-498E-8F32-2215165D6F0F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35-498E-8F32-2215165D6F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35-498E-8F32-2215165D6F0F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35-498E-8F32-2215165D6F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35-498E-8F32-2215165D6F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2">
                  <c:v>29877</c:v>
                </c:pt>
                <c:pt idx="3">
                  <c:v>31620</c:v>
                </c:pt>
                <c:pt idx="4">
                  <c:v>27980</c:v>
                </c:pt>
                <c:pt idx="12">
                  <c:v>153837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35-498E-8F32-2215165D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35-498E-8F32-2215165D6F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35-498E-8F32-2215165D6F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35-498E-8F32-2215165D6F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35-498E-8F32-2215165D6F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35-498E-8F32-2215165D6F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35-498E-8F32-2215165D6F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35-498E-8F32-2215165D6F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35-498E-8F32-2215165D6F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35-498E-8F32-2215165D6F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35-498E-8F32-2215165D6F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35-498E-8F32-2215165D6F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35-498E-8F32-2215165D6F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35-498E-8F32-2215165D6F0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2">
                  <c:v>0.12683865127856975</c:v>
                </c:pt>
                <c:pt idx="3">
                  <c:v>0.11420416505162279</c:v>
                </c:pt>
                <c:pt idx="4">
                  <c:v>1.6235063378491343E-2</c:v>
                </c:pt>
                <c:pt idx="12">
                  <c:v>0.13212004356657148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35-498E-8F32-2215165D6F0F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2">
                  <c:v>1.3432380177063274E-2</c:v>
                </c:pt>
                <c:pt idx="3">
                  <c:v>-1.9808425555658871E-2</c:v>
                </c:pt>
                <c:pt idx="4">
                  <c:v>-2.5290879955410017E-2</c:v>
                </c:pt>
                <c:pt idx="12">
                  <c:v>5.9198975481792093E-2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35-498E-8F32-2215165D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8D-49AA-B327-BB5044A3F6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D-49AA-B327-BB5044A3F6BB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8D-49AA-B327-BB5044A3F6BB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D-49AA-B327-BB5044A3F6BB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8D-49AA-B327-BB5044A3F6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D-49AA-B327-BB5044A3F6BB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8D-49AA-B327-BB5044A3F6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8D-49AA-B327-BB5044A3F6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2">
                  <c:v>14576</c:v>
                </c:pt>
                <c:pt idx="3">
                  <c:v>25873</c:v>
                </c:pt>
                <c:pt idx="4">
                  <c:v>16883</c:v>
                </c:pt>
                <c:pt idx="12">
                  <c:v>81878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8D-49AA-B327-BB5044A3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8D-49AA-B327-BB5044A3F6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8D-49AA-B327-BB5044A3F6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8D-49AA-B327-BB5044A3F6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8D-49AA-B327-BB5044A3F6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8D-49AA-B327-BB5044A3F6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8D-49AA-B327-BB5044A3F6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8D-49AA-B327-BB5044A3F6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8D-49AA-B327-BB5044A3F6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8D-49AA-B327-BB5044A3F6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8D-49AA-B327-BB5044A3F6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8D-49AA-B327-BB5044A3F6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8D-49AA-B327-BB5044A3F6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8D-49AA-B327-BB5044A3F6BB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2">
                  <c:v>0.25201855351314206</c:v>
                </c:pt>
                <c:pt idx="3">
                  <c:v>0.20636918916398561</c:v>
                </c:pt>
                <c:pt idx="4">
                  <c:v>-0.25990706645625106</c:v>
                </c:pt>
                <c:pt idx="12">
                  <c:v>8.0298712265146621E-2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8D-49AA-B327-BB5044A3F6BB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2">
                  <c:v>0.30189353340478742</c:v>
                </c:pt>
                <c:pt idx="3">
                  <c:v>0.25688608209861541</c:v>
                </c:pt>
                <c:pt idx="4">
                  <c:v>-6.4187129316556679E-2</c:v>
                </c:pt>
                <c:pt idx="12">
                  <c:v>0.25257006486354183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8D-49AA-B327-BB5044A3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F-44B1-A5AD-C736135A07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F-44B1-A5AD-C736135A07DA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DF-44B1-A5AD-C736135A07DA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F-44B1-A5AD-C736135A07DA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DF-44B1-A5AD-C736135A07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DF-44B1-A5AD-C736135A07DA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DF-44B1-A5AD-C736135A07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DF-44B1-A5AD-C736135A07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2">
                  <c:v>8396</c:v>
                </c:pt>
                <c:pt idx="3">
                  <c:v>11032</c:v>
                </c:pt>
                <c:pt idx="4">
                  <c:v>10154</c:v>
                </c:pt>
                <c:pt idx="12">
                  <c:v>44337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DF-44B1-A5AD-C736135A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DF-44B1-A5AD-C736135A07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DF-44B1-A5AD-C736135A07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DF-44B1-A5AD-C736135A07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DF-44B1-A5AD-C736135A07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DF-44B1-A5AD-C736135A07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DF-44B1-A5AD-C736135A07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DF-44B1-A5AD-C736135A07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DF-44B1-A5AD-C736135A07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DF-44B1-A5AD-C736135A07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DF-44B1-A5AD-C736135A07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DF-44B1-A5AD-C736135A07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DF-44B1-A5AD-C736135A07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DF-44B1-A5AD-C736135A07DA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2">
                  <c:v>0.38662262592898422</c:v>
                </c:pt>
                <c:pt idx="3">
                  <c:v>0.19471518301927659</c:v>
                </c:pt>
                <c:pt idx="4">
                  <c:v>-4.0808615152087668E-2</c:v>
                </c:pt>
                <c:pt idx="12">
                  <c:v>0.2055304801783675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DF-44B1-A5AD-C736135A07DA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2">
                  <c:v>0.44360385144429171</c:v>
                </c:pt>
                <c:pt idx="3">
                  <c:v>0.27214022140221394</c:v>
                </c:pt>
                <c:pt idx="4">
                  <c:v>0.20450771055753258</c:v>
                </c:pt>
                <c:pt idx="12">
                  <c:v>0.40142870689382693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DF-44B1-A5AD-C736135A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F6-437D-97E0-B701A5C65A2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6-437D-97E0-B701A5C65A2A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F6-437D-97E0-B701A5C65A2A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F6-437D-97E0-B701A5C65A2A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F6-437D-97E0-B701A5C65A2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F6-437D-97E0-B701A5C65A2A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F6-437D-97E0-B701A5C65A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F6-437D-97E0-B701A5C65A2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2">
                  <c:v>6180</c:v>
                </c:pt>
                <c:pt idx="3">
                  <c:v>14841</c:v>
                </c:pt>
                <c:pt idx="4">
                  <c:v>6729</c:v>
                </c:pt>
                <c:pt idx="12">
                  <c:v>37541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F6-437D-97E0-B701A5C65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F6-437D-97E0-B701A5C65A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F6-437D-97E0-B701A5C65A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F6-437D-97E0-B701A5C65A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F6-437D-97E0-B701A5C65A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F6-437D-97E0-B701A5C65A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F6-437D-97E0-B701A5C65A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F6-437D-97E0-B701A5C65A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F6-437D-97E0-B701A5C65A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F6-437D-97E0-B701A5C65A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F6-437D-97E0-B701A5C65A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F6-437D-97E0-B701A5C65A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F6-437D-97E0-B701A5C65A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F6-437D-97E0-B701A5C65A2A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2">
                  <c:v>0.10613925183461603</c:v>
                </c:pt>
                <c:pt idx="3">
                  <c:v>0.21518054532055997</c:v>
                </c:pt>
                <c:pt idx="4">
                  <c:v>-0.44961557336823166</c:v>
                </c:pt>
                <c:pt idx="12">
                  <c:v>-3.7755677449120784E-2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F6-437D-97E0-B701A5C65A2A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2">
                  <c:v>0.14869888475836435</c:v>
                </c:pt>
                <c:pt idx="3">
                  <c:v>0.24578191891211287</c:v>
                </c:pt>
                <c:pt idx="4">
                  <c:v>-0.29986473832067417</c:v>
                </c:pt>
                <c:pt idx="12">
                  <c:v>0.11295247694998656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F6-437D-97E0-B701A5C65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0-422D-8569-4F50F4F7DFF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0-422D-8569-4F50F4F7DFF8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10-422D-8569-4F50F4F7DFF8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0-422D-8569-4F50F4F7DFF8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0-422D-8569-4F50F4F7DFF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10-422D-8569-4F50F4F7DFF8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10-422D-8569-4F50F4F7DF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10-422D-8569-4F50F4F7DFF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2">
                  <c:v>149257</c:v>
                </c:pt>
                <c:pt idx="3">
                  <c:v>142738</c:v>
                </c:pt>
                <c:pt idx="4">
                  <c:v>123760</c:v>
                </c:pt>
                <c:pt idx="12">
                  <c:v>678532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10-422D-8569-4F50F4F7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10-422D-8569-4F50F4F7DF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10-422D-8569-4F50F4F7DF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10-422D-8569-4F50F4F7DF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10-422D-8569-4F50F4F7DF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10-422D-8569-4F50F4F7DF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10-422D-8569-4F50F4F7DF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10-422D-8569-4F50F4F7DF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10-422D-8569-4F50F4F7DF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10-422D-8569-4F50F4F7DF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10-422D-8569-4F50F4F7DF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10-422D-8569-4F50F4F7DF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10-422D-8569-4F50F4F7DF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10-422D-8569-4F50F4F7DFF8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2">
                  <c:v>0.10677977413111672</c:v>
                </c:pt>
                <c:pt idx="3">
                  <c:v>2.2302755973185207E-2</c:v>
                </c:pt>
                <c:pt idx="4">
                  <c:v>8.9398260624625969E-2</c:v>
                </c:pt>
                <c:pt idx="12">
                  <c:v>0.15258797729924933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10-422D-8569-4F50F4F7DFF8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2">
                  <c:v>5.0720862782642984E-2</c:v>
                </c:pt>
                <c:pt idx="3">
                  <c:v>4.9744804153735167E-2</c:v>
                </c:pt>
                <c:pt idx="4">
                  <c:v>0.10841431194303874</c:v>
                </c:pt>
                <c:pt idx="12">
                  <c:v>7.7033211058395112E-2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10-422D-8569-4F50F4F7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B-4E65-977B-F18C9992C70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B-4E65-977B-F18C9992C706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B-4E65-977B-F18C9992C706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B-4E65-977B-F18C9992C706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B-4E65-977B-F18C9992C70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B-4E65-977B-F18C9992C706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9B-4E65-977B-F18C9992C7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9B-4E65-977B-F18C9992C70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2">
                  <c:v>46321</c:v>
                </c:pt>
                <c:pt idx="3">
                  <c:v>41116</c:v>
                </c:pt>
                <c:pt idx="4">
                  <c:v>41969</c:v>
                </c:pt>
                <c:pt idx="12">
                  <c:v>204307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B-4E65-977B-F18C9992C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B-4E65-977B-F18C9992C7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B-4E65-977B-F18C9992C7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B-4E65-977B-F18C9992C7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B-4E65-977B-F18C9992C7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B-4E65-977B-F18C9992C7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B-4E65-977B-F18C9992C7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B-4E65-977B-F18C9992C7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B-4E65-977B-F18C9992C7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B-4E65-977B-F18C9992C7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B-4E65-977B-F18C9992C7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B-4E65-977B-F18C9992C7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B-4E65-977B-F18C9992C7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B-4E65-977B-F18C9992C706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2">
                  <c:v>0.26611999453327861</c:v>
                </c:pt>
                <c:pt idx="3">
                  <c:v>6.8392059037521991E-2</c:v>
                </c:pt>
                <c:pt idx="4">
                  <c:v>0.20854090477150344</c:v>
                </c:pt>
                <c:pt idx="12">
                  <c:v>0.31203200657598984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B-4E65-977B-F18C9992C706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2">
                  <c:v>0.12818451946027576</c:v>
                </c:pt>
                <c:pt idx="3">
                  <c:v>0.1681345530996079</c:v>
                </c:pt>
                <c:pt idx="4">
                  <c:v>0.28980607885921517</c:v>
                </c:pt>
                <c:pt idx="12">
                  <c:v>0.16855699880460095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9B-4E65-977B-F18C9992C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3-4E44-B6C2-2A2890C4C8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3-4E44-B6C2-2A2890C4C882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3-4E44-B6C2-2A2890C4C882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3-4E44-B6C2-2A2890C4C882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3-4E44-B6C2-2A2890C4C8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3-4E44-B6C2-2A2890C4C882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D3-4E44-B6C2-2A2890C4C8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D3-4E44-B6C2-2A2890C4C8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2">
                  <c:v>56949</c:v>
                </c:pt>
                <c:pt idx="3">
                  <c:v>55031</c:v>
                </c:pt>
                <c:pt idx="4">
                  <c:v>45374</c:v>
                </c:pt>
                <c:pt idx="12">
                  <c:v>247970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D3-4E44-B6C2-2A2890C4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3-4E44-B6C2-2A2890C4C8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3-4E44-B6C2-2A2890C4C8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3-4E44-B6C2-2A2890C4C8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3-4E44-B6C2-2A2890C4C8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3-4E44-B6C2-2A2890C4C8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3-4E44-B6C2-2A2890C4C8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3-4E44-B6C2-2A2890C4C8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3-4E44-B6C2-2A2890C4C8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3-4E44-B6C2-2A2890C4C8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D3-4E44-B6C2-2A2890C4C8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D3-4E44-B6C2-2A2890C4C8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D3-4E44-B6C2-2A2890C4C8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D3-4E44-B6C2-2A2890C4C882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2">
                  <c:v>4.5185090021472973E-2</c:v>
                </c:pt>
                <c:pt idx="3">
                  <c:v>1.0503314420022392E-2</c:v>
                </c:pt>
                <c:pt idx="4">
                  <c:v>6.8377678361196237E-2</c:v>
                </c:pt>
                <c:pt idx="12">
                  <c:v>0.12639396761225563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D3-4E44-B6C2-2A2890C4C882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2">
                  <c:v>1.8747428489651385E-2</c:v>
                </c:pt>
                <c:pt idx="3">
                  <c:v>1.5819396758592674E-2</c:v>
                </c:pt>
                <c:pt idx="4">
                  <c:v>7.3485336234264675E-3</c:v>
                </c:pt>
                <c:pt idx="12">
                  <c:v>8.8324199854352692E-3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D3-4E44-B6C2-2A2890C4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D-42C5-884B-23DEC146D1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D-42C5-884B-23DEC146D18A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D-42C5-884B-23DEC146D18A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D-42C5-884B-23DEC146D18A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D-42C5-884B-23DEC146D1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D-42C5-884B-23DEC146D18A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0D-42C5-884B-23DEC146D1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0D-42C5-884B-23DEC146D1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2">
                  <c:v>9439</c:v>
                </c:pt>
                <c:pt idx="3">
                  <c:v>9862</c:v>
                </c:pt>
                <c:pt idx="4">
                  <c:v>6258</c:v>
                </c:pt>
                <c:pt idx="12">
                  <c:v>44979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0D-42C5-884B-23DEC146D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D-42C5-884B-23DEC146D1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D-42C5-884B-23DEC146D1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D-42C5-884B-23DEC146D1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D-42C5-884B-23DEC146D1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D-42C5-884B-23DEC146D1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D-42C5-884B-23DEC146D1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D-42C5-884B-23DEC146D1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D-42C5-884B-23DEC146D1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D-42C5-884B-23DEC146D1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D-42C5-884B-23DEC146D1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0D-42C5-884B-23DEC146D1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0D-42C5-884B-23DEC146D1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0D-42C5-884B-23DEC146D18A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2">
                  <c:v>-0.12031686859273061</c:v>
                </c:pt>
                <c:pt idx="3">
                  <c:v>-0.16586314810115876</c:v>
                </c:pt>
                <c:pt idx="4">
                  <c:v>-0.17690385374194395</c:v>
                </c:pt>
                <c:pt idx="12">
                  <c:v>-6.1529794692038009E-2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0D-42C5-884B-23DEC146D18A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2">
                  <c:v>6.8848375042463994E-2</c:v>
                </c:pt>
                <c:pt idx="3">
                  <c:v>-0.16032354193273735</c:v>
                </c:pt>
                <c:pt idx="4">
                  <c:v>-0.15088195386702852</c:v>
                </c:pt>
                <c:pt idx="12">
                  <c:v>5.3150389847573143E-2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0D-42C5-884B-23DEC146D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1-4412-89FE-BEA16CBCDA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1-4412-89FE-BEA16CBCDAC3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1-4412-89FE-BEA16CBCDAC3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1-4412-89FE-BEA16CBCDAC3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1-4412-89FE-BEA16CBCDA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1-4412-89FE-BEA16CBCDAC3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61-4412-89FE-BEA16CBCDA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61-4412-89FE-BEA16CBCDA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2">
                  <c:v>951</c:v>
                </c:pt>
                <c:pt idx="3">
                  <c:v>1068</c:v>
                </c:pt>
                <c:pt idx="4">
                  <c:v>812</c:v>
                </c:pt>
                <c:pt idx="12">
                  <c:v>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61-4412-89FE-BEA16CBC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1-4412-89FE-BEA16CBCDA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1-4412-89FE-BEA16CBCDA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1-4412-89FE-BEA16CBCDA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1-4412-89FE-BEA16CBCDA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1-4412-89FE-BEA16CBCDA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1-4412-89FE-BEA16CBCDA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1-4412-89FE-BEA16CBCDA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1-4412-89FE-BEA16CBCDA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1-4412-89FE-BEA16CBCDA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1-4412-89FE-BEA16CBCDA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1-4412-89FE-BEA16CBCDA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1-4412-89FE-BEA16CBCDA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1-4412-89FE-BEA16CBCDAC3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2">
                  <c:v>-5.9347181008902128E-2</c:v>
                </c:pt>
                <c:pt idx="3">
                  <c:v>-0.14354450681635922</c:v>
                </c:pt>
                <c:pt idx="4">
                  <c:v>0.45259391771019675</c:v>
                </c:pt>
                <c:pt idx="12">
                  <c:v>-1.5062454077883869E-2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61-4412-89FE-BEA16CBCDAC3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2">
                  <c:v>-4.7094188376753499E-2</c:v>
                </c:pt>
                <c:pt idx="3">
                  <c:v>-4.3010752688172005E-2</c:v>
                </c:pt>
                <c:pt idx="4">
                  <c:v>0.61431411530815105</c:v>
                </c:pt>
                <c:pt idx="12">
                  <c:v>0.29799080125877508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61-4412-89FE-BEA16CBC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E-44A6-8A81-DE00DBE6781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E-44A6-8A81-DE00DBE67817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E-44A6-8A81-DE00DBE67817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E-44A6-8A81-DE00DBE67817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E-44A6-8A81-DE00DBE6781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E-44A6-8A81-DE00DBE67817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AE-44A6-8A81-DE00DBE678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AE-44A6-8A81-DE00DBE6781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2">
                  <c:v>4381</c:v>
                </c:pt>
                <c:pt idx="3">
                  <c:v>5777</c:v>
                </c:pt>
                <c:pt idx="4">
                  <c:v>3419</c:v>
                </c:pt>
                <c:pt idx="12">
                  <c:v>22509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AE-44A6-8A81-DE00DBE6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E-44A6-8A81-DE00DBE678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E-44A6-8A81-DE00DBE678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E-44A6-8A81-DE00DBE678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E-44A6-8A81-DE00DBE678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E-44A6-8A81-DE00DBE678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E-44A6-8A81-DE00DBE678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E-44A6-8A81-DE00DBE678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E-44A6-8A81-DE00DBE678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AE-44A6-8A81-DE00DBE678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AE-44A6-8A81-DE00DBE678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AE-44A6-8A81-DE00DBE678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AE-44A6-8A81-DE00DBE678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AE-44A6-8A81-DE00DBE67817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2">
                  <c:v>-0.16963608794541318</c:v>
                </c:pt>
                <c:pt idx="3">
                  <c:v>4.1651640822214286E-2</c:v>
                </c:pt>
                <c:pt idx="4">
                  <c:v>-0.10427036940005241</c:v>
                </c:pt>
                <c:pt idx="12">
                  <c:v>-9.7365360708986604E-2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AE-44A6-8A81-DE00DBE67817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2">
                  <c:v>0.16299442527209984</c:v>
                </c:pt>
                <c:pt idx="3">
                  <c:v>0.4049124513618676</c:v>
                </c:pt>
                <c:pt idx="4">
                  <c:v>-6.0197910940076982E-2</c:v>
                </c:pt>
                <c:pt idx="12">
                  <c:v>0.23276192562571874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AE-44A6-8A81-DE00DBE6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9.xml"/><Relationship Id="rId18" Type="http://schemas.openxmlformats.org/officeDocument/2006/relationships/chart" Target="../charts/chart124.xml"/><Relationship Id="rId26" Type="http://schemas.openxmlformats.org/officeDocument/2006/relationships/chart" Target="../charts/chart132.xml"/><Relationship Id="rId3" Type="http://schemas.openxmlformats.org/officeDocument/2006/relationships/image" Target="../media/image2.png"/><Relationship Id="rId21" Type="http://schemas.openxmlformats.org/officeDocument/2006/relationships/chart" Target="../charts/chart127.xml"/><Relationship Id="rId7" Type="http://schemas.openxmlformats.org/officeDocument/2006/relationships/chart" Target="../charts/chart113.xml"/><Relationship Id="rId12" Type="http://schemas.openxmlformats.org/officeDocument/2006/relationships/chart" Target="../charts/chart118.xml"/><Relationship Id="rId17" Type="http://schemas.openxmlformats.org/officeDocument/2006/relationships/chart" Target="../charts/chart123.xml"/><Relationship Id="rId25" Type="http://schemas.openxmlformats.org/officeDocument/2006/relationships/chart" Target="../charts/chart131.xml"/><Relationship Id="rId33" Type="http://schemas.openxmlformats.org/officeDocument/2006/relationships/chart" Target="../charts/chart13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2.xml"/><Relationship Id="rId20" Type="http://schemas.openxmlformats.org/officeDocument/2006/relationships/chart" Target="../charts/chart126.xml"/><Relationship Id="rId29" Type="http://schemas.openxmlformats.org/officeDocument/2006/relationships/chart" Target="../charts/chart135.xml"/><Relationship Id="rId1" Type="http://schemas.openxmlformats.org/officeDocument/2006/relationships/chart" Target="../charts/chart110.xml"/><Relationship Id="rId6" Type="http://schemas.openxmlformats.org/officeDocument/2006/relationships/chart" Target="../charts/chart112.xml"/><Relationship Id="rId11" Type="http://schemas.openxmlformats.org/officeDocument/2006/relationships/chart" Target="../charts/chart117.xml"/><Relationship Id="rId24" Type="http://schemas.openxmlformats.org/officeDocument/2006/relationships/chart" Target="../charts/chart130.xml"/><Relationship Id="rId32" Type="http://schemas.openxmlformats.org/officeDocument/2006/relationships/chart" Target="../charts/chart138.xml"/><Relationship Id="rId5" Type="http://schemas.openxmlformats.org/officeDocument/2006/relationships/chart" Target="../charts/chart111.xml"/><Relationship Id="rId15" Type="http://schemas.openxmlformats.org/officeDocument/2006/relationships/chart" Target="../charts/chart121.xml"/><Relationship Id="rId23" Type="http://schemas.openxmlformats.org/officeDocument/2006/relationships/chart" Target="../charts/chart129.xml"/><Relationship Id="rId28" Type="http://schemas.openxmlformats.org/officeDocument/2006/relationships/chart" Target="../charts/chart134.xml"/><Relationship Id="rId10" Type="http://schemas.openxmlformats.org/officeDocument/2006/relationships/chart" Target="../charts/chart116.xml"/><Relationship Id="rId19" Type="http://schemas.openxmlformats.org/officeDocument/2006/relationships/chart" Target="../charts/chart125.xml"/><Relationship Id="rId31" Type="http://schemas.openxmlformats.org/officeDocument/2006/relationships/chart" Target="../charts/chart137.xml"/><Relationship Id="rId4" Type="http://schemas.openxmlformats.org/officeDocument/2006/relationships/image" Target="../media/image3.png"/><Relationship Id="rId9" Type="http://schemas.openxmlformats.org/officeDocument/2006/relationships/chart" Target="../charts/chart115.xml"/><Relationship Id="rId14" Type="http://schemas.openxmlformats.org/officeDocument/2006/relationships/chart" Target="../charts/chart120.xml"/><Relationship Id="rId22" Type="http://schemas.openxmlformats.org/officeDocument/2006/relationships/chart" Target="../charts/chart128.xml"/><Relationship Id="rId27" Type="http://schemas.openxmlformats.org/officeDocument/2006/relationships/chart" Target="../charts/chart133.xml"/><Relationship Id="rId30" Type="http://schemas.openxmlformats.org/officeDocument/2006/relationships/chart" Target="../charts/chart136.xml"/><Relationship Id="rId8" Type="http://schemas.openxmlformats.org/officeDocument/2006/relationships/chart" Target="../charts/chart114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3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4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5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6.xml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8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9.xml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5.png"/><Relationship Id="rId5" Type="http://schemas.openxmlformats.org/officeDocument/2006/relationships/chart" Target="../charts/chart153.xml"/><Relationship Id="rId4" Type="http://schemas.openxmlformats.org/officeDocument/2006/relationships/image" Target="../media/image4.jpe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4.xml"/><Relationship Id="rId6" Type="http://schemas.openxmlformats.org/officeDocument/2006/relationships/chart" Target="../charts/chart156.xml"/><Relationship Id="rId5" Type="http://schemas.openxmlformats.org/officeDocument/2006/relationships/image" Target="../media/image5.png"/><Relationship Id="rId4" Type="http://schemas.openxmlformats.org/officeDocument/2006/relationships/chart" Target="../charts/chart155.xml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7.xml"/><Relationship Id="rId6" Type="http://schemas.openxmlformats.org/officeDocument/2006/relationships/chart" Target="../charts/chart159.xml"/><Relationship Id="rId5" Type="http://schemas.openxmlformats.org/officeDocument/2006/relationships/image" Target="../media/image5.png"/><Relationship Id="rId4" Type="http://schemas.openxmlformats.org/officeDocument/2006/relationships/chart" Target="../charts/chart158.xml"/></Relationships>
</file>

<file path=xl/drawings/_rels/drawing18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9.xml"/><Relationship Id="rId18" Type="http://schemas.openxmlformats.org/officeDocument/2006/relationships/chart" Target="../charts/chart174.xml"/><Relationship Id="rId26" Type="http://schemas.openxmlformats.org/officeDocument/2006/relationships/chart" Target="../charts/chart182.xml"/><Relationship Id="rId3" Type="http://schemas.openxmlformats.org/officeDocument/2006/relationships/image" Target="../media/image2.png"/><Relationship Id="rId21" Type="http://schemas.openxmlformats.org/officeDocument/2006/relationships/chart" Target="../charts/chart177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17" Type="http://schemas.openxmlformats.org/officeDocument/2006/relationships/chart" Target="../charts/chart173.xml"/><Relationship Id="rId25" Type="http://schemas.openxmlformats.org/officeDocument/2006/relationships/chart" Target="../charts/chart181.xml"/><Relationship Id="rId33" Type="http://schemas.openxmlformats.org/officeDocument/2006/relationships/chart" Target="../charts/chart18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72.xml"/><Relationship Id="rId20" Type="http://schemas.openxmlformats.org/officeDocument/2006/relationships/chart" Target="../charts/chart176.xml"/><Relationship Id="rId29" Type="http://schemas.openxmlformats.org/officeDocument/2006/relationships/chart" Target="../charts/chart185.xml"/><Relationship Id="rId1" Type="http://schemas.openxmlformats.org/officeDocument/2006/relationships/chart" Target="../charts/chart160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24" Type="http://schemas.openxmlformats.org/officeDocument/2006/relationships/chart" Target="../charts/chart180.xml"/><Relationship Id="rId32" Type="http://schemas.openxmlformats.org/officeDocument/2006/relationships/chart" Target="../charts/chart188.xml"/><Relationship Id="rId5" Type="http://schemas.openxmlformats.org/officeDocument/2006/relationships/chart" Target="../charts/chart161.xml"/><Relationship Id="rId15" Type="http://schemas.openxmlformats.org/officeDocument/2006/relationships/chart" Target="../charts/chart171.xml"/><Relationship Id="rId23" Type="http://schemas.openxmlformats.org/officeDocument/2006/relationships/chart" Target="../charts/chart179.xml"/><Relationship Id="rId28" Type="http://schemas.openxmlformats.org/officeDocument/2006/relationships/chart" Target="../charts/chart184.xml"/><Relationship Id="rId10" Type="http://schemas.openxmlformats.org/officeDocument/2006/relationships/chart" Target="../charts/chart166.xml"/><Relationship Id="rId19" Type="http://schemas.openxmlformats.org/officeDocument/2006/relationships/chart" Target="../charts/chart175.xml"/><Relationship Id="rId31" Type="http://schemas.openxmlformats.org/officeDocument/2006/relationships/chart" Target="../charts/chart187.xml"/><Relationship Id="rId4" Type="http://schemas.openxmlformats.org/officeDocument/2006/relationships/image" Target="../media/image3.png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Relationship Id="rId22" Type="http://schemas.openxmlformats.org/officeDocument/2006/relationships/chart" Target="../charts/chart178.xml"/><Relationship Id="rId27" Type="http://schemas.openxmlformats.org/officeDocument/2006/relationships/chart" Target="../charts/chart183.xml"/><Relationship Id="rId30" Type="http://schemas.openxmlformats.org/officeDocument/2006/relationships/chart" Target="../charts/chart186.xml"/><Relationship Id="rId8" Type="http://schemas.openxmlformats.org/officeDocument/2006/relationships/chart" Target="../charts/chart16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4.xml"/><Relationship Id="rId13" Type="http://schemas.openxmlformats.org/officeDocument/2006/relationships/chart" Target="../charts/chart199.xml"/><Relationship Id="rId3" Type="http://schemas.openxmlformats.org/officeDocument/2006/relationships/image" Target="../media/image2.png"/><Relationship Id="rId7" Type="http://schemas.openxmlformats.org/officeDocument/2006/relationships/chart" Target="../charts/chart193.xml"/><Relationship Id="rId12" Type="http://schemas.openxmlformats.org/officeDocument/2006/relationships/chart" Target="../charts/chart19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90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10" Type="http://schemas.openxmlformats.org/officeDocument/2006/relationships/chart" Target="../charts/chart196.xml"/><Relationship Id="rId4" Type="http://schemas.openxmlformats.org/officeDocument/2006/relationships/image" Target="../media/image3.png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2.xml"/></Relationships>
</file>

<file path=xl/drawings/_rels/drawing2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3.xml"/></Relationships>
</file>

<file path=xl/drawings/_rels/drawing2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13" Type="http://schemas.openxmlformats.org/officeDocument/2006/relationships/chart" Target="../charts/chart213.xml"/><Relationship Id="rId3" Type="http://schemas.openxmlformats.org/officeDocument/2006/relationships/image" Target="../media/image2.png"/><Relationship Id="rId7" Type="http://schemas.openxmlformats.org/officeDocument/2006/relationships/chart" Target="../charts/chart207.xml"/><Relationship Id="rId12" Type="http://schemas.openxmlformats.org/officeDocument/2006/relationships/chart" Target="../charts/chart21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04.xml"/><Relationship Id="rId6" Type="http://schemas.openxmlformats.org/officeDocument/2006/relationships/chart" Target="../charts/chart206.xml"/><Relationship Id="rId11" Type="http://schemas.openxmlformats.org/officeDocument/2006/relationships/chart" Target="../charts/chart211.xml"/><Relationship Id="rId5" Type="http://schemas.openxmlformats.org/officeDocument/2006/relationships/chart" Target="../charts/chart205.xml"/><Relationship Id="rId15" Type="http://schemas.openxmlformats.org/officeDocument/2006/relationships/chart" Target="../charts/chart215.xml"/><Relationship Id="rId10" Type="http://schemas.openxmlformats.org/officeDocument/2006/relationships/chart" Target="../charts/chart210.xml"/><Relationship Id="rId4" Type="http://schemas.openxmlformats.org/officeDocument/2006/relationships/image" Target="../media/image3.png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/Relationships>
</file>

<file path=xl/drawings/_rels/drawing2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3.xml"/><Relationship Id="rId13" Type="http://schemas.openxmlformats.org/officeDocument/2006/relationships/image" Target="../media/image3.png"/><Relationship Id="rId3" Type="http://schemas.openxmlformats.org/officeDocument/2006/relationships/chart" Target="../charts/chart218.xml"/><Relationship Id="rId7" Type="http://schemas.openxmlformats.org/officeDocument/2006/relationships/chart" Target="../charts/chart222.xml"/><Relationship Id="rId12" Type="http://schemas.openxmlformats.org/officeDocument/2006/relationships/image" Target="../media/image2.png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6" Type="http://schemas.openxmlformats.org/officeDocument/2006/relationships/chart" Target="../charts/chart221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20.xml"/><Relationship Id="rId15" Type="http://schemas.openxmlformats.org/officeDocument/2006/relationships/chart" Target="../charts/chart227.xml"/><Relationship Id="rId10" Type="http://schemas.openxmlformats.org/officeDocument/2006/relationships/chart" Target="../charts/chart225.xml"/><Relationship Id="rId4" Type="http://schemas.openxmlformats.org/officeDocument/2006/relationships/chart" Target="../charts/chart219.xml"/><Relationship Id="rId9" Type="http://schemas.openxmlformats.org/officeDocument/2006/relationships/chart" Target="../charts/chart224.xml"/><Relationship Id="rId14" Type="http://schemas.openxmlformats.org/officeDocument/2006/relationships/chart" Target="../charts/chart226.xml"/></Relationships>
</file>

<file path=xl/drawings/_rels/drawing2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28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3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image" Target="../media/image2.png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33" Type="http://schemas.openxmlformats.org/officeDocument/2006/relationships/chart" Target="../charts/chart7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chart" Target="../charts/chart75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32" Type="http://schemas.openxmlformats.org/officeDocument/2006/relationships/chart" Target="../charts/chart78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31" Type="http://schemas.openxmlformats.org/officeDocument/2006/relationships/chart" Target="../charts/chart77.xml"/><Relationship Id="rId4" Type="http://schemas.openxmlformats.org/officeDocument/2006/relationships/image" Target="../media/image3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Relationship Id="rId30" Type="http://schemas.openxmlformats.org/officeDocument/2006/relationships/chart" Target="../charts/chart76.xml"/><Relationship Id="rId8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8" Type="http://schemas.openxmlformats.org/officeDocument/2006/relationships/chart" Target="../charts/chart5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2.xml"/><Relationship Id="rId3" Type="http://schemas.openxmlformats.org/officeDocument/2006/relationships/image" Target="../media/image2.png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101.xml"/><Relationship Id="rId33" Type="http://schemas.openxmlformats.org/officeDocument/2006/relationships/chart" Target="../charts/chart10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5.xml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100.xml"/><Relationship Id="rId32" Type="http://schemas.openxmlformats.org/officeDocument/2006/relationships/chart" Target="../charts/chart10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chart" Target="../charts/chart99.xml"/><Relationship Id="rId28" Type="http://schemas.openxmlformats.org/officeDocument/2006/relationships/chart" Target="../charts/chart104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31" Type="http://schemas.openxmlformats.org/officeDocument/2006/relationships/chart" Target="../charts/chart107.xml"/><Relationship Id="rId4" Type="http://schemas.openxmlformats.org/officeDocument/2006/relationships/image" Target="../media/image3.png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chart" Target="../charts/chart98.xml"/><Relationship Id="rId27" Type="http://schemas.openxmlformats.org/officeDocument/2006/relationships/chart" Target="../charts/chart103.xml"/><Relationship Id="rId30" Type="http://schemas.openxmlformats.org/officeDocument/2006/relationships/chart" Target="../charts/chart106.xml"/><Relationship Id="rId8" Type="http://schemas.openxmlformats.org/officeDocument/2006/relationships/chart" Target="../charts/chart8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351F8C-C2F6-4F04-8916-E0540622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DAFC8C-DD7D-4A23-B94D-35F47ED0F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DCF388-185A-44CB-BE06-3E4A2FEEF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33FAA5-FCC5-4A2F-858C-FCDB6CD4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D2011E-54F4-4277-9D67-249DF868C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57E922-F9E8-4860-9A2B-42956E44A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CF4CF1-61E7-4C6F-A564-1909E4C57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8FCD1F-44E3-479F-A62F-7F547D542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389A2D-7820-4ADD-BF5A-E33E06CE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0C68B04-1A62-4B9F-9F9A-40333DCF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C61A73-6A98-4E80-A3F6-55090F1CC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E30CAB3-C782-4E1E-9231-BCFB7FBC6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A21C078-E7BF-4A63-A2E3-EF307A1FA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ACF0893-BDF1-4427-9339-E9C53DE49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75DB6BC-E4D4-42B6-9BAA-995D92CDB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86AF0BE-F2EC-41D1-A594-584973AAA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663F17F-3B9A-4A45-82FC-FD4A75040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F7DC7DAC-8E74-45BA-8213-785FBBAC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EFA0F6-4757-4145-A0EC-8D297D46A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71CDEB4-C28A-4EF7-BEED-07DFD1760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C6BEA1D-8B41-450D-BCF3-9444AD862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4F2D68A-0C1F-46F2-93DD-49BCABDC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5166E05-94C2-4BBA-8191-671DF3B4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37043A7-E077-4B4B-BCB3-EA48379B3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348230C7-1F89-4D62-8D00-F11E167F4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7912DFFD-0BF7-489C-81E6-16391D0E2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1373D160-7BDA-4AF7-BB8D-CF031D11F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344352C5-8FD2-41A2-9F0B-12BD94FAF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4B9F7DBC-0FD8-4A75-90A7-61A47F4D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4F9E697-447C-46C0-B3A4-D10E2E7DB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173D0C9-267E-4BB1-9D9E-5C350FD3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D14A1956-58B7-4610-8FFB-909FE046F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5FA67DC8-5379-41F9-8B5C-5A750EA03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278053-74CA-4A0B-8BC7-CE0CA21E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123825</xdr:colOff>
      <xdr:row>103</xdr:row>
      <xdr:rowOff>171450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FA6949E-A3F8-4B6B-87B2-AB16AF51E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CF0060-1571-4EB5-AFCB-1E12DFCC3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8F8DB-59D7-4931-93D3-5C64A7409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790926-325D-4F5B-A79E-2711D76F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EABAB7-EF7F-439A-8A6E-7E20B5CA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28575</xdr:colOff>
      <xdr:row>8</xdr:row>
      <xdr:rowOff>123825</xdr:rowOff>
    </xdr:from>
    <xdr:to>
      <xdr:col>55</xdr:col>
      <xdr:colOff>276227</xdr:colOff>
      <xdr:row>38</xdr:row>
      <xdr:rowOff>85725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3DA8CC0-AC5E-4347-9064-532A05F3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167EF2-6B24-4F0E-91D9-1D996A38E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719F26-A4C6-421E-A61F-B3BA1474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2A3E7D-1EF0-44BB-9584-582AC82B5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9EFC76-B37A-4C2A-BFE3-4564EECC2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C1042F-7741-4594-BF8F-0E2786EA8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50AC9E-360B-4E48-923B-C11D70017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A1B3DF-74AF-4C7C-BB7E-88E579A77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9B2963-09A9-4EEA-BB9F-807E5ABA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85315C-3029-49AD-A090-FD3B2CB8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03641F-217A-4A3D-9293-6A13E200B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6E38DC-DBF2-4197-84B8-AE3468CF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BC796E-FA61-4063-AA61-4FFC22E3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F42D6-7333-40BC-B7E2-FED262CCE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FD2302-88A3-43C3-8D00-0EE8E8C4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DFCBF9-4D11-4F95-B864-F5965CEBC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85DEE0-5FF4-4167-883C-60C912BAA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9C83E1-458B-499A-B259-FA639658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43</xdr:row>
      <xdr:rowOff>28575</xdr:rowOff>
    </xdr:from>
    <xdr:to>
      <xdr:col>13</xdr:col>
      <xdr:colOff>57150</xdr:colOff>
      <xdr:row>72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639F45-3D73-4E3B-8FDD-CF388EFB3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157772-7C80-4E7B-8851-5F558BD9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AFE649-EF43-46F9-9735-674473003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D25511-C490-416B-A6A7-619E08C34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76840A-215B-45BA-967D-9295270C1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2413A0-EA90-4509-9BEB-FF67BDD9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60E9E5-7C5D-4A6B-830F-638FAC04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8526FE-2BA0-4F2F-8ADB-6AEBB0C80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825751-0D88-4A79-B0DE-A6D60402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5857CA-9989-4133-A094-5923EB631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715319-217C-4816-AB7D-DD08221CB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FF6C4E-91FB-469F-AE78-EF0ABC8D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E9F1FFC-6BEA-45B5-8420-AC7FCD65B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9F4C327-074C-4EB8-BC16-DC646289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-7,2%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138.387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14.131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6,5%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AFA772B-10B5-4550-A0D4-1059D11A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442B70-385A-42BD-B564-74A63AEA1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744968-035D-4383-9ED1-B60DECC0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FA2B26-3A5A-47DB-A725-CC90925B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1989A6-CAE6-4164-ABE7-F5E6DF3A2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746124</xdr:colOff>
      <xdr:row>21</xdr:row>
      <xdr:rowOff>92075</xdr:rowOff>
    </xdr:from>
    <xdr:to>
      <xdr:col>23</xdr:col>
      <xdr:colOff>95249</xdr:colOff>
      <xdr:row>129</xdr:row>
      <xdr:rowOff>95250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8848EF2-336E-4289-8DEE-C24A7541F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1DB7CF-2E0B-48F1-9822-3A5693E66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4D784FA-636D-4CB1-88C5-FB5E1A415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C7075D-1C7A-47AB-8F1B-8A803295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3A99C8-51C3-4B0A-96A7-98A415916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199.652 viajeros 
cuota: 89,8%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22.590 viajeros
cuota: 10,2%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6CA658-0DEA-4EBB-8321-70564FA56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FADDD7-7EFC-4E2C-9CA4-C99AEE18D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55D8A9-CA14-4E06-B70A-992D0557F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F8E0E6-FFAD-477D-B1C7-5E548D44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0F62A41-E1E3-4E52-96DD-41A96A05F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863B37-147D-4CA5-A4C2-3E6BDE3C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15E6D3-1633-4921-B263-04A6FAE34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CA8604B-A12D-47D9-B83C-4B9CB7B54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DE6E1E1-B07D-4CDF-8601-865BA0D9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46643A3-6B01-4828-B2D6-28C2EB3B5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64FBED8-14E5-4F55-AB65-284672577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DE40947-6DD5-42C3-852E-23F048BF6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65B9BBE-A5FC-49A5-8551-E7A7DE2D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55D6BAC-26E4-4569-986D-FC340C2E0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1438A61-8414-452F-A437-299CF6316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64E8E6-045C-4089-B5C2-5958216F6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B5A4980-B9DD-456D-A671-2AFB98D9E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AAC48FB-3A4C-4EC3-B3C5-94CBEE00B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538DA94-B40F-49F4-A981-19713659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F7F32734-461C-4631-8F05-E25880EB4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66B5EF1-4E26-4579-9E36-26D0D6247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90297A8-3D20-406F-A00F-50EBDC9D3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9A0791C-4648-4398-9CF6-CC189529D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BF5B2D7-2C08-4F62-B94C-E8E56225D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6BA540D-2F95-4873-A1D8-000899B2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49ADCCD5-617C-4A4E-A7CE-247D590C4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E942E1D7-A70D-4D7B-AAD5-A3E0CABB4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528915D2-3335-496E-968B-34740064D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24F3731-BE19-4A1D-B279-7D1A6E39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66801FD-6F66-4F49-BE9D-ACAC68251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8F3A3E4-AE91-438A-96CA-9BE425D54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EAACF1D-7DB7-4344-9230-39D8CC033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E9276F-183B-440B-827D-1B0513727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9B692D-D631-46D1-8089-354F7088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D60E01-E25E-43C1-BEDA-D4581ACB8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1EA247-456D-4189-B5AC-5CD53CC7F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2332BF-D0F2-4988-A4E5-4D27657CF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91AEC7-E8BE-4E6A-B69B-9F40AEE73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2D57DC-4E7D-4C66-BA50-7D67E0C45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1A8BAC-6A37-4532-BF7A-04CE401E3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8E7146B-EE15-4A17-BB0D-F3F571CFE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DA8EECF-68BF-4959-844D-7F61C5876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3BB021A-ED51-4A82-9A5D-AA6184E85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10CDADF-86C3-427D-BB00-AAD5AA520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9F0FAD0-838B-4A1A-A0E7-767F42CB3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7244906-E6AA-4DAA-83EA-0F2B10C51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B1AC3B-D605-440B-9079-4DA19A14B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3B4711-9011-4EBC-B02C-CD20821EC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EB21D2-9E26-40FF-993C-33FBEB7F6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183EF8-5DB4-42E7-8DAD-B5C5A98B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61868B-2D1A-42AC-BF93-DAAC63A58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F68B00-D2ED-43BA-86F9-8C71764DC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7152E6-B423-4CDD-9D94-ACD6FBAB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14FE0C-8602-4E3D-A602-7958DC4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BCCC1E-0F41-49F3-AADC-93B7A18DE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D4EEBA-E674-4D38-B5CD-B5CEE44B2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F0EE98-B769-4820-9F3E-7DA35DD1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9B86E0-AEA2-48F0-849E-6B2E26F94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68D439-405E-4294-B734-2D73EEDDF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27DAFE9-8A24-4D71-9E8D-B05A3A5B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58AE6C-3840-4637-8FAD-4C51F2893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F869378-4DAD-4320-9D02-71AAE78F7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412A1AF-583E-47E5-9C4B-18984AB43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9472643-368B-4EA6-8FFE-1A4A0EB3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3BFB841-6493-45A8-80EB-A1F54862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DB17202-56C0-4043-9CD3-5D0F4A5EB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0C7D9E9-029A-4ADA-8BD9-92CF5C34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F92AE45-DE49-4ABC-952E-15639C8F5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AC8609-38D4-4AB8-9FEF-07D0AF50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7C0ACE-0C9B-4DBF-ACAA-59E4E1AD6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A0EA08E-CFF6-490A-97F3-0B43A391C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A2F71A1-3367-40C8-891B-49A23363C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D8FC14D3-652F-4248-83B8-D1A76DC4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23E89EA5-938F-4B39-9404-9A60CBA4C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073679B5-5E2C-40D5-A443-2B744154B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323BD42E-911B-40E2-9D91-227FB9B3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8EA372BA-FC26-4FE0-8053-6FCE19D3D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43176E73-E1B6-4723-B3BA-300DDCDB9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847725</xdr:colOff>
      <xdr:row>4</xdr:row>
      <xdr:rowOff>66675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A698F05-82A5-4CFB-80E4-EB8A62589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C4ED919-F388-4637-B77C-3386D73C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127E60E-9520-430A-8D55-7D4F568C2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0DC622E-E5E2-4FC7-AA97-964C5CC5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471092-B410-4C4F-A0E2-FA19244D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18DB95-88D6-4109-949A-6EB50DD8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68A6F1-2E58-4515-9B99-3807C842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2A3FD2-4860-4D73-8646-40ABFCA5C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096780-66CC-4AD0-AC42-A927F782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1B8FE6-1BBB-4ECF-862B-BEBE272BE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02614E-8500-4AFF-B57D-0DF7B4C9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7827B4-F2F1-4D88-9350-C4843B01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B39C0D-4221-4216-964D-654A0584B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EBA49-7E6F-4793-B3D6-0A1ACC1CD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7A9166-63A6-44EE-B5DB-B41CF6B0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CB66BA-9231-4161-B8C8-A453897A8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66AEAB-F6B9-415E-B9C6-0C50F19C4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01C26E-2E54-4C74-AA04-EE11127DB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2E4C26-27D6-455F-99F3-5788BB627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30CEB6A-93A2-4E11-8028-D3B5E2F0A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454B05A-1073-40FE-9728-F7A0CD701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52D228-E411-4580-BA12-7519C7837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9A8555C-02FD-4FE5-A375-0F7D161E8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66C9571-A5FB-4720-B4CA-63FB5F539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387F81-DAAA-42C2-A6AC-551DD8D1E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0F580BB-DEFD-4BB7-8F79-ACC042831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B64A96-9150-454B-AB67-2C51F740F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9A62EB-43C8-49BF-93AF-D11617C4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1DE077-9C61-410D-8F77-ACC1F2B4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7723C2-4528-4583-ABFF-EC391FBD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292100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8E1A2C-AEBB-41C4-98EC-FEE2413F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1214D3-26A8-4E54-988F-1AB10E9C6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3BF4C4-0BF7-4FD9-BBD9-0746B1BDB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3970AE-E365-478C-9346-F17EA8A5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8483C0-E1F6-4956-A575-1979F9D5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EEAAAD-2920-473B-8D6B-4305BE32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A7D27F-0B66-4DC4-8A91-66BBAD125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27FD18-E8C6-47E4-89D5-BD38F2EA5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5B5771-E6A8-47EF-9DF8-C630C93C5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93DF1-B6A1-446D-A457-B8139139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0314A9-001F-4B82-9FD6-F980AD061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79DD28-8F4E-434E-B644-70E656D5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</xdr:row>
      <xdr:rowOff>0</xdr:rowOff>
    </xdr:from>
    <xdr:to>
      <xdr:col>34</xdr:col>
      <xdr:colOff>60201</xdr:colOff>
      <xdr:row>20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4D0E364-EACC-4476-AF9C-59AD33D00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180975</xdr:colOff>
      <xdr:row>25</xdr:row>
      <xdr:rowOff>0</xdr:rowOff>
    </xdr:from>
    <xdr:to>
      <xdr:col>34</xdr:col>
      <xdr:colOff>69726</xdr:colOff>
      <xdr:row>47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85037A-76E5-42E7-A74D-3A33A8D4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909C2F-517F-4732-B429-AB645209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360362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8E602-7FE0-45DF-A59A-AC401B326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85EF70-F75A-43CC-ABEA-12E497BDD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04B585-B206-4E98-9960-FF9DEE243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35BC74-4E00-454C-BD8E-70159F8C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2D5D2D-68A0-4E03-AC07-1B646BB18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A51D7F-7DC6-4137-9663-C958F827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FBA1D4-D296-4C7B-A27A-57E8B3E23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888758-F23A-4991-8BD3-2767E2CE3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99DA7BC-C9B3-46A8-AF08-7B30371FC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B3E2919-C6ED-4C63-87A5-E27A52773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810A225-2901-461D-A95A-56D270C7C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937B6BC-4F8E-42DC-A068-68BF7F09A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DAA4A25-E9F2-4AB3-BE1B-A18B6F182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BDBE617-6144-4723-80EB-B6F5365D4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47EFA9D-21C6-4AE7-9A02-9059D5E04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B9FE865-7F11-488A-BFED-C8340237C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5A4F312-DAE0-4B67-B820-E3F9E6067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1EC53DE-2491-4134-9067-1B6ACE87F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276282D-C33C-4F5D-B742-B1BB91E12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DAE1DAB-5B9A-4C84-8821-431443B2A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89A8D953-CDD5-4854-9E0E-4ADFEDE45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6EF24F9-D3BD-45F3-9426-F3D8E110E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99145B6-5753-4F4D-A202-AC25714F3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7482600-F028-463C-B4A2-FABDA07C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E92FC7E8-EDA4-4DCB-B32D-65BA11AF1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FC469D3E-9EFE-4F51-805B-DCA5A617D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7178F074-AF77-4656-B331-0A5B24A37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3C468A5-A763-4E33-9C1C-C2D32C059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47FBC74B-3FD2-49E2-9257-9C82C19A6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F6508D8-AE19-4D61-9E10-264C3C6FB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1844B4A-A60E-4BDE-82B9-F8D00B61B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6515D8A-41DD-49C3-945A-CE165E210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70A2A44-CEA0-4089-A1B6-9A2C329B7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EB1E07-457B-4F3B-819D-A55FC709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C9792-FDFF-43E9-B924-474E89F2F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6F8D14-B3C0-48CE-9ED4-DB670E20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9F473E-02A3-4834-BBB6-D659EE12C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C6E62E-D6DA-43A8-ACE4-D992B52E5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0FBC5AC-A28A-4B0E-92E2-791B897D2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0B01E4-58A5-4DFE-B2B1-47EE9E44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F4FBDD0-F9B9-4A4F-B324-E3EFFE21E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397D738-9086-4D25-B0EA-15D5C380F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CE7F6F9-4238-4515-89DC-C1DFF656B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55A5F2C-2C22-4F99-93DB-2EAAAA653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2FBDCCB-2F22-4FD1-BB06-34E156376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1C1E5E9-6573-4CCC-96F8-59C6F193A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0E47C0-541F-4503-9EDF-88079CC4F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3EBCB77-ECDA-423D-985A-88BD46188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D87CB30-49C0-410A-8439-0C889BF40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E2EBC8D-2BF2-454C-B7CF-056A1B472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9EF14D83-A7A1-4350-B32F-7E3F7D2F7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827EBCE-40A5-4D76-9EC7-DD140A3F5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FA4D24E0-7A28-49C8-A819-BF11AB381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915FEF7D-0C7D-45E8-BAB0-5ABE8805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69C5CD65-25B2-4F0F-AF64-6EA168A6A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35A8B7-09C4-4D14-AB9D-6334101EE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728430F-FFD0-40BC-85F8-AE80BB3A6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A422C0F-C0A4-44B2-8DC4-04BC6ABC5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BCF8C50-8020-4688-B47B-463124EBE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CB7BFA9-8F01-4EE0-A6FB-9FFCAAC9C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4DA58EF-D762-4352-A3D9-AD26548D9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180F919-91E9-4669-AC5E-938BC08FF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2631930-748E-4D22-A90A-751CA0589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56C3B90-40C0-40C6-B12B-B7EC671BC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AD9CBE06-31F1-4257-A0E9-EE213F13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A4A1FF-A816-4815-AE4B-9680EA1F1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C4FB8-7BCB-4DF7-986C-A69452004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E565BA-3B46-467F-8445-492CAD43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18DB10-7E2D-40CF-A5E5-A545245CC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A6546E-5653-4E9F-AC13-702A3064F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724A62-6640-4234-A0C0-4DDE8D94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C7EE72-575A-4257-9C4C-079A0DB2C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C42B6F1-ACA3-45CF-8BF7-B5BDF0208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D8A93C4-D20E-4FC6-879B-F2D1071B5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9C84DD0-DF41-40CF-8688-9D800EDC9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0D4782F-855A-4A64-8E0B-50F82BAD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4C11B80-0B90-4778-A8BF-7EE84956C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ECA35A8-024E-41D2-A367-6F0AC0FA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D1DC17-3F52-4869-912E-B96382D06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E63DD66-AA03-4190-94F2-FAEB77454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FDC2245-F62F-4A22-8420-CBC1BD819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8F5EC53-83EA-4170-BA0E-5307072F8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7B49AB0-90ED-4B16-BCD5-201F4BBE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A9D1518-E3DD-4146-B8A2-0905132B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F6CBE7D-709E-42D8-96EB-772EC437E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06F025D-C763-4C11-8EBE-AD03731A9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65B4158-263E-43C5-9DEA-11CB5D649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4294BD5-29BB-4972-815F-CA71653C3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31F76B14-78A4-4868-B216-8F8069EC0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C9FB63A-EE26-4906-8E54-53D9627A6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D63C15D6-C02C-4B65-9D47-D86D11ECF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1AD646A-B180-4193-9A4F-4AF695D2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972F04D-4D96-4C22-B340-AA3AC1949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29DA439-D611-4806-8BA4-551ADE8C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D2B055DA-3738-492F-BA8D-157CD0753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D4780E2-D469-46C2-BE39-0A57E1F97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6787A47-28B9-4BED-B505-4E59E29E0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3/Evoluci&#243;n%20mercados%20islas%202019-diciembre2023.xlsx" TargetMode="External"/><Relationship Id="rId1" Type="http://schemas.openxmlformats.org/officeDocument/2006/relationships/externalLinkPath" Target="Evoluci&#243;n%20mercados%20islas%202019-diciembre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Plazas alojativas islas tipolog"/>
      <sheetName val="Plazas aloj islas cat y tipolog"/>
      <sheetName val="Establecim aloj islas cat y tip"/>
      <sheetName val="oferta alojativa de Tenerife"/>
      <sheetName val="Resumen indicadores"/>
      <sheetName val="Resumen indicadores peri esp"/>
      <sheetName val="Resumen indicadores islas"/>
      <sheetName val="Resumen ind islas per esp"/>
      <sheetName val="Resumen ind islas (aloj) per es"/>
      <sheetName val="Viajeros entr evol mensu TF"/>
      <sheetName val="Viajeros entr evol mensu TF cat"/>
      <sheetName val="Viajeros entr evol anual TF cat"/>
      <sheetName val="Viajeros entr tipo ultimo mes"/>
      <sheetName val="Viajeros entr tipo period espe"/>
      <sheetName val="Viajeros entr ti-cat ultimo mes"/>
      <sheetName val="Viajeros entr ti-cat perio espe"/>
      <sheetName val="Viajeros entr munici"/>
      <sheetName val="Viajeros entr munici per esp"/>
      <sheetName val="Viajeros entr evol mensu GC"/>
      <sheetName val="Viajeros entr evol mensu FV"/>
      <sheetName val="Viajeros entr evol mensu LZ"/>
      <sheetName val="viaj entrados lugar residencia"/>
      <sheetName val="viaj aloj lugar residen mes"/>
      <sheetName val="viaj alojados lugar residen (2)"/>
      <sheetName val="viaj aloj lugar resid per esp"/>
      <sheetName val="viaj entrados lugar residen acu"/>
      <sheetName val="viaj ent lugar resi com islas"/>
      <sheetName val="viaj entrados lugar res per esp"/>
      <sheetName val="viaj entr cuota mercado Canar  "/>
      <sheetName val="viaj entrados lugar resid años "/>
      <sheetName val="viaj entrados lugar residen hot"/>
      <sheetName val="viaj entrados lugar residen apt"/>
      <sheetName val="viaj entrados lugar residen 5es"/>
      <sheetName val="viaj entrados lugar residen cat"/>
      <sheetName val="viaj entrados lugar residen año"/>
      <sheetName val="viaj entr lugar res año 5 estre"/>
      <sheetName val="viaj entr lugar res año categor"/>
      <sheetName val="distribución españoles x Resid"/>
      <sheetName val="distrib españoles x Re peri esp"/>
      <sheetName val="distribución españoles x mun al"/>
      <sheetName val="distrib españoles x mu per esp"/>
      <sheetName val="distribución peninsula x catego"/>
      <sheetName val="distribución canarias x cate"/>
      <sheetName val="Pernoctaciones evol mensu TF"/>
      <sheetName val="Pernocta evol mensu TF cat"/>
      <sheetName val="Pernoctaciones lugar reside"/>
      <sheetName val="Pernoctaciones lugar residen ac"/>
      <sheetName val="Pernocta ugar reside per esp"/>
      <sheetName val="Pernoctaciones lugar reside año"/>
      <sheetName val="EM evol mensu TF cat "/>
      <sheetName val="tasa de ocupación evol mens"/>
      <sheetName val="ADR RevPAR ingresos totales ult"/>
      <sheetName val="ADR RevPAR ingr totales per esp"/>
      <sheetName val="evolución anual viaj ent canari"/>
      <sheetName val="evolución anual viaj alo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4000A-BA11-45BD-8F61-E65C4DEFEDF1}">
  <dimension ref="B1:M121"/>
  <sheetViews>
    <sheetView showGridLines="0" tabSelected="1" workbookViewId="0">
      <selection activeCell="B30" sqref="B30"/>
    </sheetView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M25/M19</f>
        <v>#DIV/0!</v>
      </c>
    </row>
    <row r="3" spans="2:13" ht="36" x14ac:dyDescent="0.55000000000000004">
      <c r="B3" s="2" t="s">
        <v>2</v>
      </c>
    </row>
    <row r="4" spans="2:13" ht="23.25" x14ac:dyDescent="0.35">
      <c r="B4" s="3" t="s">
        <v>505</v>
      </c>
    </row>
    <row r="5" spans="2:13" x14ac:dyDescent="0.25">
      <c r="B5" s="4"/>
    </row>
    <row r="6" spans="2:13" ht="21.75" thickBot="1" x14ac:dyDescent="0.4">
      <c r="B6" s="5" t="s">
        <v>3</v>
      </c>
    </row>
    <row r="7" spans="2:13" ht="15.75" thickTop="1" x14ac:dyDescent="0.25"/>
    <row r="8" spans="2:13" ht="19.5" thickBot="1" x14ac:dyDescent="0.35">
      <c r="B8" s="6" t="s">
        <v>4</v>
      </c>
    </row>
    <row r="9" spans="2:13" ht="18.75" hidden="1" x14ac:dyDescent="0.3">
      <c r="B9" s="7"/>
    </row>
    <row r="10" spans="2:13" ht="18.75" x14ac:dyDescent="0.3">
      <c r="B10" s="8"/>
    </row>
    <row r="11" spans="2:13" ht="15.75" hidden="1" x14ac:dyDescent="0.25">
      <c r="B11" s="9" t="s">
        <v>5</v>
      </c>
    </row>
    <row r="12" spans="2:13" ht="15.75" hidden="1" x14ac:dyDescent="0.25">
      <c r="B12" s="9" t="s">
        <v>6</v>
      </c>
    </row>
    <row r="13" spans="2:13" ht="15.75" hidden="1" x14ac:dyDescent="0.25">
      <c r="B13" s="9" t="s">
        <v>7</v>
      </c>
    </row>
    <row r="14" spans="2:13" ht="15.75" hidden="1" x14ac:dyDescent="0.25">
      <c r="B14" s="9" t="s">
        <v>8</v>
      </c>
    </row>
    <row r="15" spans="2:13" ht="15.75" x14ac:dyDescent="0.25">
      <c r="B15" s="9" t="s">
        <v>9</v>
      </c>
    </row>
    <row r="16" spans="2:13" ht="15.75" x14ac:dyDescent="0.25">
      <c r="B16" s="9" t="s">
        <v>10</v>
      </c>
    </row>
    <row r="17" spans="2:2" ht="15.75" x14ac:dyDescent="0.25">
      <c r="B17" s="9" t="s">
        <v>11</v>
      </c>
    </row>
    <row r="18" spans="2:2" ht="18.75" hidden="1" x14ac:dyDescent="0.3">
      <c r="B18" s="8" t="s">
        <v>12</v>
      </c>
    </row>
    <row r="19" spans="2:2" ht="15.75" hidden="1" x14ac:dyDescent="0.25">
      <c r="B19" s="9" t="s">
        <v>13</v>
      </c>
    </row>
    <row r="20" spans="2:2" ht="15.75" hidden="1" x14ac:dyDescent="0.25">
      <c r="B20" s="9" t="s">
        <v>14</v>
      </c>
    </row>
    <row r="21" spans="2:2" ht="15.75" hidden="1" x14ac:dyDescent="0.25">
      <c r="B21" s="9" t="s">
        <v>15</v>
      </c>
    </row>
    <row r="22" spans="2:2" ht="15.75" hidden="1" x14ac:dyDescent="0.25">
      <c r="B22" s="9" t="s">
        <v>16</v>
      </c>
    </row>
    <row r="23" spans="2:2" ht="15.75" hidden="1" x14ac:dyDescent="0.25">
      <c r="B23" s="9" t="s">
        <v>17</v>
      </c>
    </row>
    <row r="24" spans="2:2" ht="15.75" hidden="1" x14ac:dyDescent="0.25">
      <c r="B24" s="9" t="s">
        <v>18</v>
      </c>
    </row>
    <row r="25" spans="2:2" ht="15.75" hidden="1" x14ac:dyDescent="0.25">
      <c r="B25" s="9" t="s">
        <v>19</v>
      </c>
    </row>
    <row r="26" spans="2:2" ht="15.75" hidden="1" x14ac:dyDescent="0.25">
      <c r="B26" s="9" t="s">
        <v>20</v>
      </c>
    </row>
    <row r="27" spans="2:2" ht="15.75" hidden="1" x14ac:dyDescent="0.25">
      <c r="B27" s="9" t="s">
        <v>21</v>
      </c>
    </row>
    <row r="28" spans="2:2" x14ac:dyDescent="0.25">
      <c r="B28" s="4"/>
    </row>
    <row r="29" spans="2:2" ht="19.5" thickBot="1" x14ac:dyDescent="0.35">
      <c r="B29" s="6" t="s">
        <v>535</v>
      </c>
    </row>
    <row r="30" spans="2:2" ht="15.75" x14ac:dyDescent="0.25">
      <c r="B30" s="9"/>
    </row>
    <row r="31" spans="2:2" ht="15.75" x14ac:dyDescent="0.25">
      <c r="B31" s="9" t="s">
        <v>22</v>
      </c>
    </row>
    <row r="32" spans="2:2" ht="15.75" x14ac:dyDescent="0.25">
      <c r="B32" s="9" t="s">
        <v>23</v>
      </c>
    </row>
    <row r="33" spans="2:2" ht="15.75" x14ac:dyDescent="0.25">
      <c r="B33" s="9" t="s">
        <v>24</v>
      </c>
    </row>
    <row r="34" spans="2:2" ht="15.75" x14ac:dyDescent="0.25">
      <c r="B34" s="9" t="s">
        <v>25</v>
      </c>
    </row>
    <row r="35" spans="2:2" ht="15.75" hidden="1" x14ac:dyDescent="0.25">
      <c r="B35" s="9" t="s">
        <v>26</v>
      </c>
    </row>
    <row r="36" spans="2:2" ht="15.75" hidden="1" x14ac:dyDescent="0.25">
      <c r="B36" s="9" t="s">
        <v>27</v>
      </c>
    </row>
    <row r="37" spans="2:2" ht="15.75" x14ac:dyDescent="0.25">
      <c r="B37" s="9" t="s">
        <v>28</v>
      </c>
    </row>
    <row r="38" spans="2:2" ht="15.75" hidden="1" x14ac:dyDescent="0.25">
      <c r="B38" s="9" t="s">
        <v>29</v>
      </c>
    </row>
    <row r="39" spans="2:2" ht="15.75" x14ac:dyDescent="0.25">
      <c r="B39" s="9" t="s">
        <v>30</v>
      </c>
    </row>
    <row r="40" spans="2:2" ht="15.75" x14ac:dyDescent="0.25">
      <c r="B40" s="9" t="s">
        <v>31</v>
      </c>
    </row>
    <row r="41" spans="2:2" ht="15.75" x14ac:dyDescent="0.25">
      <c r="B41" s="9" t="s">
        <v>32</v>
      </c>
    </row>
    <row r="42" spans="2:2" ht="15.75" x14ac:dyDescent="0.25">
      <c r="B42" s="9" t="s">
        <v>534</v>
      </c>
    </row>
    <row r="43" spans="2:2" ht="15.75" x14ac:dyDescent="0.25">
      <c r="B43" s="9" t="s">
        <v>534</v>
      </c>
    </row>
    <row r="44" spans="2:2" ht="15.75" x14ac:dyDescent="0.25">
      <c r="B44" s="9" t="s">
        <v>33</v>
      </c>
    </row>
    <row r="45" spans="2:2" ht="15.75" x14ac:dyDescent="0.25">
      <c r="B45" s="9" t="s">
        <v>34</v>
      </c>
    </row>
    <row r="46" spans="2:2" ht="15.75" hidden="1" x14ac:dyDescent="0.25">
      <c r="B46" s="9" t="s">
        <v>35</v>
      </c>
    </row>
    <row r="47" spans="2:2" ht="15.75" hidden="1" x14ac:dyDescent="0.25">
      <c r="B47" s="9" t="s">
        <v>36</v>
      </c>
    </row>
    <row r="48" spans="2:2" ht="15.75" hidden="1" x14ac:dyDescent="0.25">
      <c r="B48" s="9" t="s">
        <v>37</v>
      </c>
    </row>
    <row r="49" spans="2:2" ht="15.75" hidden="1" x14ac:dyDescent="0.25">
      <c r="B49" s="9" t="s">
        <v>38</v>
      </c>
    </row>
    <row r="50" spans="2:2" ht="15.75" hidden="1" x14ac:dyDescent="0.25">
      <c r="B50" s="9" t="s">
        <v>39</v>
      </c>
    </row>
    <row r="51" spans="2:2" ht="15.75" hidden="1" x14ac:dyDescent="0.25">
      <c r="B51" s="9" t="s">
        <v>40</v>
      </c>
    </row>
    <row r="52" spans="2:2" ht="15.75" x14ac:dyDescent="0.25">
      <c r="B52" s="9" t="s">
        <v>41</v>
      </c>
    </row>
    <row r="53" spans="2:2" ht="15.75" x14ac:dyDescent="0.25">
      <c r="B53" s="9" t="s">
        <v>42</v>
      </c>
    </row>
    <row r="54" spans="2:2" ht="15.75" x14ac:dyDescent="0.25">
      <c r="B54" s="9" t="s">
        <v>43</v>
      </c>
    </row>
    <row r="55" spans="2:2" x14ac:dyDescent="0.25">
      <c r="B55" s="4"/>
    </row>
    <row r="56" spans="2:2" ht="18.75" hidden="1" x14ac:dyDescent="0.3">
      <c r="B56" s="10" t="s">
        <v>44</v>
      </c>
    </row>
    <row r="57" spans="2:2" ht="15.75" hidden="1" thickBot="1" x14ac:dyDescent="0.3">
      <c r="B57" s="11" t="s">
        <v>45</v>
      </c>
    </row>
    <row r="58" spans="2:2" ht="18.75" hidden="1" x14ac:dyDescent="0.3">
      <c r="B58" s="7"/>
    </row>
    <row r="59" spans="2:2" ht="15.75" hidden="1" x14ac:dyDescent="0.25">
      <c r="B59" s="9" t="s">
        <v>46</v>
      </c>
    </row>
    <row r="60" spans="2:2" ht="15.75" hidden="1" x14ac:dyDescent="0.25">
      <c r="B60" s="9" t="s">
        <v>47</v>
      </c>
    </row>
    <row r="61" spans="2:2" ht="15.75" hidden="1" x14ac:dyDescent="0.25">
      <c r="B61" s="9" t="s">
        <v>48</v>
      </c>
    </row>
    <row r="62" spans="2:2" ht="15.75" hidden="1" x14ac:dyDescent="0.25">
      <c r="B62" s="9" t="s">
        <v>49</v>
      </c>
    </row>
    <row r="63" spans="2:2" ht="15.75" hidden="1" x14ac:dyDescent="0.25">
      <c r="B63" s="9" t="s">
        <v>50</v>
      </c>
    </row>
    <row r="64" spans="2:2" ht="15.75" hidden="1" x14ac:dyDescent="0.25">
      <c r="B64" s="9" t="s">
        <v>51</v>
      </c>
    </row>
    <row r="65" spans="2:2" ht="15.75" hidden="1" x14ac:dyDescent="0.25">
      <c r="B65" s="9" t="s">
        <v>52</v>
      </c>
    </row>
    <row r="66" spans="2:2" ht="15.75" hidden="1" x14ac:dyDescent="0.25">
      <c r="B66" s="9" t="s">
        <v>53</v>
      </c>
    </row>
    <row r="67" spans="2:2" ht="15.75" hidden="1" x14ac:dyDescent="0.25">
      <c r="B67" s="9" t="s">
        <v>54</v>
      </c>
    </row>
    <row r="68" spans="2:2" ht="15.75" hidden="1" x14ac:dyDescent="0.25">
      <c r="B68" s="9" t="s">
        <v>55</v>
      </c>
    </row>
    <row r="69" spans="2:2" ht="15.75" hidden="1" x14ac:dyDescent="0.25">
      <c r="B69" s="9" t="s">
        <v>56</v>
      </c>
    </row>
    <row r="70" spans="2:2" ht="15.75" hidden="1" x14ac:dyDescent="0.25">
      <c r="B70" s="9" t="s">
        <v>57</v>
      </c>
    </row>
    <row r="71" spans="2:2" hidden="1" x14ac:dyDescent="0.25">
      <c r="B71" s="12"/>
    </row>
    <row r="72" spans="2:2" ht="15.75" hidden="1" thickBot="1" x14ac:dyDescent="0.3">
      <c r="B72" s="11" t="s">
        <v>58</v>
      </c>
    </row>
    <row r="73" spans="2:2" ht="18.75" hidden="1" x14ac:dyDescent="0.3">
      <c r="B73" s="7"/>
    </row>
    <row r="74" spans="2:2" ht="15.75" hidden="1" x14ac:dyDescent="0.25">
      <c r="B74" s="9" t="s">
        <v>59</v>
      </c>
    </row>
    <row r="75" spans="2:2" ht="15.75" hidden="1" x14ac:dyDescent="0.25">
      <c r="B75" s="9" t="s">
        <v>60</v>
      </c>
    </row>
    <row r="76" spans="2:2" ht="15.75" hidden="1" x14ac:dyDescent="0.25">
      <c r="B76" s="9" t="s">
        <v>61</v>
      </c>
    </row>
    <row r="77" spans="2:2" ht="15.75" hidden="1" x14ac:dyDescent="0.25">
      <c r="B77" s="9" t="s">
        <v>62</v>
      </c>
    </row>
    <row r="78" spans="2:2" ht="15.75" hidden="1" x14ac:dyDescent="0.25">
      <c r="B78" s="9" t="s">
        <v>52</v>
      </c>
    </row>
    <row r="79" spans="2:2" ht="15.75" hidden="1" x14ac:dyDescent="0.25">
      <c r="B79" s="9" t="s">
        <v>53</v>
      </c>
    </row>
    <row r="80" spans="2:2" ht="15.75" hidden="1" x14ac:dyDescent="0.25">
      <c r="B80" s="9" t="s">
        <v>63</v>
      </c>
    </row>
    <row r="81" spans="2:2" ht="15.75" hidden="1" x14ac:dyDescent="0.25">
      <c r="B81" s="9" t="s">
        <v>64</v>
      </c>
    </row>
    <row r="82" spans="2:2" ht="15.75" hidden="1" x14ac:dyDescent="0.25">
      <c r="B82" s="9" t="s">
        <v>65</v>
      </c>
    </row>
    <row r="83" spans="2:2" ht="15.75" hidden="1" x14ac:dyDescent="0.25">
      <c r="B83" s="9" t="s">
        <v>66</v>
      </c>
    </row>
    <row r="84" spans="2:2" hidden="1" x14ac:dyDescent="0.25"/>
    <row r="85" spans="2:2" ht="15.75" hidden="1" thickBot="1" x14ac:dyDescent="0.3">
      <c r="B85" s="11" t="s">
        <v>67</v>
      </c>
    </row>
    <row r="86" spans="2:2" ht="18.75" hidden="1" x14ac:dyDescent="0.3">
      <c r="B86" s="7"/>
    </row>
    <row r="87" spans="2:2" ht="15.75" hidden="1" x14ac:dyDescent="0.25">
      <c r="B87" s="9" t="s">
        <v>68</v>
      </c>
    </row>
    <row r="88" spans="2:2" ht="15.75" hidden="1" x14ac:dyDescent="0.25">
      <c r="B88" s="9" t="s">
        <v>69</v>
      </c>
    </row>
    <row r="89" spans="2:2" ht="15.75" hidden="1" x14ac:dyDescent="0.25">
      <c r="B89" s="9" t="s">
        <v>70</v>
      </c>
    </row>
    <row r="90" spans="2:2" ht="15.75" hidden="1" x14ac:dyDescent="0.25">
      <c r="B90" s="9" t="s">
        <v>71</v>
      </c>
    </row>
    <row r="91" spans="2:2" ht="15.75" hidden="1" x14ac:dyDescent="0.25">
      <c r="B91" s="9" t="s">
        <v>72</v>
      </c>
    </row>
    <row r="92" spans="2:2" ht="15.75" hidden="1" x14ac:dyDescent="0.25">
      <c r="B92" s="9" t="s">
        <v>73</v>
      </c>
    </row>
    <row r="93" spans="2:2" ht="15.75" hidden="1" x14ac:dyDescent="0.25">
      <c r="B93" s="9" t="s">
        <v>74</v>
      </c>
    </row>
    <row r="94" spans="2:2" ht="15.75" hidden="1" x14ac:dyDescent="0.25">
      <c r="B94" s="9" t="s">
        <v>75</v>
      </c>
    </row>
    <row r="95" spans="2:2" ht="15.75" hidden="1" x14ac:dyDescent="0.25">
      <c r="B95" s="9" t="s">
        <v>76</v>
      </c>
    </row>
    <row r="96" spans="2:2" ht="15.75" hidden="1" x14ac:dyDescent="0.25">
      <c r="B96" s="9" t="s">
        <v>77</v>
      </c>
    </row>
    <row r="97" spans="2:2" hidden="1" x14ac:dyDescent="0.25"/>
    <row r="98" spans="2:2" ht="15.75" hidden="1" thickBot="1" x14ac:dyDescent="0.3">
      <c r="B98" s="11" t="s">
        <v>41</v>
      </c>
    </row>
    <row r="99" spans="2:2" ht="18.75" hidden="1" x14ac:dyDescent="0.3">
      <c r="B99" s="7"/>
    </row>
    <row r="100" spans="2:2" ht="15.75" hidden="1" x14ac:dyDescent="0.25">
      <c r="B100" s="9" t="s">
        <v>78</v>
      </c>
    </row>
    <row r="101" spans="2:2" ht="15.75" hidden="1" x14ac:dyDescent="0.25">
      <c r="B101" s="9" t="s">
        <v>79</v>
      </c>
    </row>
    <row r="102" spans="2:2" ht="15.75" hidden="1" x14ac:dyDescent="0.25">
      <c r="B102" s="9" t="s">
        <v>80</v>
      </c>
    </row>
    <row r="103" spans="2:2" ht="15.75" hidden="1" x14ac:dyDescent="0.25">
      <c r="B103" s="9" t="s">
        <v>81</v>
      </c>
    </row>
    <row r="104" spans="2:2" ht="15.75" hidden="1" x14ac:dyDescent="0.25">
      <c r="B104" s="9" t="s">
        <v>82</v>
      </c>
    </row>
    <row r="105" spans="2:2" ht="15.75" hidden="1" x14ac:dyDescent="0.25">
      <c r="B105" s="9" t="s">
        <v>83</v>
      </c>
    </row>
    <row r="106" spans="2:2" ht="15.75" hidden="1" x14ac:dyDescent="0.25">
      <c r="B106" s="9" t="s">
        <v>84</v>
      </c>
    </row>
    <row r="107" spans="2:2" ht="15.75" hidden="1" x14ac:dyDescent="0.25">
      <c r="B107" s="9" t="s">
        <v>85</v>
      </c>
    </row>
    <row r="108" spans="2:2" hidden="1" x14ac:dyDescent="0.25"/>
    <row r="109" spans="2:2" ht="15.75" hidden="1" thickBot="1" x14ac:dyDescent="0.3">
      <c r="B109" s="11" t="s">
        <v>42</v>
      </c>
    </row>
    <row r="110" spans="2:2" hidden="1" x14ac:dyDescent="0.25"/>
    <row r="111" spans="2:2" ht="15.75" hidden="1" x14ac:dyDescent="0.25">
      <c r="B111" s="9" t="s">
        <v>86</v>
      </c>
    </row>
    <row r="112" spans="2:2" ht="15.75" hidden="1" x14ac:dyDescent="0.25">
      <c r="B112" s="9" t="s">
        <v>87</v>
      </c>
    </row>
    <row r="113" spans="2:2" hidden="1" x14ac:dyDescent="0.25"/>
    <row r="114" spans="2:2" ht="15.75" hidden="1" thickBot="1" x14ac:dyDescent="0.3">
      <c r="B114" s="11" t="s">
        <v>88</v>
      </c>
    </row>
    <row r="115" spans="2:2" hidden="1" x14ac:dyDescent="0.25"/>
    <row r="116" spans="2:2" ht="15.75" hidden="1" x14ac:dyDescent="0.25">
      <c r="B116" s="9" t="s">
        <v>89</v>
      </c>
    </row>
    <row r="117" spans="2:2" ht="15.75" hidden="1" x14ac:dyDescent="0.25">
      <c r="B117" s="9" t="s">
        <v>90</v>
      </c>
    </row>
    <row r="118" spans="2:2" ht="15.75" hidden="1" x14ac:dyDescent="0.25">
      <c r="B118" s="9" t="s">
        <v>91</v>
      </c>
    </row>
    <row r="119" spans="2:2" ht="15.75" hidden="1" x14ac:dyDescent="0.25">
      <c r="B119" s="9" t="s">
        <v>92</v>
      </c>
    </row>
    <row r="120" spans="2:2" ht="15.75" hidden="1" x14ac:dyDescent="0.25">
      <c r="B120" s="9" t="s">
        <v>93</v>
      </c>
    </row>
    <row r="121" spans="2:2" ht="15.75" hidden="1" x14ac:dyDescent="0.25">
      <c r="B121" s="9" t="s">
        <v>92</v>
      </c>
    </row>
  </sheetData>
  <hyperlinks>
    <hyperlink ref="B11" location="'Plazas alojativas islas'!A1" tooltip="Plazas alojativas Canarias e islas" display="Plazas alojativas Canarias e islas" xr:uid="{5E0FEDE9-52A7-4547-BCDB-8646A8480E48}"/>
    <hyperlink ref="B13" location="'Plazas alojativas islas tipolog'!A1" tooltip="Plazas alojativas Canarias e islas por tipología" display="Plazas alojativas Canarias e islas por tipología" xr:uid="{36E94016-4FAB-4CF6-830B-25855DA06E53}"/>
    <hyperlink ref="B15" location="'Plazas aloj islas cat y tipolog'!A1" tooltip="Plazas alojativas Canarias e islas por tipología y categoría" display="Plazas alojativas Canarias e islas por tipología y categoría" xr:uid="{7809342D-F8AA-4771-99C2-1F22BFE8ACA8}"/>
    <hyperlink ref="B19" location="'Evolución plazas Canarias'!A1" tooltip="Evolución plazas alojativas en Canarias según tipología y categoría del alojamiento" display="Evolución plazas alojativas en Canarias según tipología y categoría del alojamiento" xr:uid="{82CE87C4-B5BE-4FAD-858B-423000C6B786}"/>
    <hyperlink ref="B60" location="'ENT- turistas isla tipolo cat'!A1" tooltip="Viajeros entrados en Canarias e islas según tipología y categoría del alojamiento" display="Viajeros entrados en Canarias e islas según tipología y categoría del alojamiento" xr:uid="{0197D105-FF11-4814-9C33-047D4C56915D}"/>
    <hyperlink ref="B59" location="'ENT-evo viaj isla tipologia'!A1" tooltip="Viajeros entrados en Canarias e islas según tipología de alojamiento" display="Viajeros entrados en Canarias e islas según tipología de alojamiento" xr:uid="{55387B5C-C44E-4C9B-B9C9-00F670DE2145}"/>
    <hyperlink ref="B25" location="'cuota plazas isla sobre Canaria'!A1" tooltip="Cuota de plazas isla sobre total Canarias (hotel+apartamento)" display="Cuota de plazas isla sobre total Canarias (hotel+apartamento)" xr:uid="{70389E07-D118-40B3-9C03-4B6B559FFE09}"/>
    <hyperlink ref="B26" location="'cuota plazas isla Canar hot apt'!A1" tooltip="Cuota de plazas isla sobre total Canarias hotel y apartamento" display="Cuota de plazas isla sobre total Canarias hotel y apartamento" xr:uid="{2F4A9F29-F64D-4659-B4F7-27A23D839540}"/>
    <hyperlink ref="B27" location="'Estructura alojariva islas'!A1" tooltip="Estructura alojativa por isla" display="Estructura alojativa por isla" xr:uid="{6AEC4B07-E7FC-4431-8EDB-A7D769E1F13D}"/>
    <hyperlink ref="B62" location="'ENT-evo turs lug res x isla'!A1" tooltip="Viajeros entrados en Canarias según lugar de residencia comparativa islas" display="Viajeros entrados en Canarias según lugar de residencia comparativa islas" xr:uid="{D0E993B9-CE63-4CE6-ADDC-F317E8BA0520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AEFA5A37-484D-4A14-BCDE-9AD3EAE2AA34}"/>
    <hyperlink ref="B61" location="'ENT- turistas isla lugar reside'!A1" tooltip="Viajeros entrados en Canarias según lugar de residencia comparativa islas" display="Viajeros entrados en Canarias e islas según lugar de residencia (hotel + apartamento)" xr:uid="{DF767F87-1759-466E-A686-F1C8E383DB9F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91A79E8B-058E-48CA-A509-1D0029FF72A8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61C615B6-93A4-47A9-8AA7-26B2F34ACDF8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625179E6-B2F3-490B-9371-5358AAEA4325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108EBE2A-7C63-4089-95F7-79F6EEE1A892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9DED6C85-5715-47C6-A0F7-492B664EEE8E}"/>
    <hyperlink ref="B75" location="'AL-evo viajeros isla tipolo cat'!A1" tooltip="Viajeros alojados en Canarias e islas según tipología y categoría del alojamiento" display="Viajeros alojados en Canarias e islas según tipología y categoría del alojamiento" xr:uid="{8DF12B55-4E9C-407B-8FE6-C257B972F32F}"/>
    <hyperlink ref="B74" location="'AL-evo viaj isla tipolog'!A1" tooltip="Viajeros alojados en Canarias e islas según tipología de alojamiento" display="Viajeros alojados en Canarias e islas según tipología de alojamiento" xr:uid="{9D1E0CC2-083F-44F0-86B4-E2BCE5C816CE}"/>
    <hyperlink ref="B77" location="'AL-evo turs lug res x isla'!A1" tooltip="Viajeros alojados en Canarias según lugar de residencia comparativa islas" display="Viajeros alojados en Canarias según lugar de residencia comparativa islas" xr:uid="{CCAA0639-9F1C-42C3-90B7-F3C4B3507BC3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AB814CED-1869-424A-82F7-1303B2F893E4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1F664F96-1072-4DC6-B73A-743EC4DCD1A4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BDCBAF9D-E4FF-423B-86EE-17D73870905D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A91D7FD1-369F-4673-988C-30964B1EC50A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DB3204BA-CAEF-4FCE-B6F1-4354A2D175D8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3BE902E8-649B-4A4B-B7E2-3DF41D09E8A8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8D6CA144-5433-4A80-99DE-33701E1CECD8}"/>
    <hyperlink ref="B88" location="'Per-evo viajeros isla tipolo'!A1" tooltip="Pernoctaciones en Canarias e islas según tipología y categoría del alojamiento" display="Pernoctaciones en Canarias e islas según tipología y categoría del alojamiento" xr:uid="{86BFA2E2-485E-4FA4-AD67-622D7E8A026F}"/>
    <hyperlink ref="B87" location="'Per-evo viaj isla tipolog'!A1" tooltip="Pernoctaciones en Canarias e islas según tipología de alojamiento" display="Pernoctaciones en Canarias e islas según tipología de alojamiento" xr:uid="{C575FB0D-A225-4563-B608-7D8E344AAA16}"/>
    <hyperlink ref="B90" location="'AL-evo turs lug res x isla'!A1" tooltip="Pernoctaciones en Canarias según lugar de residencia comparativa islas" display="Pernoctaciones en Canarias según lugar de residencia comparativa islas" xr:uid="{C5FF18FF-F9EA-43A9-BCB6-1E26F9B870B5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CD91D397-F9C3-4B20-B75E-5B6BC191694D}"/>
    <hyperlink ref="B89" location="'Per-evo viajeros isla lugar'!A1" tooltip="Pernoctaciones en Canarias e islas según lugar de residencia (hotel + apartamento)" display="Pernoctaciones en Canarias e islas según lugar de residencia (hotel + apartamento)" xr:uid="{BF166294-28CF-4601-B686-C0477E2C98DB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9C777E4C-B2F8-4C82-8DFA-0BC93AEEF28C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F2DAEB5D-402E-4B38-BCA9-6B61FF2E815E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7EAD59E4-AA55-4A9B-A158-40ED713A675B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3C56553C-2862-4E34-95EE-C5FE2B847E5B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03C1EC5F-69C1-419F-A692-11F163BD8341}"/>
    <hyperlink ref="B101" location="'EM-evo viajeros isla tipol'!A1" tooltip="Estancia media en Canarias e islas según tipología y categoría del alojamiento" display="Estancia media en Canarias e islas según tipología y categoría del alojamiento" xr:uid="{8A230C17-E130-45C2-9D09-4E12A0A64E80}"/>
    <hyperlink ref="B100" location="'EM-evo viaj isla tipolog'!A1" tooltip="Estancia media en Canarias e islas según tipología de alojamiento" display="Estancia media en Canarias e islas según tipología de alojamiento" xr:uid="{E01E5BC8-5EAC-40DE-9935-5F806E507D87}"/>
    <hyperlink ref="B103" location="'EM-evo turs lug res x isla'!A1" tooltip="Estancia media en Canarias según lugar de residencia comparativa islas" display="Estancia media en Canarias según lugar de residencia comparativa islas" xr:uid="{785631AA-9F9E-4F6C-A1B6-FB79A851BF4E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A080CA47-B848-4FB2-9C91-33B489336D58}"/>
    <hyperlink ref="B102" location="'EM-evo viajeros isla lugar'!A1" tooltip="Estancia media en Canarias e islas según lugar de residencia (hotel + apartamento)" display="Estancia media en Canarias e islas según lugar de residencia (hotel + apartamento)" xr:uid="{BA3F5FFE-A7AE-49D5-9107-27225DE512AA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9802CA1F-193B-4FAC-81CE-0D796D5AADE8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499A77FE-D195-4D9C-A9D7-43DF9587A2ED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E6D3E695-0C32-442A-90D0-BDC84A6567AA}"/>
    <hyperlink ref="B33" location="'Viajeros entr tipo ultimo mes'!A1" tooltip="Viajeros entrentrados por tipología Canarias e islas" display="Viajeros entrentrados por tipología Canarias e islas" xr:uid="{AFAD3D50-9F79-4CFB-9107-71912EEFC5DB}"/>
    <hyperlink ref="B37" location="'Viajeros entr evol mensu TF'!A1" tooltip="Evolución mensual de viajeros entrentrados en Tenerife según lugar de residencia" display="Evolución mensual de viajeros entrentrados en Tenerife según lugar de residencia" xr:uid="{90D194EC-9D45-4D3B-8B4B-DA36A97F0E2C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03751E70-BE0B-44E8-B4B6-7F614AF8B62E}"/>
    <hyperlink ref="B52" location="'EM evol mensu TF cat '!A1" tooltip="Estancia media" display="Estancia media" xr:uid="{18841580-4960-4CC5-AC17-872E3A191173}"/>
    <hyperlink ref="B53" location="'tasa de ocupación evol mens'!A1" tooltip="Tasa de ocupación" display="Tasa de ocupación" xr:uid="{CF6AAB77-775A-4BFF-A8F0-098E032642A6}"/>
    <hyperlink ref="B54" location="'ADR RevPAR ingresos totales ult'!A1" display="ADR, RevPAR, ingresos totales" xr:uid="{6CAB434A-1787-490A-AB19-7AD689C6D745}"/>
    <hyperlink ref="B112" location="'TO-evo viajeros isla categoría'!A1" tooltip="Tasa de ocupación según tipología y categoría del alojamiento" display="Tasa de ocupación según tipología y categoría del alojamiento" xr:uid="{3DE9E19C-C61D-4404-97DC-1F9EFDFA85E0}"/>
    <hyperlink ref="B111" location="'TO-evo viaj isla tipolog'!A1" tooltip="Tasa de ocupación según tipología de alojamiento" display="Tasa de ocupación según tipología de alojamiento" xr:uid="{7D10D29B-C7E9-499B-9558-037DB499981C}"/>
    <hyperlink ref="B116" location="'Ingresos totales tipología'!A1" tooltip="Ingresos totales según tipología alojativa" display="Ingresos totales según tipología alojativa" xr:uid="{88E3B0DE-71D2-446B-B341-888E472C7AEE}"/>
    <hyperlink ref="B117" location="'Ingresos totales categoría'!A1" tooltip="Ingresos totales según tipología y categoría de alojamiento" display="Ingresos totales según tipología y categoría de alojamiento" xr:uid="{369F7146-C816-45B0-B6B0-2945D32CE145}"/>
    <hyperlink ref="B118" location="'ADR tipología'!A1" tooltip="Tarifa media diaria (ADR) según tipología alojativa" display="Tarifa media diaria (ADR) según tipología alojativa" xr:uid="{63EFB156-A1BD-4B99-BEF4-4127A280C4FA}"/>
    <hyperlink ref="B119" location="'ADR categoría'!A1" tooltip="Tarifa media diaria (ADR) según tipología y categoría de alojamiento" display="Tarifa media diaria (ADR) según tipología y categoría de alojamiento" xr:uid="{8F1E7335-5599-46CA-B6C8-47FA05BC6860}"/>
    <hyperlink ref="B120" location="'RevPAR tipología'!A1" tooltip=" Ingresos por habitación disponible (RevPAR) según tipología alojativa" display=" Ingresos por habitación disponible (RevPAR) según tipología alojativa" xr:uid="{D5258C64-5ACA-4B50-BF1A-8E57C0BCB404}"/>
    <hyperlink ref="B121" location="'RevPar categoría'!A1" tooltip="Tarifa media diaria (ADR) según tipología y categoría de alojamiento" display="Tarifa media diaria (ADR) según tipología y categoría de alojamiento" xr:uid="{6B9B64DC-D4CD-4FC6-B055-D7935FCF4DCD}"/>
    <hyperlink ref="B12" location="'Establecimient alojativos islas'!A1" tooltip="Establecimientos alojativos Canarias e islas" display="Establecimientos alojativos Canarias e islas" xr:uid="{5401780E-FD39-4060-84FA-5F9EC1DD24A9}"/>
    <hyperlink ref="B14" location="'Establ alojativos islas tipolog'!A1" tooltip="Plazas alojativas Canarias e islas por tipología" display="Establecimientos alojativos Canarias e islas por tipología" xr:uid="{FCE9E429-41B2-4FC8-8022-E83F4063E26D}"/>
    <hyperlink ref="B16" location="'Establecim aloj islas cat y tip'!A1" tooltip="Establecimientos alojativas Canarias e islas por tipología y categoría" display="Establecimientos alojativas Canarias e islas por tipología y categoría" xr:uid="{1C377FE3-7F30-4CD0-8203-A2CA6034CC38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0F53768A-AB31-4569-B699-3297935412D1}"/>
    <hyperlink ref="B20" location="'Evolución plazas Tenerife'!A1" tooltip="Evolución plazas alojativas en Tenerife según tipología y categoría del alojamiento" display="Evolución plazas alojativas en Tenerife según tipología y categoría del alojamiento" xr:uid="{4A6E52E3-BCDE-49F9-B6D5-ED0BAD3A318A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C9EAEDAE-B902-42C6-BA5D-A887D03EFD0A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A1230552-431F-44BF-8C97-F401CF4EBA3A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60D466B3-DB8A-415A-83DF-61560813FDD9}"/>
    <hyperlink ref="B34" location="'Viajeros entr ti-cat ultimo mes'!A1" tooltip="Viajeros entrentrados por tipología y categoría Canarias e islas" display="Viajeros entrentrados por tipología y categoría Canarias e islas" xr:uid="{38B22C12-CA09-4485-8C79-8AC2F1C1353C}"/>
    <hyperlink ref="B35" location="'Viajeros aloj tipo ultimo mes'!A1" tooltip="Viajeros alojados por tipología Canarias e islas" display="Viajeros alojados por tipología Canarias e islas" xr:uid="{187F4215-A615-41BA-A4B7-620D0DD1E205}"/>
    <hyperlink ref="B36" location="'Viajeros aloj ti-cat ultimo mes'!A1" tooltip="Viajeros alojados por tipología y categoría Canarias e islas" display="Viajeros alojados por tipología y categoría Canarias e islas" xr:uid="{7E3E78BA-5496-4F7D-82F9-298037EDB3D5}"/>
    <hyperlink ref="B44" location="'viaj entrados lugar residencia'!A1" tooltip="Viajeros entrados mes según lugar de residencias Canarias e islas" display="Viajeros entrados mes según lugar de residencias Canarias e islas" xr:uid="{FF008182-B0A5-4756-BA79-004B5613C157}"/>
    <hyperlink ref="B45" location="'viaj entrados lugar residen acu'!A1" tooltip="Viajeros entrados acumulado mes según lugar de residencias Canarias e islas" display="Viajeros entrados acumulado mes según lugar de residencias Canarias e islas" xr:uid="{55F3A337-AAAB-47C0-9FA4-13F86F4B904E}"/>
    <hyperlink ref="B46" location="'viaj alojados lugar residencia'!A1" tooltip="Viajeros alojados mes según lugar de residencias Canarias e islas" display="Viajeros alojados mes según lugar de residencias Canarias e islas" xr:uid="{413DD6E1-33BD-4F48-A671-74A7EB60321E}"/>
    <hyperlink ref="B47" location="'viaj aloja lugar residen acum'!A1" tooltip="Viajeros alojados acumulado mes según lugar de residencias Canarias e islas" display="Viajeros alojados acumulado mes según lugar de residencias Canarias e islas" xr:uid="{816FA8AB-5586-4268-8123-DD4EDCE73707}"/>
    <hyperlink ref="B41" location="'Viajeros entr evol mensu LZ'!A1" tooltip="Evolución mensual de viajeros entrentrados en Tenerife según lugar de residencia" display="Evolución mensual de viajeros entrentrados en Lanzarote según lugar de residencia" xr:uid="{34E47E2C-DF40-471E-AC16-872FA5BE84C4}"/>
    <hyperlink ref="B40" location="'Viajeros entr evol mensu FV'!A1" tooltip="Evolución mensual de viajeros entrentrados en Fuerteventura según lugar de residencia" display="Evolución mensual de viajeros entrentrados en Fuerteventura según lugar de residencia" xr:uid="{F80715A2-F692-4A3C-88E4-7D44D86AF670}"/>
    <hyperlink ref="B39" location="'Viajeros entr evol mensu GC'!A1" tooltip="Evolución mensual de viajeros entrentrados en Gran Canaria según lugar de residencia" display="Evolución mensual de viajeros entrentrados en Gran Canaria según lugar de residencia" xr:uid="{305CC64F-A76C-4992-965A-14BB23B81CEE}"/>
    <hyperlink ref="B38" location="'Viajeros entr evol mensu Canari'!A1" tooltip="Evolución mensual de viajeros entrentrados en Canarias según lugar de residencia" display="Evolución mensual de viajeros entrentrados en Canarias según lugar de residencia" xr:uid="{CAE99874-EDC3-4E4D-9D14-353EFFE718F7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C18E7DB3-88F0-4186-BFAF-B70204E2B851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7BD41CCF-FB17-432E-AA0D-6BACD6F3A793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C55429B7-FDD7-4E07-BFDA-91A08E0EE9E4}"/>
    <hyperlink ref="B17" location="'oferta alojativa Tenerife'!A1" tooltip="Oferta alojativa Tenerife" display="Oferta alojativa Tenerife" xr:uid="{1ADF43F2-9737-48A4-A382-94FBDCA0C78B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751BE4B6-3447-4B1F-A827-F76E12F90A61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E086992A-F4E4-477A-A866-57C969EDB6FC}"/>
    <hyperlink ref="B31" location="'Resumen indicadores'!A1" tooltip="Resumen indicadores Tenerife" display="Resumen indicadores Tenerife" xr:uid="{556B13C6-2FC0-4151-9159-C32CDC16AB87}"/>
    <hyperlink ref="B32" location="'Resumen indicadores islas'!A1" tooltip="Resumen indicadores Tenerife" display="Resumen indicadores comparativa islas" xr:uid="{CA26C646-023D-4326-8B14-6B2C08A260D7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C4505690-909F-42D3-B144-ED10BF88C8E8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263517F9-7EF6-43C1-BB0B-0BE88D05DAB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46762-E3F9-4CBF-931C-4CEFBA9270D1}">
  <dimension ref="B1:V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9" max="9" width="13.42578125" bestFit="1" customWidth="1"/>
    <col min="10" max="10" width="13.42578125" customWidth="1"/>
    <col min="12" max="19" width="10.42578125" customWidth="1"/>
  </cols>
  <sheetData>
    <row r="1" spans="2:22" ht="42.75" customHeight="1" x14ac:dyDescent="0.35">
      <c r="B1" s="153"/>
    </row>
    <row r="3" spans="2:22" ht="21.75" customHeight="1" thickBot="1" x14ac:dyDescent="0.3">
      <c r="B3" s="52" t="s">
        <v>277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2:22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2:22" ht="45.75" thickBot="1" x14ac:dyDescent="0.3">
      <c r="B5" s="16"/>
      <c r="C5" s="55" t="s">
        <v>511</v>
      </c>
      <c r="D5" s="55" t="s">
        <v>512</v>
      </c>
      <c r="E5" s="55" t="s">
        <v>513</v>
      </c>
      <c r="F5" s="55" t="s">
        <v>514</v>
      </c>
      <c r="G5" s="55" t="s">
        <v>515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acumulado a mayo 2023</v>
      </c>
      <c r="K5" s="56" t="str">
        <f>CONCATENATE("cuota/ total isla ",RIGHT(G5,2))</f>
        <v>cuota/ total isla 23</v>
      </c>
      <c r="L5" s="57" t="s">
        <v>506</v>
      </c>
      <c r="M5" s="57" t="s">
        <v>510</v>
      </c>
      <c r="N5" s="57" t="s">
        <v>507</v>
      </c>
      <c r="O5" s="57" t="s">
        <v>508</v>
      </c>
      <c r="P5" s="57" t="s">
        <v>509</v>
      </c>
      <c r="Q5" s="21" t="str">
        <f>CONCATENATE("var. ",RIGHT(P5,2),"/",RIGHT(O5,2))</f>
        <v>var. 23/22</v>
      </c>
      <c r="R5" s="21" t="str">
        <f>CONCATENATE("dif. ",RIGHT(P5,2),"/",RIGHT(O5,2))</f>
        <v>dif. 23/22</v>
      </c>
      <c r="S5" s="56" t="str">
        <f>CONCATENATE("cuota ",P5)</f>
        <v>cuota mayo 2023</v>
      </c>
      <c r="T5" s="58" t="str">
        <f>CONCATENATE("cuota/ total isla ",RIGHT(P5,2))</f>
        <v>cuota/ total isla 23</v>
      </c>
    </row>
    <row r="6" spans="2:22" ht="15.75" x14ac:dyDescent="0.25">
      <c r="B6" s="154" t="s">
        <v>98</v>
      </c>
      <c r="C6" s="155">
        <v>5307768</v>
      </c>
      <c r="D6" s="155">
        <v>2502414</v>
      </c>
      <c r="E6" s="155">
        <v>907071</v>
      </c>
      <c r="F6" s="155">
        <v>4694110</v>
      </c>
      <c r="G6" s="155">
        <v>5375357</v>
      </c>
      <c r="H6" s="156">
        <f>G6/F6-1</f>
        <v>0.14512804344167485</v>
      </c>
      <c r="I6" s="155">
        <f>G6-F6</f>
        <v>681247</v>
      </c>
      <c r="J6" s="157">
        <f>F6/$G$6</f>
        <v>0.87326478966885357</v>
      </c>
      <c r="K6" s="157">
        <f>G6/G6</f>
        <v>1</v>
      </c>
      <c r="L6" s="158">
        <v>1016448</v>
      </c>
      <c r="M6" s="159">
        <v>2972</v>
      </c>
      <c r="N6" s="159">
        <v>292677</v>
      </c>
      <c r="O6" s="159">
        <v>979713</v>
      </c>
      <c r="P6" s="159">
        <v>983464</v>
      </c>
      <c r="Q6" s="156">
        <f>P6/O6-1</f>
        <v>3.8286722744313995E-3</v>
      </c>
      <c r="R6" s="155">
        <f>P6-O6</f>
        <v>3751</v>
      </c>
      <c r="S6" s="157">
        <f>P6/$P$6</f>
        <v>1</v>
      </c>
      <c r="T6" s="157">
        <f>P6/P6</f>
        <v>1</v>
      </c>
    </row>
    <row r="7" spans="2:22" ht="15.75" x14ac:dyDescent="0.25">
      <c r="B7" s="32" t="s">
        <v>99</v>
      </c>
      <c r="C7" s="33">
        <v>3835616</v>
      </c>
      <c r="D7" s="33">
        <v>1868761</v>
      </c>
      <c r="E7" s="33">
        <v>703005</v>
      </c>
      <c r="F7" s="33">
        <v>3703019</v>
      </c>
      <c r="G7" s="33">
        <v>4249082</v>
      </c>
      <c r="H7" s="34">
        <f t="shared" ref="H7:H29" si="0">G7/F7-1</f>
        <v>0.14746427171991283</v>
      </c>
      <c r="I7" s="33">
        <f t="shared" ref="I7:I29" si="1">G7-F7</f>
        <v>546063</v>
      </c>
      <c r="J7" s="34">
        <f t="shared" ref="J7:J29" si="2">F7/$G$6</f>
        <v>0.68888801246131193</v>
      </c>
      <c r="K7" s="34">
        <f>G7/G6</f>
        <v>0.79047438151549754</v>
      </c>
      <c r="L7" s="160">
        <v>748014</v>
      </c>
      <c r="M7" s="33">
        <v>1327</v>
      </c>
      <c r="N7" s="33">
        <v>231795</v>
      </c>
      <c r="O7" s="33">
        <v>780591</v>
      </c>
      <c r="P7" s="33">
        <v>799649</v>
      </c>
      <c r="Q7" s="34">
        <f t="shared" ref="Q7:Q29" si="3">P7/O7-1</f>
        <v>2.4414834401114138E-2</v>
      </c>
      <c r="R7" s="33">
        <f t="shared" ref="R7:R29" si="4">P7-O7</f>
        <v>19058</v>
      </c>
      <c r="S7" s="34">
        <f>P7/$P$6</f>
        <v>0.81309432780457647</v>
      </c>
      <c r="T7" s="34">
        <f>P7/P6</f>
        <v>0.81309432780457647</v>
      </c>
    </row>
    <row r="8" spans="2:22" ht="15.75" x14ac:dyDescent="0.25">
      <c r="B8" s="32" t="s">
        <v>100</v>
      </c>
      <c r="C8" s="33">
        <v>1472152</v>
      </c>
      <c r="D8" s="33">
        <v>632691</v>
      </c>
      <c r="E8" s="33">
        <v>204066</v>
      </c>
      <c r="F8" s="33">
        <v>991091</v>
      </c>
      <c r="G8" s="33">
        <v>1126275</v>
      </c>
      <c r="H8" s="34">
        <f t="shared" si="0"/>
        <v>0.13639918029726839</v>
      </c>
      <c r="I8" s="33">
        <f t="shared" si="1"/>
        <v>135184</v>
      </c>
      <c r="J8" s="34">
        <f t="shared" si="2"/>
        <v>0.18437677720754175</v>
      </c>
      <c r="K8" s="34">
        <f>G8/G6</f>
        <v>0.20952561848450252</v>
      </c>
      <c r="L8" s="160">
        <v>268434</v>
      </c>
      <c r="M8" s="33">
        <v>1645</v>
      </c>
      <c r="N8" s="33">
        <v>60882</v>
      </c>
      <c r="O8" s="33">
        <v>199122</v>
      </c>
      <c r="P8" s="33">
        <v>183815</v>
      </c>
      <c r="Q8" s="34">
        <f t="shared" si="3"/>
        <v>-7.6872470143931837E-2</v>
      </c>
      <c r="R8" s="33">
        <f t="shared" si="4"/>
        <v>-15307</v>
      </c>
      <c r="S8" s="34">
        <f>P8/$P$6</f>
        <v>0.18690567219542353</v>
      </c>
      <c r="T8" s="34">
        <f>P8/P6</f>
        <v>0.18690567219542353</v>
      </c>
    </row>
    <row r="9" spans="2:22" x14ac:dyDescent="0.25">
      <c r="B9" s="161" t="s">
        <v>101</v>
      </c>
      <c r="C9" s="162">
        <v>1958653</v>
      </c>
      <c r="D9" s="162">
        <v>948382</v>
      </c>
      <c r="E9" s="162">
        <v>378303</v>
      </c>
      <c r="F9" s="162">
        <v>1821530</v>
      </c>
      <c r="G9" s="162">
        <v>2083845</v>
      </c>
      <c r="H9" s="163">
        <f t="shared" si="0"/>
        <v>0.14400805915905868</v>
      </c>
      <c r="I9" s="162">
        <f t="shared" si="1"/>
        <v>262315</v>
      </c>
      <c r="J9" s="163">
        <f t="shared" si="2"/>
        <v>0.33886679526587721</v>
      </c>
      <c r="K9" s="163">
        <f t="shared" ref="K9" si="5">G9/G9</f>
        <v>1</v>
      </c>
      <c r="L9" s="164">
        <v>387465</v>
      </c>
      <c r="M9" s="162">
        <v>1066</v>
      </c>
      <c r="N9" s="162">
        <v>114793</v>
      </c>
      <c r="O9" s="162">
        <v>379380</v>
      </c>
      <c r="P9" s="162">
        <v>383022</v>
      </c>
      <c r="Q9" s="163">
        <f t="shared" si="3"/>
        <v>9.5998734777795747E-3</v>
      </c>
      <c r="R9" s="162">
        <f t="shared" si="4"/>
        <v>3642</v>
      </c>
      <c r="S9" s="163">
        <f t="shared" ref="S9:S29" si="6">P9/$P$6</f>
        <v>0.38946214604703377</v>
      </c>
      <c r="T9" s="163">
        <f t="shared" ref="T9" si="7">P9/P9</f>
        <v>1</v>
      </c>
    </row>
    <row r="10" spans="2:22" x14ac:dyDescent="0.25">
      <c r="B10" s="40" t="s">
        <v>99</v>
      </c>
      <c r="C10" s="41">
        <v>1437433</v>
      </c>
      <c r="D10" s="41">
        <v>724591</v>
      </c>
      <c r="E10" s="41">
        <v>288839</v>
      </c>
      <c r="F10" s="41">
        <v>1449676</v>
      </c>
      <c r="G10" s="41">
        <v>1654424</v>
      </c>
      <c r="H10" s="42">
        <f t="shared" si="0"/>
        <v>0.14123707642259364</v>
      </c>
      <c r="I10" s="41">
        <f t="shared" si="1"/>
        <v>204748</v>
      </c>
      <c r="J10" s="42">
        <f t="shared" si="2"/>
        <v>0.26968925040699621</v>
      </c>
      <c r="K10" s="42">
        <f t="shared" ref="K10" si="8">G10/G9</f>
        <v>0.79392853115274886</v>
      </c>
      <c r="L10" s="165">
        <v>283721</v>
      </c>
      <c r="M10" s="41">
        <v>0</v>
      </c>
      <c r="N10" s="41">
        <v>88479</v>
      </c>
      <c r="O10" s="41">
        <v>305518</v>
      </c>
      <c r="P10" s="41">
        <v>311677</v>
      </c>
      <c r="Q10" s="42">
        <f t="shared" si="3"/>
        <v>2.0159205022290072E-2</v>
      </c>
      <c r="R10" s="41">
        <f t="shared" si="4"/>
        <v>6159</v>
      </c>
      <c r="S10" s="42">
        <f t="shared" si="6"/>
        <v>0.31691754858337468</v>
      </c>
      <c r="T10" s="42">
        <f t="shared" ref="T10" si="9">P10/P9</f>
        <v>0.8137313261379242</v>
      </c>
    </row>
    <row r="11" spans="2:22" x14ac:dyDescent="0.25">
      <c r="B11" s="166" t="s">
        <v>100</v>
      </c>
      <c r="C11" s="167">
        <v>521220</v>
      </c>
      <c r="D11" s="167">
        <v>222725</v>
      </c>
      <c r="E11" s="167">
        <v>89464</v>
      </c>
      <c r="F11" s="167">
        <v>371854</v>
      </c>
      <c r="G11" s="167">
        <v>429421</v>
      </c>
      <c r="H11" s="168">
        <f t="shared" si="0"/>
        <v>0.15481075906135211</v>
      </c>
      <c r="I11" s="167">
        <f t="shared" si="1"/>
        <v>57567</v>
      </c>
      <c r="J11" s="168">
        <f t="shared" si="2"/>
        <v>6.9177544858881002E-2</v>
      </c>
      <c r="K11" s="168">
        <f t="shared" ref="K11" si="10">G11/G9</f>
        <v>0.20607146884725111</v>
      </c>
      <c r="L11" s="169">
        <v>103744</v>
      </c>
      <c r="M11" s="167">
        <v>0</v>
      </c>
      <c r="N11" s="167">
        <v>26314</v>
      </c>
      <c r="O11" s="167">
        <v>73862</v>
      </c>
      <c r="P11" s="167">
        <v>71345</v>
      </c>
      <c r="Q11" s="168">
        <f t="shared" si="3"/>
        <v>-3.4077062630310628E-2</v>
      </c>
      <c r="R11" s="167">
        <f t="shared" si="4"/>
        <v>-2517</v>
      </c>
      <c r="S11" s="168">
        <f t="shared" si="6"/>
        <v>7.2544597463659072E-2</v>
      </c>
      <c r="T11" s="168">
        <f t="shared" ref="T11" si="11">P11/P9</f>
        <v>0.1862686738620758</v>
      </c>
    </row>
    <row r="12" spans="2:22" x14ac:dyDescent="0.25">
      <c r="B12" s="161" t="s">
        <v>102</v>
      </c>
      <c r="C12" s="162">
        <v>1513328</v>
      </c>
      <c r="D12" s="162">
        <v>734973</v>
      </c>
      <c r="E12" s="162">
        <v>292061</v>
      </c>
      <c r="F12" s="162">
        <v>1252544</v>
      </c>
      <c r="G12" s="162">
        <v>1437108</v>
      </c>
      <c r="H12" s="163">
        <f t="shared" si="0"/>
        <v>0.14735131061264117</v>
      </c>
      <c r="I12" s="162">
        <f t="shared" si="1"/>
        <v>184564</v>
      </c>
      <c r="J12" s="163">
        <f t="shared" si="2"/>
        <v>0.23301596526519075</v>
      </c>
      <c r="K12" s="163">
        <f t="shared" ref="K12" si="12">G12/G12</f>
        <v>1</v>
      </c>
      <c r="L12" s="164">
        <v>277583</v>
      </c>
      <c r="M12" s="162">
        <v>1703</v>
      </c>
      <c r="N12" s="162">
        <v>95361</v>
      </c>
      <c r="O12" s="162">
        <v>262460</v>
      </c>
      <c r="P12" s="162">
        <v>251907</v>
      </c>
      <c r="Q12" s="163">
        <f t="shared" si="3"/>
        <v>-4.0208031700068592E-2</v>
      </c>
      <c r="R12" s="162">
        <f t="shared" si="4"/>
        <v>-10553</v>
      </c>
      <c r="S12" s="163">
        <f t="shared" si="6"/>
        <v>0.25614257359699999</v>
      </c>
      <c r="T12" s="163">
        <f t="shared" ref="T12" si="13">P12/P12</f>
        <v>1</v>
      </c>
      <c r="V12" s="140"/>
    </row>
    <row r="13" spans="2:22" x14ac:dyDescent="0.25">
      <c r="B13" s="40" t="s">
        <v>99</v>
      </c>
      <c r="C13" s="41">
        <v>1023825</v>
      </c>
      <c r="D13" s="41">
        <v>515906</v>
      </c>
      <c r="E13" s="41">
        <v>232843</v>
      </c>
      <c r="F13" s="41">
        <v>984631</v>
      </c>
      <c r="G13" s="41">
        <v>1118362</v>
      </c>
      <c r="H13" s="42">
        <f t="shared" si="0"/>
        <v>0.1358183928801755</v>
      </c>
      <c r="I13" s="41">
        <f t="shared" si="1"/>
        <v>133731</v>
      </c>
      <c r="J13" s="42">
        <f t="shared" si="2"/>
        <v>0.18317499656301897</v>
      </c>
      <c r="K13" s="42">
        <f t="shared" ref="K13" si="14">G13/G12</f>
        <v>0.77820316914247223</v>
      </c>
      <c r="L13" s="165">
        <v>193699</v>
      </c>
      <c r="M13" s="41">
        <v>0</v>
      </c>
      <c r="N13" s="41">
        <v>78592</v>
      </c>
      <c r="O13" s="41">
        <v>210891</v>
      </c>
      <c r="P13" s="41">
        <v>206507</v>
      </c>
      <c r="Q13" s="42">
        <f t="shared" si="3"/>
        <v>-2.0787990004314971E-2</v>
      </c>
      <c r="R13" s="41">
        <f t="shared" si="4"/>
        <v>-4384</v>
      </c>
      <c r="S13" s="42">
        <f t="shared" si="6"/>
        <v>0.20997921632108546</v>
      </c>
      <c r="T13" s="42">
        <f t="shared" ref="T13" si="15">P13/P12</f>
        <v>0.81977475814487089</v>
      </c>
    </row>
    <row r="14" spans="2:22" x14ac:dyDescent="0.25">
      <c r="B14" s="166" t="s">
        <v>100</v>
      </c>
      <c r="C14" s="167">
        <v>489503</v>
      </c>
      <c r="D14" s="167">
        <v>217364</v>
      </c>
      <c r="E14" s="167">
        <v>59218</v>
      </c>
      <c r="F14" s="167">
        <v>267913</v>
      </c>
      <c r="G14" s="167">
        <v>318746</v>
      </c>
      <c r="H14" s="168">
        <f t="shared" si="0"/>
        <v>0.18973696685117925</v>
      </c>
      <c r="I14" s="167">
        <f t="shared" si="1"/>
        <v>50833</v>
      </c>
      <c r="J14" s="168">
        <f t="shared" si="2"/>
        <v>4.9840968702171778E-2</v>
      </c>
      <c r="K14" s="168">
        <f t="shared" ref="K14" si="16">G14/G12</f>
        <v>0.22179683085752774</v>
      </c>
      <c r="L14" s="169">
        <v>83884</v>
      </c>
      <c r="M14" s="167">
        <v>0</v>
      </c>
      <c r="N14" s="167">
        <v>16769</v>
      </c>
      <c r="O14" s="167">
        <v>51569</v>
      </c>
      <c r="P14" s="167">
        <v>45400</v>
      </c>
      <c r="Q14" s="168">
        <f t="shared" si="3"/>
        <v>-0.11962613197851424</v>
      </c>
      <c r="R14" s="167">
        <f t="shared" si="4"/>
        <v>-6169</v>
      </c>
      <c r="S14" s="168">
        <f t="shared" si="6"/>
        <v>4.6163357275914522E-2</v>
      </c>
      <c r="T14" s="168">
        <f t="shared" ref="T14" si="17">P14/P12</f>
        <v>0.18022524185512909</v>
      </c>
    </row>
    <row r="15" spans="2:22" x14ac:dyDescent="0.25">
      <c r="B15" s="161" t="s">
        <v>103</v>
      </c>
      <c r="C15" s="162">
        <v>970129</v>
      </c>
      <c r="D15" s="162">
        <v>410553</v>
      </c>
      <c r="E15" s="162">
        <v>76741</v>
      </c>
      <c r="F15" s="162">
        <v>847983</v>
      </c>
      <c r="G15" s="162">
        <v>979197</v>
      </c>
      <c r="H15" s="163">
        <f t="shared" si="0"/>
        <v>0.15473659259678563</v>
      </c>
      <c r="I15" s="162">
        <f t="shared" si="1"/>
        <v>131214</v>
      </c>
      <c r="J15" s="163">
        <f t="shared" si="2"/>
        <v>0.15775380128240785</v>
      </c>
      <c r="K15" s="163">
        <f t="shared" ref="K15" si="18">G15/G15</f>
        <v>1</v>
      </c>
      <c r="L15" s="164">
        <v>190911</v>
      </c>
      <c r="M15" s="162">
        <v>55</v>
      </c>
      <c r="N15" s="162">
        <v>27825</v>
      </c>
      <c r="O15" s="162">
        <v>177987</v>
      </c>
      <c r="P15" s="162">
        <v>189254</v>
      </c>
      <c r="Q15" s="163">
        <f t="shared" si="3"/>
        <v>6.3302376016225903E-2</v>
      </c>
      <c r="R15" s="162">
        <f t="shared" si="4"/>
        <v>11267</v>
      </c>
      <c r="S15" s="163">
        <f t="shared" si="6"/>
        <v>0.19243612374220104</v>
      </c>
      <c r="T15" s="163">
        <f t="shared" ref="T15" si="19">P15/P15</f>
        <v>1</v>
      </c>
    </row>
    <row r="16" spans="2:22" x14ac:dyDescent="0.25">
      <c r="B16" s="40" t="s">
        <v>99</v>
      </c>
      <c r="C16" s="41">
        <v>668196</v>
      </c>
      <c r="D16" s="41">
        <v>284356</v>
      </c>
      <c r="E16" s="41">
        <v>55366</v>
      </c>
      <c r="F16" s="41">
        <v>609446</v>
      </c>
      <c r="G16" s="41">
        <v>702413</v>
      </c>
      <c r="H16" s="42">
        <f t="shared" si="0"/>
        <v>0.15254345750074649</v>
      </c>
      <c r="I16" s="41">
        <f t="shared" si="1"/>
        <v>92967</v>
      </c>
      <c r="J16" s="42">
        <f t="shared" si="2"/>
        <v>0.1133777719321712</v>
      </c>
      <c r="K16" s="42">
        <f t="shared" ref="K16" si="20">G16/G15</f>
        <v>0.71733573530147665</v>
      </c>
      <c r="L16" s="165">
        <v>135963</v>
      </c>
      <c r="M16" s="41">
        <v>0</v>
      </c>
      <c r="N16" s="41">
        <v>20162</v>
      </c>
      <c r="O16" s="41">
        <v>127577</v>
      </c>
      <c r="P16" s="41">
        <v>138042</v>
      </c>
      <c r="Q16" s="42">
        <f t="shared" si="3"/>
        <v>8.2028892355205052E-2</v>
      </c>
      <c r="R16" s="41">
        <f t="shared" si="4"/>
        <v>10465</v>
      </c>
      <c r="S16" s="42">
        <f t="shared" si="6"/>
        <v>0.14036304328373991</v>
      </c>
      <c r="T16" s="42">
        <f t="shared" ref="T16" si="21">P16/P15</f>
        <v>0.72940069958891229</v>
      </c>
    </row>
    <row r="17" spans="2:20" x14ac:dyDescent="0.25">
      <c r="B17" s="166" t="s">
        <v>100</v>
      </c>
      <c r="C17" s="167">
        <v>301933</v>
      </c>
      <c r="D17" s="167">
        <v>126142</v>
      </c>
      <c r="E17" s="167">
        <v>21375</v>
      </c>
      <c r="F17" s="167">
        <v>238537</v>
      </c>
      <c r="G17" s="167">
        <v>276784</v>
      </c>
      <c r="H17" s="168">
        <f t="shared" si="0"/>
        <v>0.16033990533963283</v>
      </c>
      <c r="I17" s="167">
        <f t="shared" si="1"/>
        <v>38247</v>
      </c>
      <c r="J17" s="168">
        <f t="shared" si="2"/>
        <v>4.4376029350236643E-2</v>
      </c>
      <c r="K17" s="168">
        <f t="shared" ref="K17" si="22">G17/G15</f>
        <v>0.2826642646985234</v>
      </c>
      <c r="L17" s="169">
        <v>54948</v>
      </c>
      <c r="M17" s="167">
        <v>0</v>
      </c>
      <c r="N17" s="167">
        <v>7663</v>
      </c>
      <c r="O17" s="167">
        <v>50410</v>
      </c>
      <c r="P17" s="167">
        <v>51212</v>
      </c>
      <c r="Q17" s="168">
        <f t="shared" si="3"/>
        <v>1.5909541757587853E-2</v>
      </c>
      <c r="R17" s="167">
        <f t="shared" si="4"/>
        <v>802</v>
      </c>
      <c r="S17" s="168">
        <f t="shared" si="6"/>
        <v>5.207308045846111E-2</v>
      </c>
      <c r="T17" s="168">
        <f t="shared" ref="T17" si="23">P17/P15</f>
        <v>0.27059930041108776</v>
      </c>
    </row>
    <row r="18" spans="2:20" x14ac:dyDescent="0.25">
      <c r="B18" s="161" t="s">
        <v>104</v>
      </c>
      <c r="C18" s="162">
        <v>695369</v>
      </c>
      <c r="D18" s="162">
        <v>327217</v>
      </c>
      <c r="E18" s="162">
        <v>117411</v>
      </c>
      <c r="F18" s="162">
        <v>664495</v>
      </c>
      <c r="G18" s="162">
        <v>760410</v>
      </c>
      <c r="H18" s="163">
        <f t="shared" si="0"/>
        <v>0.14434269633330565</v>
      </c>
      <c r="I18" s="162">
        <f t="shared" si="1"/>
        <v>95915</v>
      </c>
      <c r="J18" s="163">
        <f t="shared" si="2"/>
        <v>0.12361876615822912</v>
      </c>
      <c r="K18" s="163">
        <f t="shared" ref="K18" si="24">G18/G18</f>
        <v>1</v>
      </c>
      <c r="L18" s="164">
        <v>129696</v>
      </c>
      <c r="M18" s="162">
        <v>42</v>
      </c>
      <c r="N18" s="162">
        <v>43176</v>
      </c>
      <c r="O18" s="162">
        <v>136416</v>
      </c>
      <c r="P18" s="162">
        <v>140643</v>
      </c>
      <c r="Q18" s="163">
        <f t="shared" si="3"/>
        <v>3.0986101337086458E-2</v>
      </c>
      <c r="R18" s="162">
        <f t="shared" si="4"/>
        <v>4227</v>
      </c>
      <c r="S18" s="163">
        <f t="shared" si="6"/>
        <v>0.14300777659375433</v>
      </c>
      <c r="T18" s="163">
        <f t="shared" ref="T18" si="25">P18/P18</f>
        <v>1</v>
      </c>
    </row>
    <row r="19" spans="2:20" x14ac:dyDescent="0.25">
      <c r="B19" s="40" t="s">
        <v>99</v>
      </c>
      <c r="C19" s="41">
        <v>589457</v>
      </c>
      <c r="D19" s="41">
        <v>287187</v>
      </c>
      <c r="E19" s="41">
        <v>98142</v>
      </c>
      <c r="F19" s="41">
        <v>588832</v>
      </c>
      <c r="G19" s="41">
        <v>690135</v>
      </c>
      <c r="H19" s="42">
        <f t="shared" si="0"/>
        <v>0.17204058203358508</v>
      </c>
      <c r="I19" s="41">
        <f t="shared" si="1"/>
        <v>101303</v>
      </c>
      <c r="J19" s="42">
        <f t="shared" si="2"/>
        <v>0.10954286385071726</v>
      </c>
      <c r="K19" s="42">
        <f t="shared" ref="K19" si="26">G19/G18</f>
        <v>0.90758275141042333</v>
      </c>
      <c r="L19" s="165">
        <v>113543</v>
      </c>
      <c r="M19" s="41">
        <v>0</v>
      </c>
      <c r="N19" s="41">
        <v>36939</v>
      </c>
      <c r="O19" s="41">
        <v>121032</v>
      </c>
      <c r="P19" s="41">
        <v>128414</v>
      </c>
      <c r="Q19" s="42">
        <f t="shared" si="3"/>
        <v>6.0992134311587121E-2</v>
      </c>
      <c r="R19" s="41">
        <f t="shared" si="4"/>
        <v>7382</v>
      </c>
      <c r="S19" s="42">
        <f t="shared" si="6"/>
        <v>0.13057315773632791</v>
      </c>
      <c r="T19" s="42">
        <f t="shared" ref="T19" si="27">P19/P18</f>
        <v>0.91304935190517833</v>
      </c>
    </row>
    <row r="20" spans="2:20" x14ac:dyDescent="0.25">
      <c r="B20" s="166" t="s">
        <v>100</v>
      </c>
      <c r="C20" s="167">
        <v>105912</v>
      </c>
      <c r="D20" s="167">
        <v>39988</v>
      </c>
      <c r="E20" s="167">
        <v>19269</v>
      </c>
      <c r="F20" s="167">
        <v>75663</v>
      </c>
      <c r="G20" s="167">
        <v>70275</v>
      </c>
      <c r="H20" s="168">
        <f t="shared" si="0"/>
        <v>-7.121049918718525E-2</v>
      </c>
      <c r="I20" s="167">
        <f t="shared" si="1"/>
        <v>-5388</v>
      </c>
      <c r="J20" s="168">
        <f t="shared" si="2"/>
        <v>1.4075902307511854E-2</v>
      </c>
      <c r="K20" s="168">
        <f t="shared" ref="K20" si="28">G20/G18</f>
        <v>9.2417248589576673E-2</v>
      </c>
      <c r="L20" s="169">
        <v>16153</v>
      </c>
      <c r="M20" s="167">
        <v>0</v>
      </c>
      <c r="N20" s="167">
        <v>6237</v>
      </c>
      <c r="O20" s="167">
        <v>15384</v>
      </c>
      <c r="P20" s="167">
        <v>12229</v>
      </c>
      <c r="Q20" s="168">
        <f t="shared" si="3"/>
        <v>-0.20508320332813312</v>
      </c>
      <c r="R20" s="167">
        <f t="shared" si="4"/>
        <v>-3155</v>
      </c>
      <c r="S20" s="168">
        <f t="shared" si="6"/>
        <v>1.2434618857426402E-2</v>
      </c>
      <c r="T20" s="168">
        <f>P20/P18</f>
        <v>8.6950648094821642E-2</v>
      </c>
    </row>
    <row r="21" spans="2:20" x14ac:dyDescent="0.25">
      <c r="B21" s="161" t="s">
        <v>105</v>
      </c>
      <c r="C21" s="162">
        <v>93654</v>
      </c>
      <c r="D21" s="162">
        <v>45012</v>
      </c>
      <c r="E21" s="162">
        <v>17002</v>
      </c>
      <c r="F21" s="162">
        <v>52179</v>
      </c>
      <c r="G21" s="162">
        <v>58545</v>
      </c>
      <c r="H21" s="163">
        <f t="shared" si="0"/>
        <v>0.12200310469729203</v>
      </c>
      <c r="I21" s="162">
        <f t="shared" si="1"/>
        <v>6366</v>
      </c>
      <c r="J21" s="163">
        <f t="shared" si="2"/>
        <v>9.7070761997761264E-3</v>
      </c>
      <c r="K21" s="163">
        <f t="shared" ref="K21" si="29">G21/G21</f>
        <v>1</v>
      </c>
      <c r="L21" s="164">
        <v>17186</v>
      </c>
      <c r="M21" s="162">
        <v>11</v>
      </c>
      <c r="N21" s="162">
        <v>4424</v>
      </c>
      <c r="O21" s="162">
        <v>13416</v>
      </c>
      <c r="P21" s="162">
        <v>8820</v>
      </c>
      <c r="Q21" s="163">
        <f t="shared" si="3"/>
        <v>-0.34257602862254022</v>
      </c>
      <c r="R21" s="162">
        <f t="shared" si="4"/>
        <v>-4596</v>
      </c>
      <c r="S21" s="163">
        <f t="shared" si="6"/>
        <v>8.9682998055851566E-3</v>
      </c>
      <c r="T21" s="163">
        <f t="shared" ref="T21" si="30">P21/P21</f>
        <v>1</v>
      </c>
    </row>
    <row r="22" spans="2:20" x14ac:dyDescent="0.25">
      <c r="B22" s="40" t="s">
        <v>99</v>
      </c>
      <c r="C22" s="41">
        <v>68320</v>
      </c>
      <c r="D22" s="41">
        <v>33919</v>
      </c>
      <c r="E22" s="41">
        <v>10866</v>
      </c>
      <c r="F22" s="41">
        <v>34254</v>
      </c>
      <c r="G22" s="41">
        <v>45424</v>
      </c>
      <c r="H22" s="42">
        <f t="shared" si="0"/>
        <v>0.32609330297191574</v>
      </c>
      <c r="I22" s="41">
        <f t="shared" si="1"/>
        <v>11170</v>
      </c>
      <c r="J22" s="42">
        <f t="shared" si="2"/>
        <v>6.3724139624586791E-3</v>
      </c>
      <c r="K22" s="42">
        <f t="shared" ref="K22" si="31">G22/G21</f>
        <v>0.77588180032453669</v>
      </c>
      <c r="L22" s="165">
        <v>12127</v>
      </c>
      <c r="M22" s="41">
        <v>0</v>
      </c>
      <c r="N22" s="41">
        <v>2929</v>
      </c>
      <c r="O22" s="41">
        <v>9104</v>
      </c>
      <c r="P22" s="41">
        <v>7438</v>
      </c>
      <c r="Q22" s="42">
        <f t="shared" si="3"/>
        <v>-0.18299648506151145</v>
      </c>
      <c r="R22" s="41">
        <f t="shared" si="4"/>
        <v>-1666</v>
      </c>
      <c r="S22" s="42">
        <f t="shared" si="6"/>
        <v>7.5630628065694325E-3</v>
      </c>
      <c r="T22" s="42">
        <f t="shared" ref="T22" si="32">P22/P21</f>
        <v>0.84331065759637192</v>
      </c>
    </row>
    <row r="23" spans="2:20" x14ac:dyDescent="0.25">
      <c r="B23" s="166" t="s">
        <v>100</v>
      </c>
      <c r="C23" s="167">
        <v>25334</v>
      </c>
      <c r="D23" s="167">
        <v>11082</v>
      </c>
      <c r="E23" s="167">
        <v>6136</v>
      </c>
      <c r="F23" s="167">
        <v>17925</v>
      </c>
      <c r="G23" s="167">
        <v>13121</v>
      </c>
      <c r="H23" s="168">
        <f t="shared" si="0"/>
        <v>-0.26800557880055786</v>
      </c>
      <c r="I23" s="167">
        <f t="shared" si="1"/>
        <v>-4804</v>
      </c>
      <c r="J23" s="168">
        <f t="shared" si="2"/>
        <v>3.3346622373174469E-3</v>
      </c>
      <c r="K23" s="168">
        <f t="shared" ref="K23" si="33">G23/G21</f>
        <v>0.22411819967546331</v>
      </c>
      <c r="L23" s="169">
        <v>5059</v>
      </c>
      <c r="M23" s="167">
        <v>0</v>
      </c>
      <c r="N23" s="167">
        <v>1495</v>
      </c>
      <c r="O23" s="167">
        <v>4312</v>
      </c>
      <c r="P23" s="167">
        <v>1382</v>
      </c>
      <c r="Q23" s="168">
        <f t="shared" si="3"/>
        <v>-0.67949907235621521</v>
      </c>
      <c r="R23" s="167">
        <f t="shared" si="4"/>
        <v>-2930</v>
      </c>
      <c r="S23" s="168">
        <f t="shared" si="6"/>
        <v>1.4052369990157239E-3</v>
      </c>
      <c r="T23" s="168">
        <f t="shared" ref="T23" si="34">P23/P21</f>
        <v>0.15668934240362811</v>
      </c>
    </row>
    <row r="24" spans="2:20" x14ac:dyDescent="0.25">
      <c r="B24" s="161" t="s">
        <v>106</v>
      </c>
      <c r="C24" s="162">
        <v>70396</v>
      </c>
      <c r="D24" s="162">
        <v>32260</v>
      </c>
      <c r="E24" s="162">
        <v>22095</v>
      </c>
      <c r="F24" s="162">
        <v>48635</v>
      </c>
      <c r="G24" s="162">
        <v>49756</v>
      </c>
      <c r="H24" s="163">
        <f t="shared" si="0"/>
        <v>2.3049244371337485E-2</v>
      </c>
      <c r="I24" s="162">
        <f t="shared" si="1"/>
        <v>1121</v>
      </c>
      <c r="J24" s="163">
        <f t="shared" si="2"/>
        <v>9.0477711526880909E-3</v>
      </c>
      <c r="K24" s="163">
        <f t="shared" ref="K24" si="35">G24/G24</f>
        <v>1</v>
      </c>
      <c r="L24" s="164">
        <v>11944</v>
      </c>
      <c r="M24" s="162">
        <v>0</v>
      </c>
      <c r="N24" s="162">
        <v>6326</v>
      </c>
      <c r="O24" s="162">
        <v>8918</v>
      </c>
      <c r="P24" s="162">
        <v>8089</v>
      </c>
      <c r="Q24" s="163">
        <f t="shared" si="3"/>
        <v>-9.2958062345817494E-2</v>
      </c>
      <c r="R24" s="162">
        <f t="shared" si="4"/>
        <v>-829</v>
      </c>
      <c r="S24" s="163">
        <f t="shared" si="6"/>
        <v>8.2250087446007168E-3</v>
      </c>
      <c r="T24" s="163">
        <f t="shared" ref="T24" si="36">P24/P24</f>
        <v>1</v>
      </c>
    </row>
    <row r="25" spans="2:20" x14ac:dyDescent="0.25">
      <c r="B25" s="40" t="s">
        <v>99</v>
      </c>
      <c r="C25" s="41">
        <v>44578</v>
      </c>
      <c r="D25" s="41">
        <v>19353</v>
      </c>
      <c r="E25" s="41">
        <v>14618</v>
      </c>
      <c r="F25" s="41">
        <v>32016</v>
      </c>
      <c r="G25" s="41">
        <v>34977</v>
      </c>
      <c r="H25" s="42">
        <f t="shared" si="0"/>
        <v>9.248500749625177E-2</v>
      </c>
      <c r="I25" s="41">
        <f t="shared" si="1"/>
        <v>2961</v>
      </c>
      <c r="J25" s="42">
        <f t="shared" si="2"/>
        <v>5.9560695224521835E-3</v>
      </c>
      <c r="K25" s="42">
        <f t="shared" ref="K25" si="37">G25/G24</f>
        <v>0.70297049602058048</v>
      </c>
      <c r="L25" s="165">
        <v>8072</v>
      </c>
      <c r="M25" s="41">
        <v>0</v>
      </c>
      <c r="N25" s="41">
        <v>4364</v>
      </c>
      <c r="O25" s="41">
        <v>5937</v>
      </c>
      <c r="P25" s="41">
        <v>6464</v>
      </c>
      <c r="Q25" s="42">
        <f t="shared" si="3"/>
        <v>8.8765369715344544E-2</v>
      </c>
      <c r="R25" s="41">
        <f t="shared" si="4"/>
        <v>527</v>
      </c>
      <c r="S25" s="42">
        <f t="shared" si="6"/>
        <v>6.5726859346147901E-3</v>
      </c>
      <c r="T25" s="42">
        <f t="shared" ref="T25" si="38">P25/P24</f>
        <v>0.79910990233650636</v>
      </c>
    </row>
    <row r="26" spans="2:20" x14ac:dyDescent="0.25">
      <c r="B26" s="166" t="s">
        <v>100</v>
      </c>
      <c r="C26" s="167">
        <v>25818</v>
      </c>
      <c r="D26" s="167">
        <v>12907</v>
      </c>
      <c r="E26" s="167">
        <v>7477</v>
      </c>
      <c r="F26" s="167">
        <v>16619</v>
      </c>
      <c r="G26" s="167">
        <v>14779</v>
      </c>
      <c r="H26" s="168">
        <f t="shared" si="0"/>
        <v>-0.11071664961790717</v>
      </c>
      <c r="I26" s="167">
        <f t="shared" si="1"/>
        <v>-1840</v>
      </c>
      <c r="J26" s="168">
        <f t="shared" si="2"/>
        <v>3.0917016302359083E-3</v>
      </c>
      <c r="K26" s="168">
        <f t="shared" ref="K26" si="39">G26/G24</f>
        <v>0.29702950397941957</v>
      </c>
      <c r="L26" s="169">
        <v>3872</v>
      </c>
      <c r="M26" s="167">
        <v>0</v>
      </c>
      <c r="N26" s="167">
        <v>1962</v>
      </c>
      <c r="O26" s="167">
        <v>2981</v>
      </c>
      <c r="P26" s="167">
        <v>1625</v>
      </c>
      <c r="Q26" s="168">
        <f t="shared" si="3"/>
        <v>-0.45488091244548812</v>
      </c>
      <c r="R26" s="167">
        <f t="shared" si="4"/>
        <v>-1356</v>
      </c>
      <c r="S26" s="168">
        <f t="shared" si="6"/>
        <v>1.6523228099859272E-3</v>
      </c>
      <c r="T26" s="168">
        <f t="shared" ref="T26" si="40">P26/P24</f>
        <v>0.20089009766349364</v>
      </c>
    </row>
    <row r="27" spans="2:20" x14ac:dyDescent="0.25">
      <c r="B27" s="161" t="s">
        <v>107</v>
      </c>
      <c r="C27" s="162">
        <v>6239</v>
      </c>
      <c r="D27" s="162">
        <v>3012</v>
      </c>
      <c r="E27" s="162">
        <v>3458</v>
      </c>
      <c r="F27" s="162">
        <v>6744</v>
      </c>
      <c r="G27" s="162">
        <v>6496</v>
      </c>
      <c r="H27" s="163">
        <f t="shared" si="0"/>
        <v>-3.6773428232502958E-2</v>
      </c>
      <c r="I27" s="162">
        <f t="shared" si="1"/>
        <v>-248</v>
      </c>
      <c r="J27" s="163">
        <f t="shared" si="2"/>
        <v>1.2546143446844553E-3</v>
      </c>
      <c r="K27" s="163">
        <f t="shared" ref="K27" si="41">G27/G27</f>
        <v>1</v>
      </c>
      <c r="L27" s="164">
        <v>1663</v>
      </c>
      <c r="M27" s="162">
        <v>52</v>
      </c>
      <c r="N27" s="162">
        <v>772</v>
      </c>
      <c r="O27" s="162">
        <v>1136</v>
      </c>
      <c r="P27" s="162">
        <v>1729</v>
      </c>
      <c r="Q27" s="163">
        <f t="shared" si="3"/>
        <v>0.52200704225352124</v>
      </c>
      <c r="R27" s="162">
        <f t="shared" si="4"/>
        <v>593</v>
      </c>
      <c r="S27" s="163">
        <f t="shared" si="6"/>
        <v>1.7580714698250267E-3</v>
      </c>
      <c r="T27" s="163">
        <f t="shared" ref="T27" si="42">P27/P27</f>
        <v>1</v>
      </c>
    </row>
    <row r="28" spans="2:20" x14ac:dyDescent="0.25">
      <c r="B28" s="40" t="s">
        <v>99</v>
      </c>
      <c r="C28" s="41">
        <v>3807</v>
      </c>
      <c r="D28" s="41">
        <v>2122</v>
      </c>
      <c r="E28" s="41">
        <v>2331</v>
      </c>
      <c r="F28" s="41">
        <v>4164</v>
      </c>
      <c r="G28" s="41">
        <v>3347</v>
      </c>
      <c r="H28" s="42">
        <f t="shared" si="0"/>
        <v>-0.19620557156580209</v>
      </c>
      <c r="I28" s="41">
        <f t="shared" si="1"/>
        <v>-817</v>
      </c>
      <c r="J28" s="42">
        <f t="shared" si="2"/>
        <v>7.7464622349734166E-4</v>
      </c>
      <c r="K28" s="42">
        <f t="shared" ref="K28" si="43">G28/G27</f>
        <v>0.51524014778325122</v>
      </c>
      <c r="L28" s="165">
        <v>889</v>
      </c>
      <c r="M28" s="41">
        <v>0</v>
      </c>
      <c r="N28" s="41">
        <v>330</v>
      </c>
      <c r="O28" s="41">
        <v>532</v>
      </c>
      <c r="P28" s="41">
        <v>1107</v>
      </c>
      <c r="Q28" s="42">
        <f t="shared" si="3"/>
        <v>1.0808270676691731</v>
      </c>
      <c r="R28" s="41">
        <f t="shared" si="4"/>
        <v>575</v>
      </c>
      <c r="S28" s="42">
        <f t="shared" si="6"/>
        <v>1.1256131388642594E-3</v>
      </c>
      <c r="T28" s="42">
        <f t="shared" ref="T28" si="44">P28/P27</f>
        <v>0.64025448235974547</v>
      </c>
    </row>
    <row r="29" spans="2:20" x14ac:dyDescent="0.25">
      <c r="B29" s="166" t="s">
        <v>100</v>
      </c>
      <c r="C29" s="167">
        <v>2432</v>
      </c>
      <c r="D29" s="167">
        <v>838</v>
      </c>
      <c r="E29" s="167">
        <v>1127</v>
      </c>
      <c r="F29" s="167">
        <v>2580</v>
      </c>
      <c r="G29" s="167">
        <v>3149</v>
      </c>
      <c r="H29" s="168">
        <f t="shared" si="0"/>
        <v>0.22054263565891463</v>
      </c>
      <c r="I29" s="167">
        <f t="shared" si="1"/>
        <v>569</v>
      </c>
      <c r="J29" s="168">
        <f t="shared" si="2"/>
        <v>4.7996812118711373E-4</v>
      </c>
      <c r="K29" s="168">
        <f t="shared" ref="K29" si="45">G29/G27</f>
        <v>0.48475985221674878</v>
      </c>
      <c r="L29" s="169">
        <v>774</v>
      </c>
      <c r="M29" s="167">
        <v>0</v>
      </c>
      <c r="N29" s="167">
        <v>442</v>
      </c>
      <c r="O29" s="167">
        <v>604</v>
      </c>
      <c r="P29" s="167">
        <v>622</v>
      </c>
      <c r="Q29" s="168">
        <f t="shared" si="3"/>
        <v>2.9801324503311299E-2</v>
      </c>
      <c r="R29" s="167">
        <f t="shared" si="4"/>
        <v>18</v>
      </c>
      <c r="S29" s="168">
        <f t="shared" si="6"/>
        <v>6.3245833096076728E-4</v>
      </c>
      <c r="T29" s="168">
        <f t="shared" ref="T29" si="46">P29/P27</f>
        <v>0.35974551764025448</v>
      </c>
    </row>
    <row r="30" spans="2:20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  <c r="L30" s="45"/>
      <c r="M30" s="45"/>
      <c r="N30" s="45"/>
      <c r="O30" s="45"/>
      <c r="P30" s="47"/>
      <c r="Q30" s="47"/>
      <c r="R30" s="47"/>
      <c r="S30" s="47"/>
      <c r="T30" s="47"/>
    </row>
    <row r="31" spans="2:20" x14ac:dyDescent="0.25">
      <c r="B31" s="49" t="s">
        <v>108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4" spans="2:11" ht="21.75" thickBot="1" x14ac:dyDescent="0.3">
      <c r="B34" s="52" t="s">
        <v>277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1">
        <v>2018</v>
      </c>
      <c r="D36" s="121">
        <v>2019</v>
      </c>
      <c r="E36" s="121">
        <v>2020</v>
      </c>
      <c r="F36" s="121">
        <v>2021</v>
      </c>
      <c r="G36" s="121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4" t="s">
        <v>98</v>
      </c>
      <c r="C37" s="155">
        <v>13460559</v>
      </c>
      <c r="D37" s="155">
        <v>13140461</v>
      </c>
      <c r="E37" s="155">
        <v>4156146</v>
      </c>
      <c r="F37" s="155">
        <v>6295130</v>
      </c>
      <c r="G37" s="155">
        <v>12449338</v>
      </c>
      <c r="H37" s="156">
        <f>G37/F37-1</f>
        <v>0.97761412393389802</v>
      </c>
      <c r="I37" s="155">
        <f>G37-F37</f>
        <v>6154208</v>
      </c>
      <c r="J37" s="157">
        <f>F37/$G$6</f>
        <v>1.1711091933056725</v>
      </c>
      <c r="K37" s="157">
        <f>G37/G37</f>
        <v>1</v>
      </c>
    </row>
    <row r="38" spans="2:11" ht="15.75" x14ac:dyDescent="0.25">
      <c r="B38" s="32" t="s">
        <v>99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47">G38/F38-1</f>
        <v>0.97036434304588837</v>
      </c>
      <c r="I38" s="33">
        <f t="shared" ref="I38:I60" si="48">G38-F38</f>
        <v>4822671</v>
      </c>
      <c r="J38" s="34">
        <f t="shared" ref="J38:J60" si="49">F38/$G$6</f>
        <v>0.92458212542906448</v>
      </c>
      <c r="K38" s="34">
        <f>G38/G37</f>
        <v>0.7865984520622703</v>
      </c>
    </row>
    <row r="39" spans="2:11" ht="15.75" x14ac:dyDescent="0.25">
      <c r="B39" s="32" t="s">
        <v>100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47"/>
        <v>1.0048039083257936</v>
      </c>
      <c r="I39" s="33">
        <f t="shared" si="48"/>
        <v>1331537</v>
      </c>
      <c r="J39" s="34">
        <f t="shared" si="49"/>
        <v>0.246527067876608</v>
      </c>
      <c r="K39" s="34">
        <f>G39/G37</f>
        <v>0.2134015479377297</v>
      </c>
    </row>
    <row r="40" spans="2:11" x14ac:dyDescent="0.25">
      <c r="B40" s="161" t="s">
        <v>101</v>
      </c>
      <c r="C40" s="162">
        <v>4872456</v>
      </c>
      <c r="D40" s="162">
        <v>4831573</v>
      </c>
      <c r="E40" s="162">
        <v>1565303</v>
      </c>
      <c r="F40" s="162">
        <v>2335438</v>
      </c>
      <c r="G40" s="162">
        <v>4757683</v>
      </c>
      <c r="H40" s="163">
        <f t="shared" si="47"/>
        <v>1.0371694731352319</v>
      </c>
      <c r="I40" s="162">
        <f t="shared" si="48"/>
        <v>2422245</v>
      </c>
      <c r="J40" s="163">
        <f t="shared" si="49"/>
        <v>0.43447123604999632</v>
      </c>
      <c r="K40" s="163">
        <f t="shared" ref="K40" si="50">G40/G40</f>
        <v>1</v>
      </c>
    </row>
    <row r="41" spans="2:11" x14ac:dyDescent="0.25">
      <c r="B41" s="40" t="s">
        <v>99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47"/>
        <v>1.0327287327283559</v>
      </c>
      <c r="I41" s="41">
        <f t="shared" si="48"/>
        <v>1918842</v>
      </c>
      <c r="J41" s="42">
        <f t="shared" si="49"/>
        <v>0.34565722797574189</v>
      </c>
      <c r="K41" s="42">
        <f t="shared" ref="K41" si="51">G41/G40</f>
        <v>0.79384713105097582</v>
      </c>
    </row>
    <row r="42" spans="2:11" x14ac:dyDescent="0.25">
      <c r="B42" s="166" t="s">
        <v>100</v>
      </c>
      <c r="C42" s="167">
        <v>1337534</v>
      </c>
      <c r="D42" s="167">
        <v>1263385</v>
      </c>
      <c r="E42" s="167">
        <v>365017</v>
      </c>
      <c r="F42" s="167">
        <v>477407</v>
      </c>
      <c r="G42" s="167">
        <v>980810</v>
      </c>
      <c r="H42" s="168">
        <f t="shared" si="47"/>
        <v>1.0544524902232268</v>
      </c>
      <c r="I42" s="167">
        <f t="shared" si="48"/>
        <v>503403</v>
      </c>
      <c r="J42" s="168">
        <f t="shared" si="49"/>
        <v>8.8814008074254422E-2</v>
      </c>
      <c r="K42" s="168">
        <f t="shared" ref="K42" si="52">G42/G40</f>
        <v>0.20615286894902413</v>
      </c>
    </row>
    <row r="43" spans="2:11" x14ac:dyDescent="0.25">
      <c r="B43" s="161" t="s">
        <v>102</v>
      </c>
      <c r="C43" s="162">
        <v>3847262</v>
      </c>
      <c r="D43" s="162">
        <v>3784870</v>
      </c>
      <c r="E43" s="162">
        <v>1235446</v>
      </c>
      <c r="F43" s="162">
        <v>1829409</v>
      </c>
      <c r="G43" s="162">
        <v>3316536</v>
      </c>
      <c r="H43" s="163">
        <f t="shared" si="47"/>
        <v>0.81290023171417647</v>
      </c>
      <c r="I43" s="162">
        <f t="shared" si="48"/>
        <v>1487127</v>
      </c>
      <c r="J43" s="163">
        <f t="shared" si="49"/>
        <v>0.3403325583770529</v>
      </c>
      <c r="K43" s="163">
        <f t="shared" ref="K43" si="53">G43/G43</f>
        <v>1</v>
      </c>
    </row>
    <row r="44" spans="2:11" x14ac:dyDescent="0.25">
      <c r="B44" s="40" t="s">
        <v>99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47"/>
        <v>0.78738429581651181</v>
      </c>
      <c r="I44" s="41">
        <f t="shared" si="48"/>
        <v>1141734</v>
      </c>
      <c r="J44" s="42">
        <f t="shared" si="49"/>
        <v>0.26975585063466484</v>
      </c>
      <c r="K44" s="42">
        <f t="shared" ref="K44" si="54">G44/G43</f>
        <v>0.78146837543750469</v>
      </c>
    </row>
    <row r="45" spans="2:11" x14ac:dyDescent="0.25">
      <c r="B45" s="166" t="s">
        <v>100</v>
      </c>
      <c r="C45" s="167">
        <v>1317461</v>
      </c>
      <c r="D45" s="167">
        <v>1254054</v>
      </c>
      <c r="E45" s="167">
        <v>329121</v>
      </c>
      <c r="F45" s="167">
        <v>379375</v>
      </c>
      <c r="G45" s="167">
        <v>724768</v>
      </c>
      <c r="H45" s="168">
        <f t="shared" si="47"/>
        <v>0.91042635914332792</v>
      </c>
      <c r="I45" s="167">
        <f t="shared" si="48"/>
        <v>345393</v>
      </c>
      <c r="J45" s="168">
        <f t="shared" si="49"/>
        <v>7.0576707742388084E-2</v>
      </c>
      <c r="K45" s="168">
        <f t="shared" ref="K45" si="55">G45/G43</f>
        <v>0.21853162456249534</v>
      </c>
    </row>
    <row r="46" spans="2:11" x14ac:dyDescent="0.25">
      <c r="B46" s="161" t="s">
        <v>103</v>
      </c>
      <c r="C46" s="162">
        <v>2399285</v>
      </c>
      <c r="D46" s="162">
        <v>2348180</v>
      </c>
      <c r="E46" s="162">
        <v>643160</v>
      </c>
      <c r="F46" s="162">
        <v>957523</v>
      </c>
      <c r="G46" s="162">
        <v>2251584</v>
      </c>
      <c r="H46" s="163">
        <f t="shared" si="47"/>
        <v>1.3514672754597017</v>
      </c>
      <c r="I46" s="162">
        <f t="shared" si="48"/>
        <v>1294061</v>
      </c>
      <c r="J46" s="163">
        <f t="shared" si="49"/>
        <v>0.17813198267575531</v>
      </c>
      <c r="K46" s="163">
        <f t="shared" ref="K46" si="56">G46/G46</f>
        <v>1</v>
      </c>
    </row>
    <row r="47" spans="2:11" x14ac:dyDescent="0.25">
      <c r="B47" s="40" t="s">
        <v>99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47"/>
        <v>1.3489390921999878</v>
      </c>
      <c r="I47" s="41">
        <f t="shared" si="48"/>
        <v>925267</v>
      </c>
      <c r="J47" s="42">
        <f t="shared" si="49"/>
        <v>0.12760492000810364</v>
      </c>
      <c r="K47" s="42">
        <f t="shared" ref="K47" si="57">G47/G46</f>
        <v>0.715580231517012</v>
      </c>
    </row>
    <row r="48" spans="2:11" x14ac:dyDescent="0.25">
      <c r="B48" s="166" t="s">
        <v>100</v>
      </c>
      <c r="C48" s="167">
        <v>772430</v>
      </c>
      <c r="D48" s="167">
        <v>727360</v>
      </c>
      <c r="E48" s="167">
        <v>195319</v>
      </c>
      <c r="F48" s="167">
        <v>271601</v>
      </c>
      <c r="G48" s="167">
        <v>640395</v>
      </c>
      <c r="H48" s="168">
        <f t="shared" si="47"/>
        <v>1.357852143401534</v>
      </c>
      <c r="I48" s="167">
        <f t="shared" si="48"/>
        <v>368794</v>
      </c>
      <c r="J48" s="168">
        <f t="shared" si="49"/>
        <v>5.0527062667651654E-2</v>
      </c>
      <c r="K48" s="168">
        <f t="shared" ref="K48" si="58">G48/G46</f>
        <v>0.284419768482988</v>
      </c>
    </row>
    <row r="49" spans="2:11" x14ac:dyDescent="0.25">
      <c r="B49" s="161" t="s">
        <v>104</v>
      </c>
      <c r="C49" s="162">
        <v>1903505</v>
      </c>
      <c r="D49" s="162">
        <v>1754941</v>
      </c>
      <c r="E49" s="162">
        <v>558351</v>
      </c>
      <c r="F49" s="162">
        <v>964380</v>
      </c>
      <c r="G49" s="162">
        <v>1824210</v>
      </c>
      <c r="H49" s="163">
        <f t="shared" si="47"/>
        <v>0.89158837802525981</v>
      </c>
      <c r="I49" s="162">
        <f t="shared" si="48"/>
        <v>859830</v>
      </c>
      <c r="J49" s="163">
        <f t="shared" si="49"/>
        <v>0.17940761888001114</v>
      </c>
      <c r="K49" s="163">
        <f t="shared" ref="K49" si="59">G49/G49</f>
        <v>1</v>
      </c>
    </row>
    <row r="50" spans="2:11" x14ac:dyDescent="0.25">
      <c r="B50" s="40" t="s">
        <v>99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47"/>
        <v>0.9161670022872952</v>
      </c>
      <c r="I50" s="41">
        <f t="shared" si="48"/>
        <v>770250</v>
      </c>
      <c r="J50" s="42">
        <f t="shared" si="49"/>
        <v>0.15640468158672996</v>
      </c>
      <c r="K50" s="42">
        <f t="shared" ref="K50" si="60">G50/G49</f>
        <v>0.88311159351171187</v>
      </c>
    </row>
    <row r="51" spans="2:11" x14ac:dyDescent="0.25">
      <c r="B51" s="166" t="s">
        <v>100</v>
      </c>
      <c r="C51" s="167">
        <v>328533</v>
      </c>
      <c r="D51" s="167">
        <v>259112</v>
      </c>
      <c r="E51" s="167">
        <v>79391</v>
      </c>
      <c r="F51" s="167">
        <v>123649</v>
      </c>
      <c r="G51" s="167">
        <v>213229</v>
      </c>
      <c r="H51" s="168">
        <f t="shared" si="47"/>
        <v>0.72447007254405626</v>
      </c>
      <c r="I51" s="167">
        <f t="shared" si="48"/>
        <v>89580</v>
      </c>
      <c r="J51" s="168">
        <f t="shared" si="49"/>
        <v>2.3002937293281171E-2</v>
      </c>
      <c r="K51" s="168">
        <f t="shared" ref="K51" si="61">G51/G49</f>
        <v>0.11688840648828808</v>
      </c>
    </row>
    <row r="52" spans="2:11" x14ac:dyDescent="0.25">
      <c r="B52" s="161" t="s">
        <v>105</v>
      </c>
      <c r="C52" s="162">
        <v>240107</v>
      </c>
      <c r="D52" s="162">
        <v>226489</v>
      </c>
      <c r="E52" s="162">
        <v>74438</v>
      </c>
      <c r="F52" s="162">
        <v>99955</v>
      </c>
      <c r="G52" s="162">
        <v>160141</v>
      </c>
      <c r="H52" s="163">
        <f t="shared" si="47"/>
        <v>0.60213095893151913</v>
      </c>
      <c r="I52" s="162">
        <f t="shared" si="48"/>
        <v>60186</v>
      </c>
      <c r="J52" s="163">
        <f t="shared" si="49"/>
        <v>1.859504401289068E-2</v>
      </c>
      <c r="K52" s="163">
        <f t="shared" ref="K52" si="62">G52/G52</f>
        <v>1</v>
      </c>
    </row>
    <row r="53" spans="2:11" x14ac:dyDescent="0.25">
      <c r="B53" s="40" t="s">
        <v>99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47"/>
        <v>0.71446335587160958</v>
      </c>
      <c r="I53" s="41">
        <f t="shared" si="48"/>
        <v>45965</v>
      </c>
      <c r="J53" s="42">
        <f t="shared" si="49"/>
        <v>1.1968507394020528E-2</v>
      </c>
      <c r="K53" s="42">
        <f t="shared" ref="K53" si="63">G53/G52</f>
        <v>0.68876802317957297</v>
      </c>
    </row>
    <row r="54" spans="2:11" x14ac:dyDescent="0.25">
      <c r="B54" s="166" t="s">
        <v>100</v>
      </c>
      <c r="C54" s="167">
        <v>72968</v>
      </c>
      <c r="D54" s="167">
        <v>62362</v>
      </c>
      <c r="E54" s="167">
        <v>21572</v>
      </c>
      <c r="F54" s="167">
        <v>35620</v>
      </c>
      <c r="G54" s="167">
        <v>49841</v>
      </c>
      <c r="H54" s="168">
        <f t="shared" si="47"/>
        <v>0.39924199887703526</v>
      </c>
      <c r="I54" s="167">
        <f t="shared" si="48"/>
        <v>14221</v>
      </c>
      <c r="J54" s="168">
        <f t="shared" si="49"/>
        <v>6.626536618870151E-3</v>
      </c>
      <c r="K54" s="168">
        <f t="shared" ref="K54" si="64">G54/G52</f>
        <v>0.31123197682042703</v>
      </c>
    </row>
    <row r="55" spans="2:11" x14ac:dyDescent="0.25">
      <c r="B55" s="161" t="s">
        <v>106</v>
      </c>
      <c r="C55" s="162">
        <v>180162</v>
      </c>
      <c r="D55" s="162">
        <v>173045</v>
      </c>
      <c r="E55" s="162">
        <v>72840</v>
      </c>
      <c r="F55" s="162">
        <v>94852</v>
      </c>
      <c r="G55" s="162">
        <v>120139</v>
      </c>
      <c r="H55" s="163">
        <f t="shared" si="47"/>
        <v>0.26659427318348583</v>
      </c>
      <c r="I55" s="162">
        <f t="shared" si="48"/>
        <v>25287</v>
      </c>
      <c r="J55" s="163">
        <f t="shared" si="49"/>
        <v>1.7645711717379886E-2</v>
      </c>
      <c r="K55" s="163">
        <f t="shared" ref="K55" si="65">G55/G55</f>
        <v>1</v>
      </c>
    </row>
    <row r="56" spans="2:11" x14ac:dyDescent="0.25">
      <c r="B56" s="40" t="s">
        <v>99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47"/>
        <v>0.29111749690966593</v>
      </c>
      <c r="I56" s="41">
        <f t="shared" si="48"/>
        <v>18134</v>
      </c>
      <c r="J56" s="42">
        <f t="shared" si="49"/>
        <v>1.1588253580180815E-2</v>
      </c>
      <c r="K56" s="42">
        <f t="shared" ref="K56" si="66">G56/G55</f>
        <v>0.66943290688286072</v>
      </c>
    </row>
    <row r="57" spans="2:11" x14ac:dyDescent="0.25">
      <c r="B57" s="166" t="s">
        <v>100</v>
      </c>
      <c r="C57" s="167">
        <v>71400</v>
      </c>
      <c r="D57" s="167">
        <v>65463</v>
      </c>
      <c r="E57" s="167">
        <v>31444</v>
      </c>
      <c r="F57" s="167">
        <v>32561</v>
      </c>
      <c r="G57" s="167">
        <v>39714</v>
      </c>
      <c r="H57" s="168">
        <f t="shared" si="47"/>
        <v>0.2196799852584379</v>
      </c>
      <c r="I57" s="167">
        <f t="shared" si="48"/>
        <v>7153</v>
      </c>
      <c r="J57" s="168">
        <f t="shared" si="49"/>
        <v>6.0574581371990732E-3</v>
      </c>
      <c r="K57" s="168">
        <f t="shared" ref="K57" si="67">G57/G55</f>
        <v>0.33056709311713933</v>
      </c>
    </row>
    <row r="58" spans="2:11" x14ac:dyDescent="0.25">
      <c r="B58" s="161" t="s">
        <v>107</v>
      </c>
      <c r="C58" s="162">
        <v>17782</v>
      </c>
      <c r="D58" s="162">
        <v>21363</v>
      </c>
      <c r="E58" s="162">
        <v>6608</v>
      </c>
      <c r="F58" s="162">
        <v>13573</v>
      </c>
      <c r="G58" s="162">
        <v>19045</v>
      </c>
      <c r="H58" s="163">
        <f t="shared" si="47"/>
        <v>0.40315331908936858</v>
      </c>
      <c r="I58" s="162">
        <f t="shared" si="48"/>
        <v>5472</v>
      </c>
      <c r="J58" s="163">
        <f t="shared" si="49"/>
        <v>2.5250415925863155E-3</v>
      </c>
      <c r="K58" s="163">
        <f t="shared" ref="K58" si="68">G58/G58</f>
        <v>1</v>
      </c>
    </row>
    <row r="59" spans="2:11" x14ac:dyDescent="0.25">
      <c r="B59" s="40" t="s">
        <v>99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47"/>
        <v>0.28775391758560653</v>
      </c>
      <c r="I59" s="41">
        <f t="shared" si="48"/>
        <v>2479</v>
      </c>
      <c r="J59" s="42">
        <f t="shared" si="49"/>
        <v>1.6026842496228624E-3</v>
      </c>
      <c r="K59" s="42">
        <f t="shared" ref="K59" si="69">G59/G58</f>
        <v>0.58251509582567607</v>
      </c>
    </row>
    <row r="60" spans="2:11" x14ac:dyDescent="0.25">
      <c r="B60" s="166" t="s">
        <v>100</v>
      </c>
      <c r="C60" s="167">
        <v>7342</v>
      </c>
      <c r="D60" s="167">
        <v>10193</v>
      </c>
      <c r="E60" s="167">
        <v>2884</v>
      </c>
      <c r="F60" s="167">
        <v>4958</v>
      </c>
      <c r="G60" s="167">
        <v>7951</v>
      </c>
      <c r="H60" s="168">
        <f t="shared" si="47"/>
        <v>0.60367083501411867</v>
      </c>
      <c r="I60" s="167">
        <f t="shared" si="48"/>
        <v>2993</v>
      </c>
      <c r="J60" s="168">
        <f t="shared" si="49"/>
        <v>9.2235734296345338E-4</v>
      </c>
      <c r="K60" s="168">
        <f t="shared" ref="K60" si="70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108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001CE-FB69-4295-AB98-59C2982B6EED}">
  <dimension ref="A1:W141"/>
  <sheetViews>
    <sheetView showGridLines="0" workbookViewId="0"/>
  </sheetViews>
  <sheetFormatPr baseColWidth="10" defaultRowHeight="15" x14ac:dyDescent="0.25"/>
  <cols>
    <col min="1" max="1" width="15.5703125" customWidth="1"/>
    <col min="2" max="5" width="16.5703125" customWidth="1"/>
    <col min="10" max="10" width="11.85546875" bestFit="1" customWidth="1"/>
    <col min="17" max="22" width="10.42578125" customWidth="1"/>
  </cols>
  <sheetData>
    <row r="1" spans="2:22" ht="42.75" customHeight="1" x14ac:dyDescent="0.25"/>
    <row r="2" spans="2:22" ht="23.25" x14ac:dyDescent="0.35">
      <c r="B2" s="153"/>
      <c r="C2" s="153"/>
      <c r="D2" s="153"/>
      <c r="E2" s="153"/>
    </row>
    <row r="3" spans="2:22" ht="40.5" customHeight="1" thickBot="1" x14ac:dyDescent="0.3">
      <c r="B3" s="52" t="s">
        <v>278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spans="2:2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</row>
    <row r="5" spans="2:22" ht="60.75" thickBot="1" x14ac:dyDescent="0.3">
      <c r="B5" s="16"/>
      <c r="C5" s="55" t="s">
        <v>511</v>
      </c>
      <c r="D5" s="55" t="s">
        <v>512</v>
      </c>
      <c r="E5" s="55" t="s">
        <v>513</v>
      </c>
      <c r="F5" s="55" t="s">
        <v>514</v>
      </c>
      <c r="G5" s="55" t="s">
        <v>515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acumulado a mayo 2023</v>
      </c>
      <c r="M5" s="56" t="str">
        <f>CONCATENATE("cuota/ total isla ",RIGHT(G5,2))</f>
        <v>cuota/ total isla 23</v>
      </c>
      <c r="N5" s="57" t="s">
        <v>506</v>
      </c>
      <c r="O5" s="57" t="s">
        <v>510</v>
      </c>
      <c r="P5" s="57" t="s">
        <v>507</v>
      </c>
      <c r="Q5" s="57" t="s">
        <v>508</v>
      </c>
      <c r="R5" s="57" t="s">
        <v>509</v>
      </c>
      <c r="S5" s="21" t="str">
        <f>CONCATENATE("var. ",RIGHT(R5,2),"/",RIGHT(Q5,2))</f>
        <v>var. 23/22</v>
      </c>
      <c r="T5" s="21" t="str">
        <f>CONCATENATE("dif. ",RIGHT(R5,2),"/",RIGHT(Q5,2))</f>
        <v>dif. 23/22</v>
      </c>
      <c r="U5" s="56" t="str">
        <f>CONCATENATE("cuota ",R5)</f>
        <v>cuota mayo 2023</v>
      </c>
      <c r="V5" s="58" t="str">
        <f>CONCATENATE("cuota/ total isla ",RIGHT(R5,2))</f>
        <v>cuota/ total isla 23</v>
      </c>
    </row>
    <row r="6" spans="2:22" ht="15.75" x14ac:dyDescent="0.25">
      <c r="B6" s="154" t="s">
        <v>98</v>
      </c>
      <c r="C6" s="155">
        <v>5307768</v>
      </c>
      <c r="D6" s="155">
        <v>2502414</v>
      </c>
      <c r="E6" s="155">
        <v>907071</v>
      </c>
      <c r="F6" s="155">
        <v>4694110</v>
      </c>
      <c r="G6" s="155">
        <v>5375357</v>
      </c>
      <c r="H6" s="156">
        <f>G6/F6-1</f>
        <v>0.14512804344167485</v>
      </c>
      <c r="I6" s="155">
        <f>G6-F6</f>
        <v>681247</v>
      </c>
      <c r="J6" s="156">
        <f>G6/C6-1</f>
        <v>1.2733977822693143E-2</v>
      </c>
      <c r="K6" s="155">
        <f>G6-C6</f>
        <v>67589</v>
      </c>
      <c r="L6" s="157">
        <f>G6/$G$6</f>
        <v>1</v>
      </c>
      <c r="M6" s="157">
        <f>G6/$G$6</f>
        <v>1</v>
      </c>
      <c r="N6" s="155">
        <v>1016448</v>
      </c>
      <c r="O6" s="155">
        <v>2972</v>
      </c>
      <c r="P6" s="155">
        <v>292677</v>
      </c>
      <c r="Q6" s="155">
        <v>979713</v>
      </c>
      <c r="R6" s="155">
        <v>983464</v>
      </c>
      <c r="S6" s="156">
        <f>R6/Q6-1</f>
        <v>3.8286722744313995E-3</v>
      </c>
      <c r="T6" s="155">
        <f>R6-Q6</f>
        <v>3751</v>
      </c>
      <c r="U6" s="157">
        <f>R6/$R$6</f>
        <v>1</v>
      </c>
      <c r="V6" s="157">
        <f t="shared" ref="V6:V17" si="0">R6/$R$6</f>
        <v>1</v>
      </c>
    </row>
    <row r="7" spans="2:22" ht="15.75" x14ac:dyDescent="0.25">
      <c r="B7" s="170" t="s">
        <v>99</v>
      </c>
      <c r="C7" s="33">
        <v>3835616</v>
      </c>
      <c r="D7" s="33">
        <v>1868761</v>
      </c>
      <c r="E7" s="33">
        <v>703005</v>
      </c>
      <c r="F7" s="33">
        <v>3703019</v>
      </c>
      <c r="G7" s="33">
        <v>4249082</v>
      </c>
      <c r="H7" s="34">
        <f t="shared" ref="H7:H8" si="1">G7/F7-1</f>
        <v>0.14746427171991283</v>
      </c>
      <c r="I7" s="33">
        <f t="shared" ref="I7:I68" si="2">G7-F7</f>
        <v>546063</v>
      </c>
      <c r="J7" s="34">
        <f t="shared" ref="J7:J68" si="3">G7/C7-1</f>
        <v>0.10779650517674355</v>
      </c>
      <c r="K7" s="33">
        <f t="shared" ref="K7:K68" si="4">G7-C7</f>
        <v>413466</v>
      </c>
      <c r="L7" s="34">
        <f t="shared" ref="L7:L68" si="5">G7/$G$6</f>
        <v>0.79047438151549754</v>
      </c>
      <c r="M7" s="34">
        <f t="shared" ref="M7:M17" si="6">G7/$G$6</f>
        <v>0.79047438151549754</v>
      </c>
      <c r="N7" s="33">
        <v>748014</v>
      </c>
      <c r="O7" s="33">
        <v>1327</v>
      </c>
      <c r="P7" s="33">
        <v>231795</v>
      </c>
      <c r="Q7" s="33">
        <v>780591</v>
      </c>
      <c r="R7" s="33">
        <v>799649</v>
      </c>
      <c r="S7" s="34">
        <f t="shared" ref="S7:S8" si="7">R7/Q7-1</f>
        <v>2.4414834401114138E-2</v>
      </c>
      <c r="T7" s="33">
        <f t="shared" ref="T7:T68" si="8">R7-Q7</f>
        <v>19058</v>
      </c>
      <c r="U7" s="34">
        <f t="shared" ref="U7:U68" si="9">R7/$R$6</f>
        <v>0.81309432780457647</v>
      </c>
      <c r="V7" s="34">
        <f t="shared" si="0"/>
        <v>0.81309432780457647</v>
      </c>
    </row>
    <row r="8" spans="2:22" x14ac:dyDescent="0.25">
      <c r="B8" s="72" t="s">
        <v>109</v>
      </c>
      <c r="C8" s="41">
        <v>477754</v>
      </c>
      <c r="D8" s="41">
        <v>264728</v>
      </c>
      <c r="E8" s="41">
        <v>133694</v>
      </c>
      <c r="F8" s="41">
        <v>597903</v>
      </c>
      <c r="G8" s="41">
        <v>632631</v>
      </c>
      <c r="H8" s="42">
        <f t="shared" si="1"/>
        <v>5.8083000085298098E-2</v>
      </c>
      <c r="I8" s="41">
        <f t="shared" si="2"/>
        <v>34728</v>
      </c>
      <c r="J8" s="42">
        <f t="shared" si="3"/>
        <v>0.32417729626544212</v>
      </c>
      <c r="K8" s="41">
        <f t="shared" si="4"/>
        <v>154877</v>
      </c>
      <c r="L8" s="42">
        <f t="shared" si="5"/>
        <v>0.11769097382741277</v>
      </c>
      <c r="M8" s="42">
        <f t="shared" si="6"/>
        <v>0.11769097382741277</v>
      </c>
      <c r="N8" s="41">
        <v>93037</v>
      </c>
      <c r="O8" s="41" t="e">
        <v>#REF!</v>
      </c>
      <c r="P8" s="41">
        <v>44721</v>
      </c>
      <c r="Q8" s="41">
        <v>123902</v>
      </c>
      <c r="R8" s="41">
        <v>111858</v>
      </c>
      <c r="S8" s="42">
        <f t="shared" si="7"/>
        <v>-9.720585624122291E-2</v>
      </c>
      <c r="T8" s="41">
        <f t="shared" si="8"/>
        <v>-12044</v>
      </c>
      <c r="U8" s="42">
        <f t="shared" si="9"/>
        <v>0.11373878454117284</v>
      </c>
      <c r="V8" s="42">
        <f t="shared" si="0"/>
        <v>0.11373878454117284</v>
      </c>
    </row>
    <row r="9" spans="2:22" x14ac:dyDescent="0.25">
      <c r="B9" s="72" t="s">
        <v>110</v>
      </c>
      <c r="C9" s="41">
        <v>2313470</v>
      </c>
      <c r="D9" s="41">
        <v>1147838</v>
      </c>
      <c r="E9" s="41">
        <v>395100</v>
      </c>
      <c r="F9" s="41">
        <v>2241932</v>
      </c>
      <c r="G9" s="41">
        <v>2622205</v>
      </c>
      <c r="H9" s="42">
        <v>0.58358319365985878</v>
      </c>
      <c r="I9" s="41">
        <f t="shared" si="2"/>
        <v>380273</v>
      </c>
      <c r="J9" s="42">
        <f t="shared" si="3"/>
        <v>0.1334510497218464</v>
      </c>
      <c r="K9" s="41">
        <f t="shared" si="4"/>
        <v>308735</v>
      </c>
      <c r="L9" s="42">
        <f t="shared" si="5"/>
        <v>0.48781969271994402</v>
      </c>
      <c r="M9" s="42">
        <f t="shared" si="6"/>
        <v>0.48781969271994402</v>
      </c>
      <c r="N9" s="41">
        <v>456796</v>
      </c>
      <c r="O9" s="41">
        <v>689</v>
      </c>
      <c r="P9" s="41">
        <v>134480</v>
      </c>
      <c r="Q9" s="41">
        <v>484446</v>
      </c>
      <c r="R9" s="41">
        <v>504817</v>
      </c>
      <c r="S9" s="42">
        <v>0.58358319365985878</v>
      </c>
      <c r="T9" s="41">
        <f t="shared" si="8"/>
        <v>20371</v>
      </c>
      <c r="U9" s="42">
        <f t="shared" si="9"/>
        <v>0.51330501167302511</v>
      </c>
      <c r="V9" s="42">
        <f t="shared" si="0"/>
        <v>0.51330501167302511</v>
      </c>
    </row>
    <row r="10" spans="2:22" x14ac:dyDescent="0.25">
      <c r="B10" s="72" t="s">
        <v>111</v>
      </c>
      <c r="C10" s="41">
        <v>794234</v>
      </c>
      <c r="D10" s="41">
        <v>353916</v>
      </c>
      <c r="E10" s="41">
        <v>143971</v>
      </c>
      <c r="F10" s="41">
        <v>721018</v>
      </c>
      <c r="G10" s="41">
        <v>822276</v>
      </c>
      <c r="H10" s="42">
        <v>0.56006191245760584</v>
      </c>
      <c r="I10" s="41">
        <f t="shared" si="2"/>
        <v>101258</v>
      </c>
      <c r="J10" s="42">
        <f t="shared" si="3"/>
        <v>3.5306975022474374E-2</v>
      </c>
      <c r="K10" s="41">
        <f t="shared" si="4"/>
        <v>28042</v>
      </c>
      <c r="L10" s="42">
        <f t="shared" si="5"/>
        <v>0.15297142124699811</v>
      </c>
      <c r="M10" s="42">
        <f t="shared" si="6"/>
        <v>0.15297142124699811</v>
      </c>
      <c r="N10" s="41">
        <v>151085</v>
      </c>
      <c r="O10" s="41">
        <v>393</v>
      </c>
      <c r="P10" s="41">
        <v>43315</v>
      </c>
      <c r="Q10" s="41">
        <v>145963</v>
      </c>
      <c r="R10" s="41">
        <v>151522</v>
      </c>
      <c r="S10" s="42">
        <v>0.56006191245760584</v>
      </c>
      <c r="T10" s="41">
        <f t="shared" si="8"/>
        <v>5559</v>
      </c>
      <c r="U10" s="42">
        <f t="shared" si="9"/>
        <v>0.15406969650134625</v>
      </c>
      <c r="V10" s="42">
        <f t="shared" si="0"/>
        <v>0.15406969650134625</v>
      </c>
    </row>
    <row r="11" spans="2:22" x14ac:dyDescent="0.25">
      <c r="B11" s="72" t="s">
        <v>112</v>
      </c>
      <c r="C11" s="41">
        <v>182373</v>
      </c>
      <c r="D11" s="41">
        <v>70976</v>
      </c>
      <c r="E11" s="41">
        <v>17869</v>
      </c>
      <c r="F11" s="41">
        <v>111935</v>
      </c>
      <c r="G11" s="41">
        <v>132516</v>
      </c>
      <c r="H11" s="42">
        <v>0.34049275208410767</v>
      </c>
      <c r="I11" s="41">
        <f t="shared" si="2"/>
        <v>20581</v>
      </c>
      <c r="J11" s="42">
        <f t="shared" si="3"/>
        <v>-0.27337928311756676</v>
      </c>
      <c r="K11" s="41">
        <f t="shared" si="4"/>
        <v>-49857</v>
      </c>
      <c r="L11" s="42">
        <f t="shared" si="5"/>
        <v>2.4652502150089753E-2</v>
      </c>
      <c r="M11" s="42">
        <f t="shared" si="6"/>
        <v>2.4652502150089753E-2</v>
      </c>
      <c r="N11" s="41">
        <v>34485</v>
      </c>
      <c r="O11" s="41">
        <v>215</v>
      </c>
      <c r="P11" s="41">
        <v>5829</v>
      </c>
      <c r="Q11" s="41">
        <v>19982</v>
      </c>
      <c r="R11" s="41">
        <v>24078</v>
      </c>
      <c r="S11" s="42">
        <v>0.34049275208410767</v>
      </c>
      <c r="T11" s="41">
        <f t="shared" si="8"/>
        <v>4096</v>
      </c>
      <c r="U11" s="42">
        <f t="shared" si="9"/>
        <v>2.4482848380825328E-2</v>
      </c>
      <c r="V11" s="42">
        <f t="shared" si="0"/>
        <v>2.4482848380825328E-2</v>
      </c>
    </row>
    <row r="12" spans="2:22" x14ac:dyDescent="0.25">
      <c r="B12" s="171" t="s">
        <v>113</v>
      </c>
      <c r="C12" s="172">
        <v>67785</v>
      </c>
      <c r="D12" s="172">
        <v>31303</v>
      </c>
      <c r="E12" s="172">
        <v>12371</v>
      </c>
      <c r="F12" s="172">
        <v>30231</v>
      </c>
      <c r="G12" s="172">
        <v>39454</v>
      </c>
      <c r="H12" s="173">
        <v>-0.31239505675330781</v>
      </c>
      <c r="I12" s="172">
        <f t="shared" si="2"/>
        <v>9223</v>
      </c>
      <c r="J12" s="173">
        <f t="shared" si="3"/>
        <v>-0.41795382459246144</v>
      </c>
      <c r="K12" s="172">
        <f t="shared" si="4"/>
        <v>-28331</v>
      </c>
      <c r="L12" s="173">
        <f t="shared" si="5"/>
        <v>7.3397915710528621E-3</v>
      </c>
      <c r="M12" s="173">
        <f t="shared" si="6"/>
        <v>7.3397915710528621E-3</v>
      </c>
      <c r="N12" s="172">
        <v>12611</v>
      </c>
      <c r="O12" s="172">
        <v>30</v>
      </c>
      <c r="P12" s="172">
        <v>3450</v>
      </c>
      <c r="Q12" s="172">
        <v>6298</v>
      </c>
      <c r="R12" s="172">
        <v>7374</v>
      </c>
      <c r="S12" s="173">
        <v>-0.31239505675330781</v>
      </c>
      <c r="T12" s="172">
        <f t="shared" si="8"/>
        <v>1076</v>
      </c>
      <c r="U12" s="173">
        <f t="shared" si="9"/>
        <v>7.4979867082069097E-3</v>
      </c>
      <c r="V12" s="173">
        <f t="shared" si="0"/>
        <v>7.4979867082069097E-3</v>
      </c>
    </row>
    <row r="13" spans="2:22" ht="15.75" x14ac:dyDescent="0.25">
      <c r="B13" s="32" t="s">
        <v>100</v>
      </c>
      <c r="C13" s="33">
        <v>1472152</v>
      </c>
      <c r="D13" s="33">
        <v>632691</v>
      </c>
      <c r="E13" s="33">
        <v>204066</v>
      </c>
      <c r="F13" s="33">
        <v>991091</v>
      </c>
      <c r="G13" s="33">
        <v>1126275</v>
      </c>
      <c r="H13" s="34">
        <v>0.20170011472148364</v>
      </c>
      <c r="I13" s="33">
        <f t="shared" si="2"/>
        <v>135184</v>
      </c>
      <c r="J13" s="34">
        <f t="shared" si="3"/>
        <v>-0.23494652726077203</v>
      </c>
      <c r="K13" s="33">
        <f t="shared" si="4"/>
        <v>-345877</v>
      </c>
      <c r="L13" s="34">
        <f t="shared" si="5"/>
        <v>0.20952561848450252</v>
      </c>
      <c r="M13" s="34">
        <f t="shared" si="6"/>
        <v>0.20952561848450252</v>
      </c>
      <c r="N13" s="33">
        <v>268434</v>
      </c>
      <c r="O13" s="33">
        <v>1645</v>
      </c>
      <c r="P13" s="33">
        <v>60882</v>
      </c>
      <c r="Q13" s="33">
        <v>199122</v>
      </c>
      <c r="R13" s="33">
        <v>183815</v>
      </c>
      <c r="S13" s="34">
        <v>0.20170011472148364</v>
      </c>
      <c r="T13" s="33">
        <f t="shared" si="8"/>
        <v>-15307</v>
      </c>
      <c r="U13" s="34">
        <f t="shared" si="9"/>
        <v>0.18690567219542353</v>
      </c>
      <c r="V13" s="34">
        <f t="shared" si="0"/>
        <v>0.18690567219542353</v>
      </c>
    </row>
    <row r="14" spans="2:22" x14ac:dyDescent="0.25">
      <c r="B14" s="72" t="s">
        <v>279</v>
      </c>
      <c r="C14" s="41">
        <v>42949</v>
      </c>
      <c r="D14" s="41">
        <v>26495</v>
      </c>
      <c r="E14" s="41">
        <v>14592</v>
      </c>
      <c r="F14" s="41">
        <v>65532</v>
      </c>
      <c r="G14" s="41">
        <v>73211</v>
      </c>
      <c r="H14" s="42">
        <v>0.42969784704469149</v>
      </c>
      <c r="I14" s="41">
        <f t="shared" si="2"/>
        <v>7679</v>
      </c>
      <c r="J14" s="42">
        <f t="shared" si="3"/>
        <v>0.70460313394956819</v>
      </c>
      <c r="K14" s="41">
        <f t="shared" si="4"/>
        <v>30262</v>
      </c>
      <c r="L14" s="42">
        <f t="shared" si="5"/>
        <v>1.3619746558228597E-2</v>
      </c>
      <c r="M14" s="42">
        <f t="shared" si="6"/>
        <v>1.3619746558228597E-2</v>
      </c>
      <c r="N14" s="41">
        <v>7040</v>
      </c>
      <c r="O14" s="41">
        <v>330</v>
      </c>
      <c r="P14" s="41">
        <v>4342</v>
      </c>
      <c r="Q14" s="41">
        <v>13112</v>
      </c>
      <c r="R14" s="41">
        <v>14303</v>
      </c>
      <c r="S14" s="42">
        <v>0.42969784704469149</v>
      </c>
      <c r="T14" s="41">
        <f t="shared" si="8"/>
        <v>1191</v>
      </c>
      <c r="U14" s="42">
        <f t="shared" si="9"/>
        <v>1.4543491169986903E-2</v>
      </c>
      <c r="V14" s="42">
        <f t="shared" si="0"/>
        <v>1.4543491169986903E-2</v>
      </c>
    </row>
    <row r="15" spans="2:22" x14ac:dyDescent="0.25">
      <c r="B15" s="72" t="s">
        <v>111</v>
      </c>
      <c r="C15" s="41">
        <v>498334</v>
      </c>
      <c r="D15" s="41">
        <v>224282</v>
      </c>
      <c r="E15" s="41">
        <v>85392</v>
      </c>
      <c r="F15" s="41">
        <v>415233</v>
      </c>
      <c r="G15" s="41">
        <v>455057</v>
      </c>
      <c r="H15" s="42">
        <v>0.36584570055664867</v>
      </c>
      <c r="I15" s="41">
        <f t="shared" si="2"/>
        <v>39824</v>
      </c>
      <c r="J15" s="42">
        <f t="shared" si="3"/>
        <v>-8.6843362082458797E-2</v>
      </c>
      <c r="K15" s="41">
        <f t="shared" si="4"/>
        <v>-43277</v>
      </c>
      <c r="L15" s="42">
        <f t="shared" si="5"/>
        <v>8.4656144698854421E-2</v>
      </c>
      <c r="M15" s="42">
        <f t="shared" si="6"/>
        <v>8.4656144698854421E-2</v>
      </c>
      <c r="N15" s="41">
        <v>95163</v>
      </c>
      <c r="O15" s="41">
        <v>498</v>
      </c>
      <c r="P15" s="41">
        <v>26622</v>
      </c>
      <c r="Q15" s="41">
        <v>84518</v>
      </c>
      <c r="R15" s="41">
        <v>75983</v>
      </c>
      <c r="S15" s="42">
        <v>0.36584570055664867</v>
      </c>
      <c r="T15" s="41">
        <f t="shared" si="8"/>
        <v>-8535</v>
      </c>
      <c r="U15" s="42">
        <f t="shared" si="9"/>
        <v>7.7260580966868136E-2</v>
      </c>
      <c r="V15" s="42">
        <f t="shared" si="0"/>
        <v>7.7260580966868136E-2</v>
      </c>
    </row>
    <row r="16" spans="2:22" x14ac:dyDescent="0.25">
      <c r="B16" s="72" t="s">
        <v>112</v>
      </c>
      <c r="C16" s="41">
        <v>587594</v>
      </c>
      <c r="D16" s="41">
        <v>238530</v>
      </c>
      <c r="E16" s="41">
        <v>73014</v>
      </c>
      <c r="F16" s="41">
        <v>367615</v>
      </c>
      <c r="G16" s="41">
        <v>431185</v>
      </c>
      <c r="H16" s="42">
        <v>0.13304853420918317</v>
      </c>
      <c r="I16" s="41">
        <f t="shared" si="2"/>
        <v>63570</v>
      </c>
      <c r="J16" s="42">
        <f t="shared" si="3"/>
        <v>-0.26618549542711467</v>
      </c>
      <c r="K16" s="41">
        <f t="shared" si="4"/>
        <v>-156409</v>
      </c>
      <c r="L16" s="42">
        <f t="shared" si="5"/>
        <v>8.0215137338785131E-2</v>
      </c>
      <c r="M16" s="42">
        <f t="shared" si="6"/>
        <v>8.0215137338785131E-2</v>
      </c>
      <c r="N16" s="41">
        <v>103846</v>
      </c>
      <c r="O16" s="41">
        <v>725</v>
      </c>
      <c r="P16" s="41">
        <v>20547</v>
      </c>
      <c r="Q16" s="41">
        <v>74670</v>
      </c>
      <c r="R16" s="41">
        <v>67702</v>
      </c>
      <c r="S16" s="42">
        <v>0.13304853420918317</v>
      </c>
      <c r="T16" s="41">
        <f t="shared" si="8"/>
        <v>-6968</v>
      </c>
      <c r="U16" s="42">
        <f t="shared" si="9"/>
        <v>6.8840343927179845E-2</v>
      </c>
      <c r="V16" s="42">
        <f t="shared" si="0"/>
        <v>6.8840343927179845E-2</v>
      </c>
    </row>
    <row r="17" spans="1:23" ht="15.75" thickBot="1" x14ac:dyDescent="0.3">
      <c r="B17" s="72" t="s">
        <v>113</v>
      </c>
      <c r="C17" s="41">
        <v>343275</v>
      </c>
      <c r="D17" s="41">
        <v>143384</v>
      </c>
      <c r="E17" s="41">
        <v>31068</v>
      </c>
      <c r="F17" s="41">
        <v>142711</v>
      </c>
      <c r="G17" s="41">
        <v>166822</v>
      </c>
      <c r="H17" s="42">
        <v>-0.10201660239886701</v>
      </c>
      <c r="I17" s="41">
        <f t="shared" si="2"/>
        <v>24111</v>
      </c>
      <c r="J17" s="42">
        <f t="shared" si="3"/>
        <v>-0.51402811157235451</v>
      </c>
      <c r="K17" s="41">
        <f t="shared" si="4"/>
        <v>-176453</v>
      </c>
      <c r="L17" s="42">
        <f t="shared" si="5"/>
        <v>3.1034589888634372E-2</v>
      </c>
      <c r="M17" s="42">
        <f t="shared" si="6"/>
        <v>3.1034589888634372E-2</v>
      </c>
      <c r="N17" s="41">
        <v>62385</v>
      </c>
      <c r="O17" s="41">
        <v>92</v>
      </c>
      <c r="P17" s="41">
        <v>9371</v>
      </c>
      <c r="Q17" s="41">
        <v>26822</v>
      </c>
      <c r="R17" s="41">
        <v>25827</v>
      </c>
      <c r="S17" s="42">
        <v>-0.10201660239886701</v>
      </c>
      <c r="T17" s="41">
        <f t="shared" si="8"/>
        <v>-995</v>
      </c>
      <c r="U17" s="42">
        <f t="shared" si="9"/>
        <v>2.6261256131388643E-2</v>
      </c>
      <c r="V17" s="42">
        <f t="shared" si="0"/>
        <v>2.6261256131388643E-2</v>
      </c>
    </row>
    <row r="18" spans="1:23" ht="15.75" x14ac:dyDescent="0.25">
      <c r="A18" s="174">
        <f>F18/$F$18</f>
        <v>1</v>
      </c>
      <c r="B18" s="154" t="s">
        <v>101</v>
      </c>
      <c r="C18" s="155">
        <v>1958653</v>
      </c>
      <c r="D18" s="155">
        <v>948382</v>
      </c>
      <c r="E18" s="155">
        <v>378303</v>
      </c>
      <c r="F18" s="155">
        <v>1821530</v>
      </c>
      <c r="G18" s="155">
        <v>2083845</v>
      </c>
      <c r="H18" s="156">
        <v>0.46551112690019636</v>
      </c>
      <c r="I18" s="155">
        <f t="shared" si="2"/>
        <v>262315</v>
      </c>
      <c r="J18" s="156">
        <f t="shared" si="3"/>
        <v>6.3917396292247686E-2</v>
      </c>
      <c r="K18" s="155">
        <f t="shared" si="4"/>
        <v>125192</v>
      </c>
      <c r="L18" s="156">
        <f t="shared" si="5"/>
        <v>0.38766634476556627</v>
      </c>
      <c r="M18" s="157">
        <f>G18/$G$18</f>
        <v>1</v>
      </c>
      <c r="N18" s="155">
        <v>387465</v>
      </c>
      <c r="O18" s="155">
        <v>1066</v>
      </c>
      <c r="P18" s="155">
        <v>114793</v>
      </c>
      <c r="Q18" s="155">
        <v>379380</v>
      </c>
      <c r="R18" s="155">
        <v>383022</v>
      </c>
      <c r="S18" s="156">
        <v>0.46551112690019636</v>
      </c>
      <c r="T18" s="155">
        <f t="shared" si="8"/>
        <v>3642</v>
      </c>
      <c r="U18" s="156">
        <f t="shared" si="9"/>
        <v>0.38946214604703377</v>
      </c>
      <c r="V18" s="157">
        <f t="shared" ref="V18:V29" si="10">R18/$R$18</f>
        <v>1</v>
      </c>
      <c r="W18" s="174">
        <f>Q18/Q$18</f>
        <v>1</v>
      </c>
    </row>
    <row r="19" spans="1:23" ht="15.75" x14ac:dyDescent="0.25">
      <c r="A19" s="174">
        <f t="shared" ref="A19:A29" si="11">F19/$F$18</f>
        <v>0.79585623075107192</v>
      </c>
      <c r="B19" s="170" t="s">
        <v>99</v>
      </c>
      <c r="C19" s="175">
        <v>1437433</v>
      </c>
      <c r="D19" s="175">
        <v>724591</v>
      </c>
      <c r="E19" s="175">
        <v>288839</v>
      </c>
      <c r="F19" s="175">
        <v>1449676</v>
      </c>
      <c r="G19" s="175">
        <v>1654424</v>
      </c>
      <c r="H19" s="176">
        <v>0.53075210255929295</v>
      </c>
      <c r="I19" s="175">
        <f t="shared" si="2"/>
        <v>204748</v>
      </c>
      <c r="J19" s="176">
        <f t="shared" si="3"/>
        <v>0.15095729679226788</v>
      </c>
      <c r="K19" s="175">
        <f t="shared" si="4"/>
        <v>216991</v>
      </c>
      <c r="L19" s="176">
        <f t="shared" si="5"/>
        <v>0.30777937167708119</v>
      </c>
      <c r="M19" s="176">
        <f t="shared" ref="M19:M29" si="12">G19/$G$18</f>
        <v>0.79392853115274886</v>
      </c>
      <c r="N19" s="175">
        <v>283721</v>
      </c>
      <c r="O19" s="175">
        <v>0</v>
      </c>
      <c r="P19" s="175">
        <v>88479</v>
      </c>
      <c r="Q19" s="175">
        <v>305518</v>
      </c>
      <c r="R19" s="175">
        <v>311677</v>
      </c>
      <c r="S19" s="176">
        <v>0.53075210255929295</v>
      </c>
      <c r="T19" s="175">
        <f t="shared" si="8"/>
        <v>6159</v>
      </c>
      <c r="U19" s="176">
        <f t="shared" si="9"/>
        <v>0.31691754858337468</v>
      </c>
      <c r="V19" s="176">
        <f t="shared" si="10"/>
        <v>0.8137313261379242</v>
      </c>
      <c r="W19" s="174">
        <f t="shared" ref="W19:W29" si="13">Q19/Q$18</f>
        <v>0.80530866150034264</v>
      </c>
    </row>
    <row r="20" spans="1:23" x14ac:dyDescent="0.25">
      <c r="A20" s="174">
        <f t="shared" si="11"/>
        <v>0.16849077423923844</v>
      </c>
      <c r="B20" s="72" t="s">
        <v>109</v>
      </c>
      <c r="C20" s="41">
        <v>241220</v>
      </c>
      <c r="D20" s="41">
        <v>137076</v>
      </c>
      <c r="E20" s="41">
        <v>68303</v>
      </c>
      <c r="F20" s="41">
        <v>306911</v>
      </c>
      <c r="G20" s="41">
        <v>305020</v>
      </c>
      <c r="H20" s="42">
        <v>0.77720352465029641</v>
      </c>
      <c r="I20" s="41">
        <f t="shared" si="2"/>
        <v>-1891</v>
      </c>
      <c r="J20" s="42">
        <f t="shared" si="3"/>
        <v>0.26448884835419939</v>
      </c>
      <c r="K20" s="41">
        <f t="shared" si="4"/>
        <v>63800</v>
      </c>
      <c r="L20" s="42">
        <f t="shared" si="5"/>
        <v>5.6744138110268766E-2</v>
      </c>
      <c r="M20" s="42">
        <f t="shared" si="12"/>
        <v>0.14637365063140492</v>
      </c>
      <c r="N20" s="41">
        <v>47042</v>
      </c>
      <c r="O20" s="41" t="e">
        <v>#REF!</v>
      </c>
      <c r="P20" s="41">
        <v>22764</v>
      </c>
      <c r="Q20" s="41">
        <v>62414</v>
      </c>
      <c r="R20" s="41">
        <v>48965</v>
      </c>
      <c r="S20" s="42">
        <v>0.77720352465029641</v>
      </c>
      <c r="T20" s="41">
        <f t="shared" si="8"/>
        <v>-13449</v>
      </c>
      <c r="U20" s="42">
        <f t="shared" si="9"/>
        <v>4.9788299317514419E-2</v>
      </c>
      <c r="V20" s="42">
        <f t="shared" si="10"/>
        <v>0.12783860979264899</v>
      </c>
      <c r="W20" s="42"/>
    </row>
    <row r="21" spans="1:23" x14ac:dyDescent="0.25">
      <c r="A21" s="174">
        <f t="shared" si="11"/>
        <v>0.48337386702387553</v>
      </c>
      <c r="B21" s="72" t="s">
        <v>110</v>
      </c>
      <c r="C21" s="41">
        <v>882577</v>
      </c>
      <c r="D21" s="41">
        <v>438824</v>
      </c>
      <c r="E21" s="41">
        <v>158220</v>
      </c>
      <c r="F21" s="41">
        <v>880480</v>
      </c>
      <c r="G21" s="41">
        <v>1035245</v>
      </c>
      <c r="H21" s="42">
        <v>0.51588305174414861</v>
      </c>
      <c r="I21" s="41">
        <f t="shared" si="2"/>
        <v>154765</v>
      </c>
      <c r="J21" s="42">
        <f t="shared" si="3"/>
        <v>0.17297980799409007</v>
      </c>
      <c r="K21" s="41">
        <f t="shared" si="4"/>
        <v>152668</v>
      </c>
      <c r="L21" s="42">
        <f t="shared" si="5"/>
        <v>0.19259092930943936</v>
      </c>
      <c r="M21" s="42">
        <f t="shared" si="12"/>
        <v>0.49679558700383186</v>
      </c>
      <c r="N21" s="41">
        <v>175897</v>
      </c>
      <c r="O21" s="41">
        <v>0</v>
      </c>
      <c r="P21" s="41">
        <v>47958</v>
      </c>
      <c r="Q21" s="41">
        <v>191717</v>
      </c>
      <c r="R21" s="41">
        <v>206620</v>
      </c>
      <c r="S21" s="42">
        <v>0.51588305174414861</v>
      </c>
      <c r="T21" s="41">
        <f t="shared" si="8"/>
        <v>14903</v>
      </c>
      <c r="U21" s="42">
        <f t="shared" si="9"/>
        <v>0.2100941163072568</v>
      </c>
      <c r="V21" s="42">
        <f t="shared" si="10"/>
        <v>0.53944682028708535</v>
      </c>
      <c r="W21" s="42"/>
    </row>
    <row r="22" spans="1:23" x14ac:dyDescent="0.25">
      <c r="A22" s="174">
        <f t="shared" si="11"/>
        <v>0.11959835962075838</v>
      </c>
      <c r="B22" s="72" t="s">
        <v>111</v>
      </c>
      <c r="C22" s="41">
        <v>233690</v>
      </c>
      <c r="D22" s="41">
        <v>109734</v>
      </c>
      <c r="E22" s="41">
        <v>53714</v>
      </c>
      <c r="F22" s="41">
        <v>217852</v>
      </c>
      <c r="G22" s="41">
        <v>252267</v>
      </c>
      <c r="H22" s="42">
        <v>0.473166685843593</v>
      </c>
      <c r="I22" s="41">
        <f t="shared" si="2"/>
        <v>34415</v>
      </c>
      <c r="J22" s="42">
        <f t="shared" si="3"/>
        <v>7.9494201720227586E-2</v>
      </c>
      <c r="K22" s="41">
        <f t="shared" si="4"/>
        <v>18577</v>
      </c>
      <c r="L22" s="42">
        <f t="shared" si="5"/>
        <v>4.6930278305236287E-2</v>
      </c>
      <c r="M22" s="42">
        <f t="shared" si="12"/>
        <v>0.1210584280500709</v>
      </c>
      <c r="N22" s="41">
        <v>45731</v>
      </c>
      <c r="O22" s="41">
        <v>0</v>
      </c>
      <c r="P22" s="41">
        <v>15426</v>
      </c>
      <c r="Q22" s="41">
        <v>41886</v>
      </c>
      <c r="R22" s="41">
        <v>45073</v>
      </c>
      <c r="S22" s="42">
        <v>0.473166685843593</v>
      </c>
      <c r="T22" s="41">
        <f t="shared" si="8"/>
        <v>3187</v>
      </c>
      <c r="U22" s="42">
        <f t="shared" si="9"/>
        <v>4.5830859085843507E-2</v>
      </c>
      <c r="V22" s="42">
        <f t="shared" si="10"/>
        <v>0.11767731357467717</v>
      </c>
      <c r="W22" s="42"/>
    </row>
    <row r="23" spans="1:23" x14ac:dyDescent="0.25">
      <c r="A23" s="174">
        <f t="shared" si="11"/>
        <v>1.8481166931096384E-2</v>
      </c>
      <c r="B23" s="72" t="s">
        <v>112</v>
      </c>
      <c r="C23" s="41">
        <v>58292</v>
      </c>
      <c r="D23" s="41">
        <v>26670</v>
      </c>
      <c r="E23" s="41">
        <v>2028</v>
      </c>
      <c r="F23" s="41">
        <v>33664</v>
      </c>
      <c r="G23" s="41">
        <v>45814</v>
      </c>
      <c r="H23" s="42">
        <v>-8.9101726890146615E-2</v>
      </c>
      <c r="I23" s="41">
        <f t="shared" si="2"/>
        <v>12150</v>
      </c>
      <c r="J23" s="42">
        <f t="shared" si="3"/>
        <v>-0.21406024840458382</v>
      </c>
      <c r="K23" s="41">
        <f t="shared" si="4"/>
        <v>-12478</v>
      </c>
      <c r="L23" s="42">
        <f t="shared" si="5"/>
        <v>8.5229688000257476E-3</v>
      </c>
      <c r="M23" s="42">
        <f t="shared" si="12"/>
        <v>2.1985320405308456E-2</v>
      </c>
      <c r="N23" s="41">
        <v>11200</v>
      </c>
      <c r="O23" s="41">
        <v>0</v>
      </c>
      <c r="P23" s="41">
        <v>494</v>
      </c>
      <c r="Q23" s="41">
        <v>7008</v>
      </c>
      <c r="R23" s="41">
        <v>8233</v>
      </c>
      <c r="S23" s="42">
        <v>-8.9101726890146615E-2</v>
      </c>
      <c r="T23" s="41">
        <f t="shared" si="8"/>
        <v>1225</v>
      </c>
      <c r="U23" s="42">
        <f t="shared" si="9"/>
        <v>8.3714299659163934E-3</v>
      </c>
      <c r="V23" s="42">
        <f t="shared" si="10"/>
        <v>2.1494848859856613E-2</v>
      </c>
      <c r="W23" s="42"/>
    </row>
    <row r="24" spans="1:23" x14ac:dyDescent="0.25">
      <c r="A24" s="174">
        <f t="shared" si="11"/>
        <v>5.9120629361031664E-3</v>
      </c>
      <c r="B24" s="171" t="s">
        <v>113</v>
      </c>
      <c r="C24" s="172">
        <v>21654</v>
      </c>
      <c r="D24" s="172">
        <v>12287</v>
      </c>
      <c r="E24" s="172">
        <v>6574</v>
      </c>
      <c r="F24" s="172">
        <v>10769</v>
      </c>
      <c r="G24" s="172">
        <v>16078</v>
      </c>
      <c r="H24" s="173">
        <v>-0.26071246819338423</v>
      </c>
      <c r="I24" s="172">
        <f t="shared" si="2"/>
        <v>5309</v>
      </c>
      <c r="J24" s="173">
        <f t="shared" si="3"/>
        <v>-0.25750438718019764</v>
      </c>
      <c r="K24" s="172">
        <f t="shared" si="4"/>
        <v>-5576</v>
      </c>
      <c r="L24" s="173">
        <f t="shared" si="5"/>
        <v>2.9910571521110131E-3</v>
      </c>
      <c r="M24" s="173">
        <f t="shared" si="12"/>
        <v>7.7155450621327398E-3</v>
      </c>
      <c r="N24" s="172">
        <v>3851</v>
      </c>
      <c r="O24" s="172">
        <v>0</v>
      </c>
      <c r="P24" s="172">
        <v>1837</v>
      </c>
      <c r="Q24" s="172">
        <v>2493</v>
      </c>
      <c r="R24" s="172">
        <v>2786</v>
      </c>
      <c r="S24" s="173">
        <v>-0.26071246819338423</v>
      </c>
      <c r="T24" s="172">
        <f t="shared" si="8"/>
        <v>293</v>
      </c>
      <c r="U24" s="173">
        <f t="shared" si="9"/>
        <v>2.8328439068435653E-3</v>
      </c>
      <c r="V24" s="173">
        <f t="shared" si="10"/>
        <v>7.2737336236560826E-3</v>
      </c>
      <c r="W24" s="42"/>
    </row>
    <row r="25" spans="1:23" ht="15.75" x14ac:dyDescent="0.25">
      <c r="A25" s="174">
        <f t="shared" si="11"/>
        <v>0.2041437692489281</v>
      </c>
      <c r="B25" s="32" t="s">
        <v>100</v>
      </c>
      <c r="C25" s="33">
        <v>521220</v>
      </c>
      <c r="D25" s="33">
        <v>222725</v>
      </c>
      <c r="E25" s="33">
        <v>89464</v>
      </c>
      <c r="F25" s="33">
        <v>371854</v>
      </c>
      <c r="G25" s="33">
        <v>429421</v>
      </c>
      <c r="H25" s="34">
        <v>0.25870310141294839</v>
      </c>
      <c r="I25" s="33">
        <f t="shared" si="2"/>
        <v>57567</v>
      </c>
      <c r="J25" s="34">
        <f t="shared" si="3"/>
        <v>-0.17612332604274583</v>
      </c>
      <c r="K25" s="33">
        <f t="shared" si="4"/>
        <v>-91799</v>
      </c>
      <c r="L25" s="34">
        <f t="shared" si="5"/>
        <v>7.9886973088485094E-2</v>
      </c>
      <c r="M25" s="34">
        <f t="shared" si="12"/>
        <v>0.20607146884725111</v>
      </c>
      <c r="N25" s="33">
        <v>103744</v>
      </c>
      <c r="O25" s="33">
        <v>0</v>
      </c>
      <c r="P25" s="33">
        <v>26314</v>
      </c>
      <c r="Q25" s="33">
        <v>73862</v>
      </c>
      <c r="R25" s="33">
        <v>71345</v>
      </c>
      <c r="S25" s="34">
        <v>0.25870310141294839</v>
      </c>
      <c r="T25" s="33">
        <f t="shared" si="8"/>
        <v>-2517</v>
      </c>
      <c r="U25" s="34">
        <f t="shared" si="9"/>
        <v>7.2544597463659072E-2</v>
      </c>
      <c r="V25" s="34">
        <f t="shared" si="10"/>
        <v>0.1862686738620758</v>
      </c>
      <c r="W25" s="174">
        <f t="shared" si="13"/>
        <v>0.19469133849965733</v>
      </c>
    </row>
    <row r="26" spans="1:23" x14ac:dyDescent="0.25">
      <c r="A26" s="174">
        <f t="shared" si="11"/>
        <v>1.773069891794261E-2</v>
      </c>
      <c r="B26" s="72" t="s">
        <v>279</v>
      </c>
      <c r="C26" s="41">
        <v>26631</v>
      </c>
      <c r="D26" s="41">
        <v>14348</v>
      </c>
      <c r="E26" s="41">
        <v>12173</v>
      </c>
      <c r="F26" s="41">
        <v>32297</v>
      </c>
      <c r="G26" s="41">
        <v>33193</v>
      </c>
      <c r="H26" s="42">
        <v>0.399702419045181</v>
      </c>
      <c r="I26" s="41">
        <f t="shared" si="2"/>
        <v>896</v>
      </c>
      <c r="J26" s="42">
        <f t="shared" si="3"/>
        <v>0.24640456610716832</v>
      </c>
      <c r="K26" s="41">
        <f t="shared" si="4"/>
        <v>6562</v>
      </c>
      <c r="L26" s="42">
        <f t="shared" si="5"/>
        <v>6.1750317234743664E-3</v>
      </c>
      <c r="M26" s="42">
        <f t="shared" si="12"/>
        <v>1.5928727904426673E-2</v>
      </c>
      <c r="N26" s="41">
        <v>5099</v>
      </c>
      <c r="O26" s="41">
        <v>0</v>
      </c>
      <c r="P26" s="41">
        <v>3408</v>
      </c>
      <c r="Q26" s="41">
        <v>6149</v>
      </c>
      <c r="R26" s="41">
        <v>6182</v>
      </c>
      <c r="S26" s="42">
        <v>0.399702419045181</v>
      </c>
      <c r="T26" s="41">
        <f t="shared" si="8"/>
        <v>33</v>
      </c>
      <c r="U26" s="42">
        <f t="shared" si="9"/>
        <v>6.2859443762049248E-3</v>
      </c>
      <c r="V26" s="42">
        <f t="shared" si="10"/>
        <v>1.6140065061536934E-2</v>
      </c>
      <c r="W26" s="174">
        <f t="shared" si="13"/>
        <v>1.6208023617481155E-2</v>
      </c>
    </row>
    <row r="27" spans="1:23" x14ac:dyDescent="0.25">
      <c r="A27" s="174">
        <f t="shared" si="11"/>
        <v>0.11840266149884987</v>
      </c>
      <c r="B27" s="72" t="s">
        <v>111</v>
      </c>
      <c r="C27" s="41">
        <v>283422</v>
      </c>
      <c r="D27" s="41">
        <v>123191</v>
      </c>
      <c r="E27" s="41">
        <v>58546</v>
      </c>
      <c r="F27" s="41">
        <v>215674</v>
      </c>
      <c r="G27" s="41">
        <v>241901</v>
      </c>
      <c r="H27" s="42">
        <v>0.37600835810407873</v>
      </c>
      <c r="I27" s="41">
        <f t="shared" si="2"/>
        <v>26227</v>
      </c>
      <c r="J27" s="42">
        <f t="shared" si="3"/>
        <v>-0.14649886035664128</v>
      </c>
      <c r="K27" s="41">
        <f t="shared" si="4"/>
        <v>-41521</v>
      </c>
      <c r="L27" s="42">
        <f t="shared" si="5"/>
        <v>4.5001848249334883E-2</v>
      </c>
      <c r="M27" s="42">
        <f t="shared" si="12"/>
        <v>0.11608396977702276</v>
      </c>
      <c r="N27" s="41">
        <v>56864</v>
      </c>
      <c r="O27" s="41">
        <v>0</v>
      </c>
      <c r="P27" s="41">
        <v>17799</v>
      </c>
      <c r="Q27" s="41">
        <v>45510</v>
      </c>
      <c r="R27" s="41">
        <v>40455</v>
      </c>
      <c r="S27" s="42">
        <v>0.37600835810407873</v>
      </c>
      <c r="T27" s="41">
        <f t="shared" si="8"/>
        <v>-5055</v>
      </c>
      <c r="U27" s="42">
        <f t="shared" si="9"/>
        <v>4.1135211863372732E-2</v>
      </c>
      <c r="V27" s="42">
        <f t="shared" si="10"/>
        <v>0.105620564876169</v>
      </c>
      <c r="W27" s="174">
        <f t="shared" si="13"/>
        <v>0.11995888027834889</v>
      </c>
    </row>
    <row r="28" spans="1:23" x14ac:dyDescent="0.25">
      <c r="A28" s="174">
        <f t="shared" si="11"/>
        <v>4.8488907676513697E-2</v>
      </c>
      <c r="B28" s="72" t="s">
        <v>112</v>
      </c>
      <c r="C28" s="41">
        <v>145848</v>
      </c>
      <c r="D28" s="41">
        <v>55781</v>
      </c>
      <c r="E28" s="41">
        <v>11892</v>
      </c>
      <c r="F28" s="41">
        <v>88324</v>
      </c>
      <c r="G28" s="41">
        <v>111721</v>
      </c>
      <c r="H28" s="42">
        <v>7.3012305444737802E-2</v>
      </c>
      <c r="I28" s="41">
        <f t="shared" si="2"/>
        <v>23397</v>
      </c>
      <c r="J28" s="42">
        <f t="shared" si="3"/>
        <v>-0.23399018155888318</v>
      </c>
      <c r="K28" s="41">
        <f t="shared" si="4"/>
        <v>-34127</v>
      </c>
      <c r="L28" s="42">
        <f t="shared" si="5"/>
        <v>2.0783921886490517E-2</v>
      </c>
      <c r="M28" s="42">
        <f t="shared" si="12"/>
        <v>5.361291266864858E-2</v>
      </c>
      <c r="N28" s="41">
        <v>28735</v>
      </c>
      <c r="O28" s="41">
        <v>0</v>
      </c>
      <c r="P28" s="41">
        <v>3355</v>
      </c>
      <c r="Q28" s="41">
        <v>16785</v>
      </c>
      <c r="R28" s="41">
        <v>18137</v>
      </c>
      <c r="S28" s="42">
        <v>7.3012305444737802E-2</v>
      </c>
      <c r="T28" s="41">
        <f t="shared" si="8"/>
        <v>1352</v>
      </c>
      <c r="U28" s="42">
        <f t="shared" si="9"/>
        <v>1.8441956187516779E-2</v>
      </c>
      <c r="V28" s="42">
        <f t="shared" si="10"/>
        <v>4.7352371404253545E-2</v>
      </c>
      <c r="W28" s="174">
        <f t="shared" si="13"/>
        <v>4.4243238968843905E-2</v>
      </c>
    </row>
    <row r="29" spans="1:23" ht="15.75" thickBot="1" x14ac:dyDescent="0.3">
      <c r="A29" s="174">
        <f t="shared" si="11"/>
        <v>1.9521501155621922E-2</v>
      </c>
      <c r="B29" s="72" t="s">
        <v>113</v>
      </c>
      <c r="C29" s="41">
        <v>65319</v>
      </c>
      <c r="D29" s="41">
        <v>29405</v>
      </c>
      <c r="E29" s="41">
        <v>6853</v>
      </c>
      <c r="F29" s="41">
        <v>35559</v>
      </c>
      <c r="G29" s="41">
        <v>42606</v>
      </c>
      <c r="H29" s="42">
        <v>-0.10725730811317802</v>
      </c>
      <c r="I29" s="41">
        <f t="shared" si="2"/>
        <v>7047</v>
      </c>
      <c r="J29" s="42">
        <f t="shared" si="3"/>
        <v>-0.34772424562531579</v>
      </c>
      <c r="K29" s="41">
        <f t="shared" si="4"/>
        <v>-22713</v>
      </c>
      <c r="L29" s="42">
        <f t="shared" si="5"/>
        <v>7.9261712291853366E-3</v>
      </c>
      <c r="M29" s="42">
        <f t="shared" si="12"/>
        <v>2.0445858497153101E-2</v>
      </c>
      <c r="N29" s="41">
        <v>13046</v>
      </c>
      <c r="O29" s="41">
        <v>0</v>
      </c>
      <c r="P29" s="41">
        <v>1752</v>
      </c>
      <c r="Q29" s="41">
        <v>5418</v>
      </c>
      <c r="R29" s="41">
        <v>6571</v>
      </c>
      <c r="S29" s="42">
        <v>-0.10725730811317802</v>
      </c>
      <c r="T29" s="41">
        <f t="shared" si="8"/>
        <v>1153</v>
      </c>
      <c r="U29" s="42">
        <f t="shared" si="9"/>
        <v>6.6814850365646324E-3</v>
      </c>
      <c r="V29" s="42">
        <f t="shared" si="10"/>
        <v>1.7155672520116339E-2</v>
      </c>
      <c r="W29" s="174">
        <f t="shared" si="13"/>
        <v>1.4281195634983394E-2</v>
      </c>
    </row>
    <row r="30" spans="1:23" ht="15.75" x14ac:dyDescent="0.25">
      <c r="A30" s="149"/>
      <c r="B30" s="154" t="s">
        <v>102</v>
      </c>
      <c r="C30" s="155">
        <v>1513328</v>
      </c>
      <c r="D30" s="155">
        <v>734973</v>
      </c>
      <c r="E30" s="155">
        <v>292061</v>
      </c>
      <c r="F30" s="155">
        <v>1252544</v>
      </c>
      <c r="G30" s="155">
        <v>1437108</v>
      </c>
      <c r="H30" s="156">
        <v>0.43151083562389458</v>
      </c>
      <c r="I30" s="155">
        <f t="shared" si="2"/>
        <v>184564</v>
      </c>
      <c r="J30" s="156">
        <f t="shared" si="3"/>
        <v>-5.0365816267193941E-2</v>
      </c>
      <c r="K30" s="155">
        <f t="shared" si="4"/>
        <v>-76220</v>
      </c>
      <c r="L30" s="156">
        <f t="shared" si="5"/>
        <v>0.26735117314068629</v>
      </c>
      <c r="M30" s="157">
        <f>G30/$G$30</f>
        <v>1</v>
      </c>
      <c r="N30" s="155">
        <v>277583</v>
      </c>
      <c r="O30" s="155">
        <v>1703</v>
      </c>
      <c r="P30" s="155">
        <v>95361</v>
      </c>
      <c r="Q30" s="155">
        <v>262460</v>
      </c>
      <c r="R30" s="155">
        <v>251907</v>
      </c>
      <c r="S30" s="156">
        <v>0.43151083562389458</v>
      </c>
      <c r="T30" s="155">
        <f t="shared" si="8"/>
        <v>-10553</v>
      </c>
      <c r="U30" s="156">
        <f t="shared" si="9"/>
        <v>0.25614257359699999</v>
      </c>
      <c r="V30" s="157">
        <f t="shared" ref="V30:V41" si="14">R30/$R$30</f>
        <v>1</v>
      </c>
    </row>
    <row r="31" spans="1:23" ht="15.75" x14ac:dyDescent="0.25">
      <c r="B31" s="170" t="s">
        <v>99</v>
      </c>
      <c r="C31" s="175">
        <v>1023825</v>
      </c>
      <c r="D31" s="175">
        <v>515906</v>
      </c>
      <c r="E31" s="175">
        <v>232843</v>
      </c>
      <c r="F31" s="175">
        <v>984631</v>
      </c>
      <c r="G31" s="175">
        <v>1118362</v>
      </c>
      <c r="H31" s="176">
        <v>0.56112030487327402</v>
      </c>
      <c r="I31" s="175">
        <f t="shared" si="2"/>
        <v>133731</v>
      </c>
      <c r="J31" s="176">
        <f t="shared" si="3"/>
        <v>9.2337069323370713E-2</v>
      </c>
      <c r="K31" s="175">
        <f t="shared" si="4"/>
        <v>94537</v>
      </c>
      <c r="L31" s="176">
        <f t="shared" si="5"/>
        <v>0.20805353021203987</v>
      </c>
      <c r="M31" s="176">
        <f t="shared" ref="M31:M41" si="15">G31/$G$30</f>
        <v>0.77820316914247223</v>
      </c>
      <c r="N31" s="175">
        <v>193699</v>
      </c>
      <c r="O31" s="175">
        <v>0</v>
      </c>
      <c r="P31" s="175">
        <v>78592</v>
      </c>
      <c r="Q31" s="175">
        <v>210891</v>
      </c>
      <c r="R31" s="175">
        <v>206507</v>
      </c>
      <c r="S31" s="176">
        <v>0.56112030487327402</v>
      </c>
      <c r="T31" s="175">
        <f t="shared" si="8"/>
        <v>-4384</v>
      </c>
      <c r="U31" s="176">
        <f t="shared" si="9"/>
        <v>0.20997921632108546</v>
      </c>
      <c r="V31" s="176">
        <f t="shared" si="14"/>
        <v>0.81977475814487089</v>
      </c>
    </row>
    <row r="32" spans="1:23" x14ac:dyDescent="0.25">
      <c r="B32" s="72" t="s">
        <v>109</v>
      </c>
      <c r="C32" s="41">
        <v>107447</v>
      </c>
      <c r="D32" s="41">
        <v>62284</v>
      </c>
      <c r="E32" s="41">
        <v>49839</v>
      </c>
      <c r="F32" s="41">
        <v>145119</v>
      </c>
      <c r="G32" s="41">
        <v>172593</v>
      </c>
      <c r="H32" s="42">
        <v>0.77517875949226767</v>
      </c>
      <c r="I32" s="41">
        <f t="shared" si="2"/>
        <v>27474</v>
      </c>
      <c r="J32" s="42">
        <f t="shared" si="3"/>
        <v>0.60630822638137882</v>
      </c>
      <c r="K32" s="41">
        <f t="shared" si="4"/>
        <v>65146</v>
      </c>
      <c r="L32" s="42">
        <f t="shared" si="5"/>
        <v>3.2108193000018416E-2</v>
      </c>
      <c r="M32" s="42">
        <f t="shared" si="15"/>
        <v>0.12009744570345444</v>
      </c>
      <c r="N32" s="41">
        <v>19994</v>
      </c>
      <c r="O32" s="41" t="e">
        <v>#REF!</v>
      </c>
      <c r="P32" s="41">
        <v>16563</v>
      </c>
      <c r="Q32" s="41">
        <v>30918</v>
      </c>
      <c r="R32" s="41">
        <v>32705</v>
      </c>
      <c r="S32" s="42">
        <v>0.77517875949226767</v>
      </c>
      <c r="T32" s="41">
        <f t="shared" si="8"/>
        <v>1787</v>
      </c>
      <c r="U32" s="42">
        <f t="shared" si="9"/>
        <v>3.3254903077285999E-2</v>
      </c>
      <c r="V32" s="42">
        <f t="shared" si="14"/>
        <v>0.12982965935841401</v>
      </c>
    </row>
    <row r="33" spans="2:22" x14ac:dyDescent="0.25">
      <c r="B33" s="72" t="s">
        <v>110</v>
      </c>
      <c r="C33" s="41">
        <v>574043</v>
      </c>
      <c r="D33" s="41">
        <v>301151</v>
      </c>
      <c r="E33" s="41">
        <v>124602</v>
      </c>
      <c r="F33" s="41">
        <v>556827</v>
      </c>
      <c r="G33" s="41">
        <v>624641</v>
      </c>
      <c r="H33" s="42">
        <v>0.55907078262747745</v>
      </c>
      <c r="I33" s="41">
        <f t="shared" si="2"/>
        <v>67814</v>
      </c>
      <c r="J33" s="42">
        <f t="shared" si="3"/>
        <v>8.8143222720249215E-2</v>
      </c>
      <c r="K33" s="41">
        <f t="shared" si="4"/>
        <v>50598</v>
      </c>
      <c r="L33" s="42">
        <f t="shared" si="5"/>
        <v>0.1162045609249767</v>
      </c>
      <c r="M33" s="42">
        <f t="shared" si="15"/>
        <v>0.43465139711142098</v>
      </c>
      <c r="N33" s="41">
        <v>111139</v>
      </c>
      <c r="O33" s="41">
        <v>0</v>
      </c>
      <c r="P33" s="41">
        <v>44779</v>
      </c>
      <c r="Q33" s="41">
        <v>122207</v>
      </c>
      <c r="R33" s="41">
        <v>113751</v>
      </c>
      <c r="S33" s="42">
        <v>0.55907078262747745</v>
      </c>
      <c r="T33" s="41">
        <f t="shared" si="8"/>
        <v>-8456</v>
      </c>
      <c r="U33" s="42">
        <f t="shared" si="9"/>
        <v>0.11566361351305182</v>
      </c>
      <c r="V33" s="42">
        <f t="shared" si="14"/>
        <v>0.45155950410270457</v>
      </c>
    </row>
    <row r="34" spans="2:22" x14ac:dyDescent="0.25">
      <c r="B34" s="72" t="s">
        <v>111</v>
      </c>
      <c r="C34" s="41">
        <v>277577</v>
      </c>
      <c r="D34" s="41">
        <v>125895</v>
      </c>
      <c r="E34" s="41">
        <v>49897</v>
      </c>
      <c r="F34" s="41">
        <v>254155</v>
      </c>
      <c r="G34" s="41">
        <v>287955</v>
      </c>
      <c r="H34" s="42">
        <v>0.54364367801474356</v>
      </c>
      <c r="I34" s="41">
        <f t="shared" si="2"/>
        <v>33800</v>
      </c>
      <c r="J34" s="42">
        <f t="shared" si="3"/>
        <v>3.738782391912876E-2</v>
      </c>
      <c r="K34" s="41">
        <f t="shared" si="4"/>
        <v>10378</v>
      </c>
      <c r="L34" s="42">
        <f t="shared" si="5"/>
        <v>5.356946524668036E-2</v>
      </c>
      <c r="M34" s="42">
        <f t="shared" si="15"/>
        <v>0.20037116208385172</v>
      </c>
      <c r="N34" s="41">
        <v>50929</v>
      </c>
      <c r="O34" s="41">
        <v>0</v>
      </c>
      <c r="P34" s="41">
        <v>15037</v>
      </c>
      <c r="Q34" s="41">
        <v>53146</v>
      </c>
      <c r="R34" s="41">
        <v>53656</v>
      </c>
      <c r="S34" s="42">
        <v>0.54364367801474356</v>
      </c>
      <c r="T34" s="41">
        <f t="shared" si="8"/>
        <v>510</v>
      </c>
      <c r="U34" s="42">
        <f t="shared" si="9"/>
        <v>5.4558173964679949E-2</v>
      </c>
      <c r="V34" s="42">
        <f t="shared" si="14"/>
        <v>0.21299924178367413</v>
      </c>
    </row>
    <row r="35" spans="2:22" x14ac:dyDescent="0.25">
      <c r="B35" s="72" t="s">
        <v>112</v>
      </c>
      <c r="C35" s="41">
        <v>58681</v>
      </c>
      <c r="D35" s="41">
        <v>16537</v>
      </c>
      <c r="E35" s="41">
        <v>7296</v>
      </c>
      <c r="F35" s="41">
        <v>23963</v>
      </c>
      <c r="G35" s="41">
        <v>29812</v>
      </c>
      <c r="H35" s="42">
        <v>0.27549758236815469</v>
      </c>
      <c r="I35" s="41">
        <f t="shared" si="2"/>
        <v>5849</v>
      </c>
      <c r="J35" s="42">
        <f t="shared" si="3"/>
        <v>-0.49196503127076907</v>
      </c>
      <c r="K35" s="41">
        <f t="shared" si="4"/>
        <v>-28869</v>
      </c>
      <c r="L35" s="42">
        <f t="shared" si="5"/>
        <v>5.5460502437326489E-3</v>
      </c>
      <c r="M35" s="42">
        <f t="shared" si="15"/>
        <v>2.0744439527161495E-2</v>
      </c>
      <c r="N35" s="41">
        <v>10239</v>
      </c>
      <c r="O35" s="41">
        <v>0</v>
      </c>
      <c r="P35" s="41">
        <v>1818</v>
      </c>
      <c r="Q35" s="41">
        <v>3737</v>
      </c>
      <c r="R35" s="41">
        <v>5654</v>
      </c>
      <c r="S35" s="42">
        <v>0.27549758236815469</v>
      </c>
      <c r="T35" s="41">
        <f t="shared" si="8"/>
        <v>1917</v>
      </c>
      <c r="U35" s="42">
        <f t="shared" si="9"/>
        <v>5.7490665647141129E-3</v>
      </c>
      <c r="V35" s="42">
        <f t="shared" si="14"/>
        <v>2.2444791133235678E-2</v>
      </c>
    </row>
    <row r="36" spans="2:22" x14ac:dyDescent="0.25">
      <c r="B36" s="171" t="s">
        <v>113</v>
      </c>
      <c r="C36" s="172">
        <v>6077</v>
      </c>
      <c r="D36" s="172">
        <v>10039</v>
      </c>
      <c r="E36" s="172">
        <v>1209</v>
      </c>
      <c r="F36" s="172">
        <v>4567</v>
      </c>
      <c r="G36" s="172">
        <v>3361</v>
      </c>
      <c r="H36" s="173">
        <v>-0.53431614587007126</v>
      </c>
      <c r="I36" s="172">
        <f t="shared" si="2"/>
        <v>-1206</v>
      </c>
      <c r="J36" s="173">
        <f t="shared" si="3"/>
        <v>-0.44693105150567713</v>
      </c>
      <c r="K36" s="172">
        <f t="shared" si="4"/>
        <v>-2716</v>
      </c>
      <c r="L36" s="173">
        <f t="shared" si="5"/>
        <v>6.2526079663173994E-4</v>
      </c>
      <c r="M36" s="173">
        <f t="shared" si="15"/>
        <v>2.3387247165835832E-3</v>
      </c>
      <c r="N36" s="172">
        <v>1398</v>
      </c>
      <c r="O36" s="172">
        <v>0</v>
      </c>
      <c r="P36" s="172">
        <v>395</v>
      </c>
      <c r="Q36" s="172">
        <v>883</v>
      </c>
      <c r="R36" s="172">
        <v>741</v>
      </c>
      <c r="S36" s="173">
        <v>-0.53431614587007126</v>
      </c>
      <c r="T36" s="172">
        <f t="shared" si="8"/>
        <v>-142</v>
      </c>
      <c r="U36" s="173">
        <f t="shared" si="9"/>
        <v>7.5345920135358284E-4</v>
      </c>
      <c r="V36" s="173">
        <f t="shared" si="14"/>
        <v>2.9415617668425253E-3</v>
      </c>
    </row>
    <row r="37" spans="2:22" ht="15.75" x14ac:dyDescent="0.25">
      <c r="B37" s="32" t="s">
        <v>100</v>
      </c>
      <c r="C37" s="33">
        <v>489503</v>
      </c>
      <c r="D37" s="33">
        <v>217364</v>
      </c>
      <c r="E37" s="33">
        <v>59218</v>
      </c>
      <c r="F37" s="33">
        <v>267913</v>
      </c>
      <c r="G37" s="33">
        <v>318746</v>
      </c>
      <c r="H37" s="34">
        <v>9.480773455787217E-2</v>
      </c>
      <c r="I37" s="33">
        <f t="shared" si="2"/>
        <v>50833</v>
      </c>
      <c r="J37" s="34">
        <f t="shared" si="3"/>
        <v>-0.34883749435652078</v>
      </c>
      <c r="K37" s="33">
        <f t="shared" si="4"/>
        <v>-170757</v>
      </c>
      <c r="L37" s="34">
        <f t="shared" si="5"/>
        <v>5.9297642928646414E-2</v>
      </c>
      <c r="M37" s="34">
        <f t="shared" si="15"/>
        <v>0.22179683085752774</v>
      </c>
      <c r="N37" s="33">
        <v>83884</v>
      </c>
      <c r="O37" s="33">
        <v>0</v>
      </c>
      <c r="P37" s="33">
        <v>16769</v>
      </c>
      <c r="Q37" s="33">
        <v>51569</v>
      </c>
      <c r="R37" s="33">
        <v>45400</v>
      </c>
      <c r="S37" s="34">
        <v>9.480773455787217E-2</v>
      </c>
      <c r="T37" s="33">
        <f t="shared" si="8"/>
        <v>-6169</v>
      </c>
      <c r="U37" s="34">
        <f t="shared" si="9"/>
        <v>4.6163357275914522E-2</v>
      </c>
      <c r="V37" s="34">
        <f t="shared" si="14"/>
        <v>0.18022524185512909</v>
      </c>
    </row>
    <row r="38" spans="2:22" x14ac:dyDescent="0.25">
      <c r="B38" s="72" t="s">
        <v>279</v>
      </c>
      <c r="C38" s="41">
        <v>12746</v>
      </c>
      <c r="D38" s="41">
        <v>6538</v>
      </c>
      <c r="E38" s="41">
        <v>0</v>
      </c>
      <c r="F38" s="41">
        <v>14371</v>
      </c>
      <c r="G38" s="41">
        <v>16449</v>
      </c>
      <c r="H38" s="42">
        <v>0.20720477476197252</v>
      </c>
      <c r="I38" s="41">
        <f t="shared" si="2"/>
        <v>2078</v>
      </c>
      <c r="J38" s="42">
        <f t="shared" si="3"/>
        <v>0.29052251686803698</v>
      </c>
      <c r="K38" s="41">
        <f t="shared" si="4"/>
        <v>3703</v>
      </c>
      <c r="L38" s="42">
        <f t="shared" si="5"/>
        <v>3.0600758238010983E-3</v>
      </c>
      <c r="M38" s="42">
        <f t="shared" si="15"/>
        <v>1.1445903856912633E-2</v>
      </c>
      <c r="N38" s="41">
        <v>1400</v>
      </c>
      <c r="O38" s="41">
        <v>0</v>
      </c>
      <c r="P38" s="41">
        <v>0</v>
      </c>
      <c r="Q38" s="41">
        <v>3012</v>
      </c>
      <c r="R38" s="41">
        <v>3124</v>
      </c>
      <c r="S38" s="42">
        <v>0.20720477476197252</v>
      </c>
      <c r="T38" s="41">
        <f t="shared" si="8"/>
        <v>112</v>
      </c>
      <c r="U38" s="42">
        <f t="shared" si="9"/>
        <v>3.176527051320638E-3</v>
      </c>
      <c r="V38" s="42">
        <f t="shared" si="14"/>
        <v>1.2401402104745005E-2</v>
      </c>
    </row>
    <row r="39" spans="2:22" x14ac:dyDescent="0.25">
      <c r="B39" s="72" t="s">
        <v>111</v>
      </c>
      <c r="C39" s="41">
        <v>54173</v>
      </c>
      <c r="D39" s="41">
        <v>35300</v>
      </c>
      <c r="E39" s="41">
        <v>0</v>
      </c>
      <c r="F39" s="41">
        <v>54383</v>
      </c>
      <c r="G39" s="41">
        <v>62194</v>
      </c>
      <c r="H39" s="42">
        <v>6.1749140191905916E-2</v>
      </c>
      <c r="I39" s="41">
        <f t="shared" si="2"/>
        <v>7811</v>
      </c>
      <c r="J39" s="42">
        <f t="shared" si="3"/>
        <v>0.14806268805493517</v>
      </c>
      <c r="K39" s="41">
        <f t="shared" si="4"/>
        <v>8021</v>
      </c>
      <c r="L39" s="42">
        <f t="shared" si="5"/>
        <v>1.1570208267097423E-2</v>
      </c>
      <c r="M39" s="42">
        <f t="shared" si="15"/>
        <v>4.3277192806664498E-2</v>
      </c>
      <c r="N39" s="41">
        <v>9326</v>
      </c>
      <c r="O39" s="41">
        <v>0</v>
      </c>
      <c r="P39" s="41">
        <v>0</v>
      </c>
      <c r="Q39" s="41">
        <v>8711</v>
      </c>
      <c r="R39" s="41">
        <v>8412</v>
      </c>
      <c r="S39" s="42">
        <v>6.1749140191905916E-2</v>
      </c>
      <c r="T39" s="41">
        <f t="shared" si="8"/>
        <v>-299</v>
      </c>
      <c r="U39" s="42">
        <f t="shared" si="9"/>
        <v>8.553439678524075E-3</v>
      </c>
      <c r="V39" s="42">
        <f t="shared" si="14"/>
        <v>3.3393276089985588E-2</v>
      </c>
    </row>
    <row r="40" spans="2:22" x14ac:dyDescent="0.25">
      <c r="B40" s="72" t="s">
        <v>112</v>
      </c>
      <c r="C40" s="41">
        <v>232884</v>
      </c>
      <c r="D40" s="41">
        <v>97889</v>
      </c>
      <c r="E40" s="41">
        <v>0</v>
      </c>
      <c r="F40" s="41">
        <v>137384</v>
      </c>
      <c r="G40" s="41">
        <v>167237</v>
      </c>
      <c r="H40" s="42">
        <v>0.21121757146128806</v>
      </c>
      <c r="I40" s="41">
        <f t="shared" si="2"/>
        <v>29853</v>
      </c>
      <c r="J40" s="42">
        <f t="shared" si="3"/>
        <v>-0.28188711976778136</v>
      </c>
      <c r="K40" s="41">
        <f t="shared" si="4"/>
        <v>-65647</v>
      </c>
      <c r="L40" s="42">
        <f t="shared" si="5"/>
        <v>3.1111794063166408E-2</v>
      </c>
      <c r="M40" s="42">
        <f t="shared" si="15"/>
        <v>0.1163705163425435</v>
      </c>
      <c r="N40" s="41">
        <v>39866</v>
      </c>
      <c r="O40" s="41">
        <v>0</v>
      </c>
      <c r="P40" s="41">
        <v>0</v>
      </c>
      <c r="Q40" s="41">
        <v>27855</v>
      </c>
      <c r="R40" s="41">
        <v>22844</v>
      </c>
      <c r="S40" s="42">
        <v>0.21121757146128806</v>
      </c>
      <c r="T40" s="41">
        <f t="shared" si="8"/>
        <v>-5011</v>
      </c>
      <c r="U40" s="42">
        <f t="shared" si="9"/>
        <v>2.3228099859272936E-2</v>
      </c>
      <c r="V40" s="42">
        <f t="shared" si="14"/>
        <v>9.0684260461201954E-2</v>
      </c>
    </row>
    <row r="41" spans="2:22" ht="15.75" thickBot="1" x14ac:dyDescent="0.3">
      <c r="B41" s="72" t="s">
        <v>113</v>
      </c>
      <c r="C41" s="41">
        <v>189700</v>
      </c>
      <c r="D41" s="41">
        <v>77637</v>
      </c>
      <c r="E41" s="41">
        <v>0</v>
      </c>
      <c r="F41" s="41">
        <v>61775</v>
      </c>
      <c r="G41" s="41">
        <v>72866</v>
      </c>
      <c r="H41" s="42">
        <v>-0.17443964035674875</v>
      </c>
      <c r="I41" s="41">
        <f t="shared" si="2"/>
        <v>11091</v>
      </c>
      <c r="J41" s="42">
        <f t="shared" si="3"/>
        <v>-0.61588824459673175</v>
      </c>
      <c r="K41" s="41">
        <f t="shared" si="4"/>
        <v>-116834</v>
      </c>
      <c r="L41" s="42">
        <f t="shared" si="5"/>
        <v>1.3555564774581483E-2</v>
      </c>
      <c r="M41" s="42">
        <f t="shared" si="15"/>
        <v>5.0703217851407134E-2</v>
      </c>
      <c r="N41" s="41">
        <v>33292</v>
      </c>
      <c r="O41" s="41">
        <v>0</v>
      </c>
      <c r="P41" s="41">
        <v>0</v>
      </c>
      <c r="Q41" s="41">
        <v>11991</v>
      </c>
      <c r="R41" s="41">
        <v>11020</v>
      </c>
      <c r="S41" s="42">
        <v>-0.17443964035674875</v>
      </c>
      <c r="T41" s="41">
        <f t="shared" si="8"/>
        <v>-971</v>
      </c>
      <c r="U41" s="42">
        <f t="shared" si="9"/>
        <v>1.1205290686796873E-2</v>
      </c>
      <c r="V41" s="42">
        <f t="shared" si="14"/>
        <v>4.3746303199196528E-2</v>
      </c>
    </row>
    <row r="42" spans="2:22" ht="15.75" x14ac:dyDescent="0.25">
      <c r="B42" s="154" t="s">
        <v>104</v>
      </c>
      <c r="C42" s="155">
        <v>695369</v>
      </c>
      <c r="D42" s="155">
        <v>327217</v>
      </c>
      <c r="E42" s="155">
        <v>117411</v>
      </c>
      <c r="F42" s="155">
        <v>664495</v>
      </c>
      <c r="G42" s="155">
        <v>760410</v>
      </c>
      <c r="H42" s="156">
        <v>0.62551160630770775</v>
      </c>
      <c r="I42" s="155">
        <f t="shared" si="2"/>
        <v>95915</v>
      </c>
      <c r="J42" s="156">
        <f t="shared" si="3"/>
        <v>9.3534511892247041E-2</v>
      </c>
      <c r="K42" s="155">
        <f t="shared" si="4"/>
        <v>65041</v>
      </c>
      <c r="L42" s="156">
        <f t="shared" si="5"/>
        <v>0.14146223218290432</v>
      </c>
      <c r="M42" s="157">
        <f>G42/$G$42</f>
        <v>1</v>
      </c>
      <c r="N42" s="155">
        <v>129696</v>
      </c>
      <c r="O42" s="155">
        <v>42</v>
      </c>
      <c r="P42" s="155">
        <v>43176</v>
      </c>
      <c r="Q42" s="155">
        <v>136416</v>
      </c>
      <c r="R42" s="155">
        <v>140643</v>
      </c>
      <c r="S42" s="156">
        <v>0.62551160630770775</v>
      </c>
      <c r="T42" s="155">
        <f t="shared" si="8"/>
        <v>4227</v>
      </c>
      <c r="U42" s="156">
        <f t="shared" si="9"/>
        <v>0.14300777659375433</v>
      </c>
      <c r="V42" s="157">
        <f t="shared" ref="V42:V48" si="16">R42/$R$42</f>
        <v>1</v>
      </c>
    </row>
    <row r="43" spans="2:22" ht="15.75" x14ac:dyDescent="0.25">
      <c r="B43" s="170" t="s">
        <v>99</v>
      </c>
      <c r="C43" s="175">
        <v>589457</v>
      </c>
      <c r="D43" s="175">
        <v>287187</v>
      </c>
      <c r="E43" s="175">
        <v>98142</v>
      </c>
      <c r="F43" s="175">
        <v>588832</v>
      </c>
      <c r="G43" s="175">
        <v>690135</v>
      </c>
      <c r="H43" s="176">
        <v>0.70746621856760772</v>
      </c>
      <c r="I43" s="175">
        <f t="shared" si="2"/>
        <v>101303</v>
      </c>
      <c r="J43" s="176">
        <f t="shared" si="3"/>
        <v>0.17079786990399648</v>
      </c>
      <c r="K43" s="175">
        <f t="shared" si="4"/>
        <v>100678</v>
      </c>
      <c r="L43" s="176">
        <f t="shared" si="5"/>
        <v>0.12838868190522043</v>
      </c>
      <c r="M43" s="176">
        <f t="shared" ref="M43:M48" si="17">G43/$G$42</f>
        <v>0.90758275141042333</v>
      </c>
      <c r="N43" s="175">
        <v>113543</v>
      </c>
      <c r="O43" s="175">
        <v>0</v>
      </c>
      <c r="P43" s="175">
        <v>36939</v>
      </c>
      <c r="Q43" s="175">
        <v>121032</v>
      </c>
      <c r="R43" s="175">
        <v>128414</v>
      </c>
      <c r="S43" s="176">
        <v>0.70746621856760772</v>
      </c>
      <c r="T43" s="175">
        <f t="shared" si="8"/>
        <v>7382</v>
      </c>
      <c r="U43" s="176">
        <f t="shared" si="9"/>
        <v>0.13057315773632791</v>
      </c>
      <c r="V43" s="176">
        <f t="shared" si="16"/>
        <v>0.91304935190517833</v>
      </c>
    </row>
    <row r="44" spans="2:22" x14ac:dyDescent="0.25">
      <c r="B44" s="72" t="s">
        <v>279</v>
      </c>
      <c r="C44" s="41">
        <v>435508</v>
      </c>
      <c r="D44" s="41">
        <v>215328</v>
      </c>
      <c r="E44" s="41">
        <v>67352</v>
      </c>
      <c r="F44" s="41">
        <v>434005</v>
      </c>
      <c r="G44" s="41">
        <v>519004</v>
      </c>
      <c r="H44" s="42">
        <v>0.71745000955788707</v>
      </c>
      <c r="I44" s="41">
        <f t="shared" si="2"/>
        <v>84999</v>
      </c>
      <c r="J44" s="42">
        <f t="shared" si="3"/>
        <v>0.19172093279572366</v>
      </c>
      <c r="K44" s="41">
        <f t="shared" si="4"/>
        <v>83496</v>
      </c>
      <c r="L44" s="42">
        <f t="shared" si="5"/>
        <v>9.6552470840541388E-2</v>
      </c>
      <c r="M44" s="42">
        <f t="shared" si="17"/>
        <v>0.68253179205954684</v>
      </c>
      <c r="N44" s="41">
        <v>82942</v>
      </c>
      <c r="O44" s="41">
        <v>0</v>
      </c>
      <c r="P44" s="41">
        <v>27184</v>
      </c>
      <c r="Q44" s="41">
        <v>90325</v>
      </c>
      <c r="R44" s="41">
        <v>97572</v>
      </c>
      <c r="S44" s="42">
        <v>0.71745000955788707</v>
      </c>
      <c r="T44" s="41">
        <f t="shared" si="8"/>
        <v>7247</v>
      </c>
      <c r="U44" s="42">
        <f t="shared" si="9"/>
        <v>9.9212579209813481E-2</v>
      </c>
      <c r="V44" s="42">
        <f t="shared" si="16"/>
        <v>0.69375653249717373</v>
      </c>
    </row>
    <row r="45" spans="2:22" x14ac:dyDescent="0.25">
      <c r="B45" s="171" t="s">
        <v>115</v>
      </c>
      <c r="C45" s="172">
        <v>153949</v>
      </c>
      <c r="D45" s="172">
        <v>71859</v>
      </c>
      <c r="E45" s="172">
        <v>30790</v>
      </c>
      <c r="F45" s="172">
        <v>154827</v>
      </c>
      <c r="G45" s="172">
        <v>171131</v>
      </c>
      <c r="H45" s="173">
        <v>0.67925504397309888</v>
      </c>
      <c r="I45" s="172">
        <f t="shared" si="2"/>
        <v>16304</v>
      </c>
      <c r="J45" s="173">
        <f t="shared" si="3"/>
        <v>0.1116083897914244</v>
      </c>
      <c r="K45" s="172">
        <f t="shared" si="4"/>
        <v>17182</v>
      </c>
      <c r="L45" s="173">
        <f t="shared" si="5"/>
        <v>3.183621106467905E-2</v>
      </c>
      <c r="M45" s="173">
        <f t="shared" si="17"/>
        <v>0.22505095935087649</v>
      </c>
      <c r="N45" s="172">
        <v>30601</v>
      </c>
      <c r="O45" s="172">
        <v>0</v>
      </c>
      <c r="P45" s="172">
        <v>9755</v>
      </c>
      <c r="Q45" s="172">
        <v>30707</v>
      </c>
      <c r="R45" s="172">
        <v>30842</v>
      </c>
      <c r="S45" s="173">
        <v>0.67925504397309888</v>
      </c>
      <c r="T45" s="172">
        <f t="shared" si="8"/>
        <v>135</v>
      </c>
      <c r="U45" s="173">
        <f t="shared" si="9"/>
        <v>3.1360578526514443E-2</v>
      </c>
      <c r="V45" s="173">
        <f t="shared" si="16"/>
        <v>0.21929281940800466</v>
      </c>
    </row>
    <row r="46" spans="2:22" ht="15.75" x14ac:dyDescent="0.25">
      <c r="B46" s="32" t="s">
        <v>100</v>
      </c>
      <c r="C46" s="33">
        <v>105912</v>
      </c>
      <c r="D46" s="33">
        <v>39988</v>
      </c>
      <c r="E46" s="33">
        <v>19269</v>
      </c>
      <c r="F46" s="33">
        <v>75663</v>
      </c>
      <c r="G46" s="33">
        <v>70275</v>
      </c>
      <c r="H46" s="34">
        <v>0.22661013996167023</v>
      </c>
      <c r="I46" s="33">
        <f t="shared" si="2"/>
        <v>-5388</v>
      </c>
      <c r="J46" s="34">
        <f t="shared" si="3"/>
        <v>-0.33647745297983234</v>
      </c>
      <c r="K46" s="33">
        <f t="shared" si="4"/>
        <v>-35637</v>
      </c>
      <c r="L46" s="34">
        <f t="shared" si="5"/>
        <v>1.3073550277683883E-2</v>
      </c>
      <c r="M46" s="34">
        <f t="shared" si="17"/>
        <v>9.2417248589576673E-2</v>
      </c>
      <c r="N46" s="33">
        <v>16153</v>
      </c>
      <c r="O46" s="33">
        <v>0</v>
      </c>
      <c r="P46" s="33">
        <v>6237</v>
      </c>
      <c r="Q46" s="33">
        <v>15384</v>
      </c>
      <c r="R46" s="33">
        <v>12229</v>
      </c>
      <c r="S46" s="34">
        <v>0.22661013996167023</v>
      </c>
      <c r="T46" s="33">
        <f t="shared" si="8"/>
        <v>-3155</v>
      </c>
      <c r="U46" s="34">
        <f t="shared" si="9"/>
        <v>1.2434618857426402E-2</v>
      </c>
      <c r="V46" s="34">
        <f t="shared" si="16"/>
        <v>8.6950648094821642E-2</v>
      </c>
    </row>
    <row r="47" spans="2:22" x14ac:dyDescent="0.25">
      <c r="B47" s="72" t="s">
        <v>279</v>
      </c>
      <c r="C47" s="41">
        <v>0</v>
      </c>
      <c r="D47" s="41">
        <v>0</v>
      </c>
      <c r="E47" s="41">
        <v>0</v>
      </c>
      <c r="F47" s="41">
        <v>1780</v>
      </c>
      <c r="G47" s="41">
        <v>9072</v>
      </c>
      <c r="H47" s="42">
        <v>0.38480098566001564</v>
      </c>
      <c r="I47" s="41">
        <f t="shared" si="2"/>
        <v>7292</v>
      </c>
      <c r="J47" s="42" t="str">
        <f>IFERROR(G47/D47-1,"-")</f>
        <v>-</v>
      </c>
      <c r="K47" s="41">
        <f t="shared" si="4"/>
        <v>9072</v>
      </c>
      <c r="L47" s="42">
        <f t="shared" si="5"/>
        <v>1.6877018586858509E-3</v>
      </c>
      <c r="M47" s="42">
        <f t="shared" si="17"/>
        <v>1.1930405965202983E-2</v>
      </c>
      <c r="N47" s="41">
        <v>0</v>
      </c>
      <c r="O47" s="41">
        <v>0</v>
      </c>
      <c r="P47" s="41">
        <v>0</v>
      </c>
      <c r="Q47" s="41">
        <v>1780</v>
      </c>
      <c r="R47" s="41">
        <v>2160</v>
      </c>
      <c r="S47" s="42">
        <v>0.38480098566001564</v>
      </c>
      <c r="T47" s="41">
        <f t="shared" si="8"/>
        <v>380</v>
      </c>
      <c r="U47" s="42">
        <f t="shared" si="9"/>
        <v>2.1963183197351403E-3</v>
      </c>
      <c r="V47" s="42">
        <f t="shared" si="16"/>
        <v>1.5358034171626032E-2</v>
      </c>
    </row>
    <row r="48" spans="2:22" ht="15.75" thickBot="1" x14ac:dyDescent="0.3">
      <c r="B48" s="171" t="s">
        <v>115</v>
      </c>
      <c r="C48" s="41">
        <v>105912</v>
      </c>
      <c r="D48" s="41">
        <v>0</v>
      </c>
      <c r="E48" s="41">
        <v>0</v>
      </c>
      <c r="F48" s="41">
        <v>41207</v>
      </c>
      <c r="G48" s="41">
        <v>61203</v>
      </c>
      <c r="H48" s="42">
        <v>2.0612354042249814E-2</v>
      </c>
      <c r="I48" s="41">
        <f t="shared" si="2"/>
        <v>19996</v>
      </c>
      <c r="J48" s="42">
        <f t="shared" si="3"/>
        <v>-0.42213346929526396</v>
      </c>
      <c r="K48" s="41">
        <f t="shared" si="4"/>
        <v>-44709</v>
      </c>
      <c r="L48" s="42">
        <f t="shared" si="5"/>
        <v>1.1385848418998031E-2</v>
      </c>
      <c r="M48" s="42">
        <f t="shared" si="17"/>
        <v>8.0486842624373695E-2</v>
      </c>
      <c r="N48" s="41">
        <v>16153</v>
      </c>
      <c r="O48" s="41">
        <v>0</v>
      </c>
      <c r="P48" s="41">
        <v>0</v>
      </c>
      <c r="Q48" s="41">
        <v>13604</v>
      </c>
      <c r="R48" s="41">
        <v>10069</v>
      </c>
      <c r="S48" s="42">
        <v>2.0612354042249814E-2</v>
      </c>
      <c r="T48" s="41">
        <f t="shared" si="8"/>
        <v>-3535</v>
      </c>
      <c r="U48" s="42">
        <f t="shared" si="9"/>
        <v>1.0238300537691264E-2</v>
      </c>
      <c r="V48" s="42">
        <f t="shared" si="16"/>
        <v>7.1592613923195603E-2</v>
      </c>
    </row>
    <row r="49" spans="2:22" ht="15.75" x14ac:dyDescent="0.25">
      <c r="B49" s="154" t="s">
        <v>103</v>
      </c>
      <c r="C49" s="155">
        <v>970129</v>
      </c>
      <c r="D49" s="155">
        <v>410553</v>
      </c>
      <c r="E49" s="155">
        <v>76741</v>
      </c>
      <c r="F49" s="155">
        <v>847983</v>
      </c>
      <c r="G49" s="155">
        <v>979197</v>
      </c>
      <c r="H49" s="156">
        <v>0.43358597026746559</v>
      </c>
      <c r="I49" s="155">
        <f t="shared" si="2"/>
        <v>131214</v>
      </c>
      <c r="J49" s="156">
        <f t="shared" si="3"/>
        <v>9.3472105256104943E-3</v>
      </c>
      <c r="K49" s="155">
        <f t="shared" si="4"/>
        <v>9068</v>
      </c>
      <c r="L49" s="156">
        <f t="shared" si="5"/>
        <v>0.18216408696203806</v>
      </c>
      <c r="M49" s="157">
        <f>G49/$G$49</f>
        <v>1</v>
      </c>
      <c r="N49" s="155">
        <v>190911</v>
      </c>
      <c r="O49" s="155">
        <v>55</v>
      </c>
      <c r="P49" s="155">
        <v>27825</v>
      </c>
      <c r="Q49" s="155">
        <v>177987</v>
      </c>
      <c r="R49" s="155">
        <v>189254</v>
      </c>
      <c r="S49" s="156">
        <v>0.43358597026746559</v>
      </c>
      <c r="T49" s="155">
        <f t="shared" si="8"/>
        <v>11267</v>
      </c>
      <c r="U49" s="156">
        <f t="shared" si="9"/>
        <v>0.19243612374220104</v>
      </c>
      <c r="V49" s="157">
        <f t="shared" ref="V49:V55" si="18">R49/$R$49</f>
        <v>1</v>
      </c>
    </row>
    <row r="50" spans="2:22" ht="15.75" x14ac:dyDescent="0.25">
      <c r="B50" s="170" t="s">
        <v>99</v>
      </c>
      <c r="C50" s="175">
        <v>668196</v>
      </c>
      <c r="D50" s="175">
        <v>284356</v>
      </c>
      <c r="E50" s="175">
        <v>55366</v>
      </c>
      <c r="F50" s="175">
        <v>609446</v>
      </c>
      <c r="G50" s="175">
        <v>702413</v>
      </c>
      <c r="H50" s="176">
        <v>0.50991253397099157</v>
      </c>
      <c r="I50" s="175">
        <f t="shared" si="2"/>
        <v>92967</v>
      </c>
      <c r="J50" s="176">
        <f t="shared" si="3"/>
        <v>5.1208028781974058E-2</v>
      </c>
      <c r="K50" s="175">
        <f t="shared" si="4"/>
        <v>34217</v>
      </c>
      <c r="L50" s="176">
        <f t="shared" si="5"/>
        <v>0.13067280926643571</v>
      </c>
      <c r="M50" s="176">
        <f t="shared" ref="M50:M55" si="19">G50/$G$49</f>
        <v>0.71733573530147665</v>
      </c>
      <c r="N50" s="175">
        <v>135963</v>
      </c>
      <c r="O50" s="175">
        <v>0</v>
      </c>
      <c r="P50" s="175">
        <v>20162</v>
      </c>
      <c r="Q50" s="175">
        <v>127577</v>
      </c>
      <c r="R50" s="175">
        <v>138042</v>
      </c>
      <c r="S50" s="176">
        <v>0.50991253397099157</v>
      </c>
      <c r="T50" s="175">
        <f t="shared" si="8"/>
        <v>10465</v>
      </c>
      <c r="U50" s="176">
        <f t="shared" si="9"/>
        <v>0.14036304328373991</v>
      </c>
      <c r="V50" s="176">
        <f t="shared" si="18"/>
        <v>0.72940069958891229</v>
      </c>
    </row>
    <row r="51" spans="2:22" x14ac:dyDescent="0.25">
      <c r="B51" s="72" t="s">
        <v>279</v>
      </c>
      <c r="C51" s="41">
        <v>477690</v>
      </c>
      <c r="D51" s="41">
        <v>221296</v>
      </c>
      <c r="E51" s="41">
        <v>43538</v>
      </c>
      <c r="F51" s="41">
        <v>473178</v>
      </c>
      <c r="G51" s="41">
        <v>546257</v>
      </c>
      <c r="H51" s="42">
        <v>0.48564597989457381</v>
      </c>
      <c r="I51" s="41">
        <f t="shared" si="2"/>
        <v>73079</v>
      </c>
      <c r="J51" s="42">
        <f t="shared" si="3"/>
        <v>0.14353869664426711</v>
      </c>
      <c r="K51" s="41">
        <f t="shared" si="4"/>
        <v>68567</v>
      </c>
      <c r="L51" s="42">
        <f t="shared" si="5"/>
        <v>0.1016224596803524</v>
      </c>
      <c r="M51" s="42">
        <f t="shared" si="19"/>
        <v>0.55786220750267823</v>
      </c>
      <c r="N51" s="41">
        <v>99331</v>
      </c>
      <c r="O51" s="41">
        <v>0</v>
      </c>
      <c r="P51" s="41">
        <v>14973</v>
      </c>
      <c r="Q51" s="41">
        <v>100329</v>
      </c>
      <c r="R51" s="41">
        <v>107868</v>
      </c>
      <c r="S51" s="42">
        <v>0.48564597989457381</v>
      </c>
      <c r="T51" s="41">
        <f t="shared" si="8"/>
        <v>7539</v>
      </c>
      <c r="U51" s="42">
        <f t="shared" si="9"/>
        <v>0.10968169653388431</v>
      </c>
      <c r="V51" s="42">
        <f t="shared" si="18"/>
        <v>0.56996417512971986</v>
      </c>
    </row>
    <row r="52" spans="2:22" x14ac:dyDescent="0.25">
      <c r="B52" s="171" t="s">
        <v>115</v>
      </c>
      <c r="C52" s="172">
        <v>190506</v>
      </c>
      <c r="D52" s="172">
        <v>63060</v>
      </c>
      <c r="E52" s="172">
        <v>11828</v>
      </c>
      <c r="F52" s="172">
        <v>136268</v>
      </c>
      <c r="G52" s="172">
        <v>156156</v>
      </c>
      <c r="H52" s="173">
        <v>0.58561335790199887</v>
      </c>
      <c r="I52" s="172">
        <f t="shared" si="2"/>
        <v>19888</v>
      </c>
      <c r="J52" s="173">
        <f t="shared" si="3"/>
        <v>-0.18030928159742998</v>
      </c>
      <c r="K52" s="172">
        <f t="shared" si="4"/>
        <v>-34350</v>
      </c>
      <c r="L52" s="173">
        <f t="shared" si="5"/>
        <v>2.9050349586083307E-2</v>
      </c>
      <c r="M52" s="173">
        <f t="shared" si="19"/>
        <v>0.15947352779879839</v>
      </c>
      <c r="N52" s="172">
        <v>36632</v>
      </c>
      <c r="O52" s="172">
        <v>0</v>
      </c>
      <c r="P52" s="172">
        <v>5189</v>
      </c>
      <c r="Q52" s="172">
        <v>27248</v>
      </c>
      <c r="R52" s="172">
        <v>30174</v>
      </c>
      <c r="S52" s="173">
        <v>0.58561335790199887</v>
      </c>
      <c r="T52" s="172">
        <f t="shared" si="8"/>
        <v>2926</v>
      </c>
      <c r="U52" s="173">
        <f t="shared" si="9"/>
        <v>3.0681346749855613E-2</v>
      </c>
      <c r="V52" s="173">
        <f t="shared" si="18"/>
        <v>0.1594365244591924</v>
      </c>
    </row>
    <row r="53" spans="2:22" ht="15.75" x14ac:dyDescent="0.25">
      <c r="B53" s="32" t="s">
        <v>100</v>
      </c>
      <c r="C53" s="33">
        <v>301933</v>
      </c>
      <c r="D53" s="33">
        <v>126142</v>
      </c>
      <c r="E53" s="33">
        <v>21375</v>
      </c>
      <c r="F53" s="33">
        <v>238537</v>
      </c>
      <c r="G53" s="33">
        <v>276784</v>
      </c>
      <c r="H53" s="34">
        <v>0.27005668192718546</v>
      </c>
      <c r="I53" s="33">
        <f t="shared" si="2"/>
        <v>38247</v>
      </c>
      <c r="J53" s="34">
        <f t="shared" si="3"/>
        <v>-8.3293313417215131E-2</v>
      </c>
      <c r="K53" s="33">
        <f t="shared" si="4"/>
        <v>-25149</v>
      </c>
      <c r="L53" s="34">
        <f t="shared" si="5"/>
        <v>5.1491277695602355E-2</v>
      </c>
      <c r="M53" s="34">
        <f t="shared" si="19"/>
        <v>0.2826642646985234</v>
      </c>
      <c r="N53" s="33">
        <v>54948</v>
      </c>
      <c r="O53" s="33">
        <v>0</v>
      </c>
      <c r="P53" s="33">
        <v>7663</v>
      </c>
      <c r="Q53" s="33">
        <v>50410</v>
      </c>
      <c r="R53" s="33">
        <v>51212</v>
      </c>
      <c r="S53" s="34">
        <v>0.27005668192718546</v>
      </c>
      <c r="T53" s="33">
        <f t="shared" si="8"/>
        <v>802</v>
      </c>
      <c r="U53" s="34">
        <f t="shared" si="9"/>
        <v>5.207308045846111E-2</v>
      </c>
      <c r="V53" s="34">
        <f t="shared" si="18"/>
        <v>0.27059930041108776</v>
      </c>
    </row>
    <row r="54" spans="2:22" x14ac:dyDescent="0.25">
      <c r="B54" s="72" t="s">
        <v>279</v>
      </c>
      <c r="C54" s="41">
        <v>3572</v>
      </c>
      <c r="D54" s="41">
        <v>1666</v>
      </c>
      <c r="E54" s="41">
        <v>18</v>
      </c>
      <c r="F54" s="41">
        <v>10753</v>
      </c>
      <c r="G54" s="41">
        <v>14497</v>
      </c>
      <c r="H54" s="42">
        <v>0.75140848349397027</v>
      </c>
      <c r="I54" s="41">
        <f t="shared" si="2"/>
        <v>3744</v>
      </c>
      <c r="J54" s="42">
        <f t="shared" si="3"/>
        <v>3.0585106382978724</v>
      </c>
      <c r="K54" s="41">
        <f t="shared" si="4"/>
        <v>10925</v>
      </c>
      <c r="L54" s="42">
        <f t="shared" si="5"/>
        <v>2.6969371522672821E-3</v>
      </c>
      <c r="M54" s="42">
        <f t="shared" si="19"/>
        <v>1.4804988168877152E-2</v>
      </c>
      <c r="N54" s="41">
        <v>541</v>
      </c>
      <c r="O54" s="41">
        <v>0</v>
      </c>
      <c r="P54" s="41">
        <v>18</v>
      </c>
      <c r="Q54" s="41">
        <v>2171</v>
      </c>
      <c r="R54" s="41">
        <v>2837</v>
      </c>
      <c r="S54" s="42">
        <v>0.75140848349397027</v>
      </c>
      <c r="T54" s="41">
        <f t="shared" si="8"/>
        <v>666</v>
      </c>
      <c r="U54" s="42">
        <f t="shared" si="9"/>
        <v>2.8847014227262003E-3</v>
      </c>
      <c r="V54" s="42">
        <f t="shared" si="18"/>
        <v>1.4990436133450283E-2</v>
      </c>
    </row>
    <row r="55" spans="2:22" ht="15.75" thickBot="1" x14ac:dyDescent="0.3">
      <c r="B55" s="171" t="s">
        <v>115</v>
      </c>
      <c r="C55" s="41">
        <v>298361</v>
      </c>
      <c r="D55" s="41">
        <v>124476</v>
      </c>
      <c r="E55" s="41">
        <v>7645</v>
      </c>
      <c r="F55" s="41">
        <v>227784</v>
      </c>
      <c r="G55" s="41">
        <v>262287</v>
      </c>
      <c r="H55" s="42">
        <v>7.0923625156505743E-2</v>
      </c>
      <c r="I55" s="41">
        <f t="shared" si="2"/>
        <v>34503</v>
      </c>
      <c r="J55" s="42">
        <f t="shared" si="3"/>
        <v>-0.12090722312902824</v>
      </c>
      <c r="K55" s="41">
        <f t="shared" si="4"/>
        <v>-36074</v>
      </c>
      <c r="L55" s="42">
        <f t="shared" si="5"/>
        <v>4.8794340543335077E-2</v>
      </c>
      <c r="M55" s="42">
        <f t="shared" si="19"/>
        <v>0.26785927652964625</v>
      </c>
      <c r="N55" s="41">
        <v>54407</v>
      </c>
      <c r="O55" s="41">
        <v>0</v>
      </c>
      <c r="P55" s="41">
        <v>7645</v>
      </c>
      <c r="Q55" s="41">
        <v>48239</v>
      </c>
      <c r="R55" s="41">
        <v>48375</v>
      </c>
      <c r="S55" s="42">
        <v>7.0923625156505743E-2</v>
      </c>
      <c r="T55" s="41">
        <f t="shared" si="8"/>
        <v>136</v>
      </c>
      <c r="U55" s="42">
        <f t="shared" si="9"/>
        <v>4.9188379035734912E-2</v>
      </c>
      <c r="V55" s="42">
        <f t="shared" si="18"/>
        <v>0.25560886427763746</v>
      </c>
    </row>
    <row r="56" spans="2:22" ht="15.75" x14ac:dyDescent="0.25">
      <c r="B56" s="154" t="s">
        <v>105</v>
      </c>
      <c r="C56" s="155">
        <v>93654</v>
      </c>
      <c r="D56" s="155">
        <v>45012</v>
      </c>
      <c r="E56" s="155">
        <v>17002</v>
      </c>
      <c r="F56" s="155">
        <v>52179</v>
      </c>
      <c r="G56" s="155">
        <v>58545</v>
      </c>
      <c r="H56" s="156">
        <v>0.62967559806283613</v>
      </c>
      <c r="I56" s="155">
        <f t="shared" si="2"/>
        <v>6366</v>
      </c>
      <c r="J56" s="156">
        <f t="shared" si="3"/>
        <v>-0.37487987699404191</v>
      </c>
      <c r="K56" s="155">
        <f t="shared" si="4"/>
        <v>-35109</v>
      </c>
      <c r="L56" s="156">
        <f t="shared" si="5"/>
        <v>1.0891369633682004E-2</v>
      </c>
      <c r="M56" s="157">
        <f>G56/$G$56</f>
        <v>1</v>
      </c>
      <c r="N56" s="155">
        <v>17186</v>
      </c>
      <c r="O56" s="155">
        <v>11</v>
      </c>
      <c r="P56" s="155">
        <v>4424</v>
      </c>
      <c r="Q56" s="155">
        <v>13416</v>
      </c>
      <c r="R56" s="155">
        <v>8820</v>
      </c>
      <c r="S56" s="156">
        <v>0.62967559806283613</v>
      </c>
      <c r="T56" s="155">
        <f t="shared" si="8"/>
        <v>-4596</v>
      </c>
      <c r="U56" s="156">
        <f t="shared" si="9"/>
        <v>8.9682998055851566E-3</v>
      </c>
      <c r="V56" s="157">
        <f>R56/$R$56</f>
        <v>1</v>
      </c>
    </row>
    <row r="57" spans="2:22" ht="15.75" x14ac:dyDescent="0.25">
      <c r="B57" s="170" t="s">
        <v>99</v>
      </c>
      <c r="C57" s="175">
        <v>68320</v>
      </c>
      <c r="D57" s="175">
        <v>33919</v>
      </c>
      <c r="E57" s="175">
        <v>10866</v>
      </c>
      <c r="F57" s="175">
        <v>34254</v>
      </c>
      <c r="G57" s="175">
        <v>45424</v>
      </c>
      <c r="H57" s="176">
        <v>0.76972770955686065</v>
      </c>
      <c r="I57" s="175">
        <f t="shared" si="2"/>
        <v>11170</v>
      </c>
      <c r="J57" s="176">
        <f t="shared" si="3"/>
        <v>-0.33512880562060887</v>
      </c>
      <c r="K57" s="175">
        <f t="shared" si="4"/>
        <v>-22896</v>
      </c>
      <c r="L57" s="176">
        <f t="shared" si="5"/>
        <v>8.4504154793811834E-3</v>
      </c>
      <c r="M57" s="176">
        <f t="shared" ref="M57:M60" si="20">G57/$G$56</f>
        <v>0.77588180032453669</v>
      </c>
      <c r="N57" s="175">
        <v>12127</v>
      </c>
      <c r="O57" s="175">
        <v>0</v>
      </c>
      <c r="P57" s="175">
        <v>2929</v>
      </c>
      <c r="Q57" s="175">
        <v>9104</v>
      </c>
      <c r="R57" s="175">
        <v>7438</v>
      </c>
      <c r="S57" s="176">
        <v>0.76972770955686065</v>
      </c>
      <c r="T57" s="175">
        <f t="shared" si="8"/>
        <v>-1666</v>
      </c>
      <c r="U57" s="176">
        <f t="shared" si="9"/>
        <v>7.5630628065694325E-3</v>
      </c>
      <c r="V57" s="176">
        <f>R57/$R$56</f>
        <v>0.84331065759637192</v>
      </c>
    </row>
    <row r="58" spans="2:22" x14ac:dyDescent="0.25">
      <c r="B58" s="72" t="s">
        <v>279</v>
      </c>
      <c r="C58" s="41">
        <v>51819</v>
      </c>
      <c r="D58" s="41">
        <v>25274</v>
      </c>
      <c r="E58" s="41">
        <v>7773</v>
      </c>
      <c r="F58" s="41">
        <v>26418</v>
      </c>
      <c r="G58" s="41">
        <v>33823</v>
      </c>
      <c r="H58" s="42">
        <v>1.0557625404031681</v>
      </c>
      <c r="I58" s="41">
        <f t="shared" si="2"/>
        <v>7405</v>
      </c>
      <c r="J58" s="42">
        <f t="shared" si="3"/>
        <v>-0.34728574461105</v>
      </c>
      <c r="K58" s="41">
        <f t="shared" si="4"/>
        <v>-17996</v>
      </c>
      <c r="L58" s="42">
        <f t="shared" si="5"/>
        <v>6.292233241438662E-3</v>
      </c>
      <c r="M58" s="42">
        <f t="shared" si="20"/>
        <v>0.57772653514390637</v>
      </c>
      <c r="N58" s="41">
        <v>9241</v>
      </c>
      <c r="O58" s="41">
        <v>0</v>
      </c>
      <c r="P58" s="41">
        <v>2195</v>
      </c>
      <c r="Q58" s="41">
        <v>7285</v>
      </c>
      <c r="R58" s="41">
        <v>5754</v>
      </c>
      <c r="S58" s="42">
        <v>1.0557625404031681</v>
      </c>
      <c r="T58" s="41">
        <f t="shared" si="8"/>
        <v>-1531</v>
      </c>
      <c r="U58" s="42">
        <f t="shared" si="9"/>
        <v>5.8507479684055544E-3</v>
      </c>
      <c r="V58" s="42">
        <f>R58/$R$56</f>
        <v>0.65238095238095239</v>
      </c>
    </row>
    <row r="59" spans="2:22" x14ac:dyDescent="0.25">
      <c r="B59" s="171" t="s">
        <v>115</v>
      </c>
      <c r="C59" s="172">
        <v>16501</v>
      </c>
      <c r="D59" s="172">
        <v>8645</v>
      </c>
      <c r="E59" s="172">
        <v>3093</v>
      </c>
      <c r="F59" s="172">
        <v>7836</v>
      </c>
      <c r="G59" s="172">
        <v>11601</v>
      </c>
      <c r="H59" s="173">
        <v>2.9500031926441572E-2</v>
      </c>
      <c r="I59" s="172">
        <f t="shared" si="2"/>
        <v>3765</v>
      </c>
      <c r="J59" s="173">
        <f t="shared" si="3"/>
        <v>-0.2969516998969759</v>
      </c>
      <c r="K59" s="172">
        <f t="shared" si="4"/>
        <v>-4900</v>
      </c>
      <c r="L59" s="173">
        <f t="shared" si="5"/>
        <v>2.1581822379425218E-3</v>
      </c>
      <c r="M59" s="173">
        <f t="shared" si="20"/>
        <v>0.19815526518063029</v>
      </c>
      <c r="N59" s="172">
        <v>2886</v>
      </c>
      <c r="O59" s="172">
        <v>0</v>
      </c>
      <c r="P59" s="172">
        <v>734</v>
      </c>
      <c r="Q59" s="172">
        <v>1819</v>
      </c>
      <c r="R59" s="172">
        <v>1684</v>
      </c>
      <c r="S59" s="173">
        <v>2.9500031926441572E-2</v>
      </c>
      <c r="T59" s="172">
        <f t="shared" si="8"/>
        <v>-135</v>
      </c>
      <c r="U59" s="173">
        <f t="shared" si="9"/>
        <v>1.7123148381638779E-3</v>
      </c>
      <c r="V59" s="173">
        <f>R59/$R$56</f>
        <v>0.19092970521541949</v>
      </c>
    </row>
    <row r="60" spans="2:22" ht="16.5" thickBot="1" x14ac:dyDescent="0.3">
      <c r="B60" s="32" t="s">
        <v>100</v>
      </c>
      <c r="C60" s="33">
        <v>25334</v>
      </c>
      <c r="D60" s="33">
        <v>11082</v>
      </c>
      <c r="E60" s="33">
        <v>6136</v>
      </c>
      <c r="F60" s="33">
        <v>17925</v>
      </c>
      <c r="G60" s="33">
        <v>13121</v>
      </c>
      <c r="H60" s="34">
        <v>0.32690827947060641</v>
      </c>
      <c r="I60" s="33">
        <f t="shared" si="2"/>
        <v>-4804</v>
      </c>
      <c r="J60" s="34">
        <f t="shared" si="3"/>
        <v>-0.48207941896265882</v>
      </c>
      <c r="K60" s="33">
        <f t="shared" si="4"/>
        <v>-12213</v>
      </c>
      <c r="L60" s="34">
        <f t="shared" si="5"/>
        <v>2.4409541543008212E-3</v>
      </c>
      <c r="M60" s="34">
        <f t="shared" si="20"/>
        <v>0.22411819967546331</v>
      </c>
      <c r="N60" s="33">
        <v>5059</v>
      </c>
      <c r="O60" s="33">
        <v>0</v>
      </c>
      <c r="P60" s="33">
        <v>1495</v>
      </c>
      <c r="Q60" s="33">
        <v>4312</v>
      </c>
      <c r="R60" s="33">
        <v>1382</v>
      </c>
      <c r="S60" s="34">
        <v>0.32690827947060641</v>
      </c>
      <c r="T60" s="33">
        <f t="shared" si="8"/>
        <v>-2930</v>
      </c>
      <c r="U60" s="34">
        <f t="shared" si="9"/>
        <v>1.4052369990157239E-3</v>
      </c>
      <c r="V60" s="34">
        <f>R60/$R$56</f>
        <v>0.15668934240362811</v>
      </c>
    </row>
    <row r="61" spans="2:22" ht="15.75" x14ac:dyDescent="0.25">
      <c r="B61" s="154" t="s">
        <v>106</v>
      </c>
      <c r="C61" s="155">
        <v>70396</v>
      </c>
      <c r="D61" s="155">
        <v>32260</v>
      </c>
      <c r="E61" s="155">
        <v>22095</v>
      </c>
      <c r="F61" s="155">
        <v>48635</v>
      </c>
      <c r="G61" s="155">
        <v>49756</v>
      </c>
      <c r="H61" s="156">
        <v>0.25846886978141503</v>
      </c>
      <c r="I61" s="155">
        <f t="shared" si="2"/>
        <v>1121</v>
      </c>
      <c r="J61" s="156">
        <f t="shared" si="3"/>
        <v>-0.29319847718620373</v>
      </c>
      <c r="K61" s="155">
        <f t="shared" si="4"/>
        <v>-20640</v>
      </c>
      <c r="L61" s="156">
        <f t="shared" si="5"/>
        <v>9.2563154410023364E-3</v>
      </c>
      <c r="M61" s="157">
        <f>G61/$G$61</f>
        <v>1</v>
      </c>
      <c r="N61" s="155">
        <v>11944</v>
      </c>
      <c r="O61" s="155">
        <v>0</v>
      </c>
      <c r="P61" s="155">
        <v>6326</v>
      </c>
      <c r="Q61" s="155">
        <v>8918</v>
      </c>
      <c r="R61" s="155">
        <v>8089</v>
      </c>
      <c r="S61" s="156">
        <v>0.25846886978141503</v>
      </c>
      <c r="T61" s="155">
        <f t="shared" si="8"/>
        <v>-829</v>
      </c>
      <c r="U61" s="156">
        <f t="shared" si="9"/>
        <v>8.2250087446007168E-3</v>
      </c>
      <c r="V61" s="157">
        <f>R61/$R$61</f>
        <v>1</v>
      </c>
    </row>
    <row r="62" spans="2:22" ht="15.75" x14ac:dyDescent="0.25">
      <c r="B62" s="170" t="s">
        <v>99</v>
      </c>
      <c r="C62" s="175">
        <v>44578</v>
      </c>
      <c r="D62" s="175">
        <v>19353</v>
      </c>
      <c r="E62" s="175">
        <v>14618</v>
      </c>
      <c r="F62" s="175">
        <v>32016</v>
      </c>
      <c r="G62" s="175">
        <v>34977</v>
      </c>
      <c r="H62" s="176">
        <v>0.41210854072525338</v>
      </c>
      <c r="I62" s="175">
        <f t="shared" si="2"/>
        <v>2961</v>
      </c>
      <c r="J62" s="176">
        <f t="shared" si="3"/>
        <v>-0.21537529723181836</v>
      </c>
      <c r="K62" s="175">
        <f t="shared" si="4"/>
        <v>-9601</v>
      </c>
      <c r="L62" s="176">
        <f t="shared" si="5"/>
        <v>6.5069166568843704E-3</v>
      </c>
      <c r="M62" s="176">
        <f t="shared" ref="M62:M65" si="21">G62/$G$61</f>
        <v>0.70297049602058048</v>
      </c>
      <c r="N62" s="175">
        <v>8072</v>
      </c>
      <c r="O62" s="175">
        <v>0</v>
      </c>
      <c r="P62" s="175">
        <v>4364</v>
      </c>
      <c r="Q62" s="175">
        <v>5937</v>
      </c>
      <c r="R62" s="175">
        <v>6464</v>
      </c>
      <c r="S62" s="176">
        <v>0.41210854072525338</v>
      </c>
      <c r="T62" s="175">
        <f t="shared" si="8"/>
        <v>527</v>
      </c>
      <c r="U62" s="176">
        <f t="shared" si="9"/>
        <v>6.5726859346147901E-3</v>
      </c>
      <c r="V62" s="176">
        <f>R62/$R$61</f>
        <v>0.79910990233650636</v>
      </c>
    </row>
    <row r="63" spans="2:22" x14ac:dyDescent="0.25">
      <c r="B63" s="72" t="s">
        <v>279</v>
      </c>
      <c r="C63" s="41">
        <v>19145</v>
      </c>
      <c r="D63" s="41">
        <v>9647</v>
      </c>
      <c r="E63" s="41">
        <v>9167</v>
      </c>
      <c r="F63" s="41">
        <v>16897</v>
      </c>
      <c r="G63" s="41">
        <v>18253</v>
      </c>
      <c r="H63" s="42">
        <v>0.55273391000714223</v>
      </c>
      <c r="I63" s="41">
        <f t="shared" si="2"/>
        <v>1356</v>
      </c>
      <c r="J63" s="42">
        <f t="shared" si="3"/>
        <v>-4.6591799425437452E-2</v>
      </c>
      <c r="K63" s="41">
        <f t="shared" si="4"/>
        <v>-892</v>
      </c>
      <c r="L63" s="42">
        <f t="shared" si="5"/>
        <v>3.3956814403210802E-3</v>
      </c>
      <c r="M63" s="42">
        <f t="shared" si="21"/>
        <v>0.36685022911809628</v>
      </c>
      <c r="N63" s="41">
        <v>3935</v>
      </c>
      <c r="O63" s="41">
        <v>0</v>
      </c>
      <c r="P63" s="41">
        <v>2785</v>
      </c>
      <c r="Q63" s="41">
        <v>3153</v>
      </c>
      <c r="R63" s="41">
        <v>3440</v>
      </c>
      <c r="S63" s="42">
        <v>0.55273391000714223</v>
      </c>
      <c r="T63" s="41">
        <f t="shared" si="8"/>
        <v>287</v>
      </c>
      <c r="U63" s="42">
        <f t="shared" si="9"/>
        <v>3.4978402869855936E-3</v>
      </c>
      <c r="V63" s="42">
        <f>R63/$R$61</f>
        <v>0.42526888366918036</v>
      </c>
    </row>
    <row r="64" spans="2:22" x14ac:dyDescent="0.25">
      <c r="B64" s="171" t="s">
        <v>115</v>
      </c>
      <c r="C64" s="172">
        <v>25433</v>
      </c>
      <c r="D64" s="172">
        <v>9706</v>
      </c>
      <c r="E64" s="172">
        <v>5451</v>
      </c>
      <c r="F64" s="172">
        <v>15119</v>
      </c>
      <c r="G64" s="172">
        <v>16724</v>
      </c>
      <c r="H64" s="173">
        <v>0.22827947507650803</v>
      </c>
      <c r="I64" s="172">
        <f t="shared" si="2"/>
        <v>1605</v>
      </c>
      <c r="J64" s="173">
        <f t="shared" si="3"/>
        <v>-0.34242912751150079</v>
      </c>
      <c r="K64" s="172">
        <f t="shared" si="4"/>
        <v>-8709</v>
      </c>
      <c r="L64" s="173">
        <f t="shared" si="5"/>
        <v>3.1112352165632907E-3</v>
      </c>
      <c r="M64" s="173">
        <f t="shared" si="21"/>
        <v>0.33612026690248414</v>
      </c>
      <c r="N64" s="172">
        <v>4137</v>
      </c>
      <c r="O64" s="172">
        <v>0</v>
      </c>
      <c r="P64" s="172">
        <v>1579</v>
      </c>
      <c r="Q64" s="172">
        <v>2784</v>
      </c>
      <c r="R64" s="172">
        <v>3024</v>
      </c>
      <c r="S64" s="173">
        <v>0.22827947507650803</v>
      </c>
      <c r="T64" s="172">
        <f t="shared" si="8"/>
        <v>240</v>
      </c>
      <c r="U64" s="173">
        <f t="shared" si="9"/>
        <v>3.0748456476291965E-3</v>
      </c>
      <c r="V64" s="173">
        <f>R64/$R$61</f>
        <v>0.373841018667326</v>
      </c>
    </row>
    <row r="65" spans="2:22" ht="16.5" thickBot="1" x14ac:dyDescent="0.3">
      <c r="B65" s="32" t="s">
        <v>100</v>
      </c>
      <c r="C65" s="33">
        <v>25818</v>
      </c>
      <c r="D65" s="33">
        <v>12907</v>
      </c>
      <c r="E65" s="33">
        <v>7477</v>
      </c>
      <c r="F65" s="33">
        <v>16619</v>
      </c>
      <c r="G65" s="33">
        <v>14779</v>
      </c>
      <c r="H65" s="34">
        <v>4.9751091836423011E-2</v>
      </c>
      <c r="I65" s="33">
        <f t="shared" si="2"/>
        <v>-1840</v>
      </c>
      <c r="J65" s="34">
        <f t="shared" si="3"/>
        <v>-0.42756991246417231</v>
      </c>
      <c r="K65" s="33">
        <f t="shared" si="4"/>
        <v>-11039</v>
      </c>
      <c r="L65" s="34">
        <f t="shared" si="5"/>
        <v>2.7493987841179664E-3</v>
      </c>
      <c r="M65" s="34">
        <f t="shared" si="21"/>
        <v>0.29702950397941957</v>
      </c>
      <c r="N65" s="33">
        <v>3872</v>
      </c>
      <c r="O65" s="33">
        <v>0</v>
      </c>
      <c r="P65" s="33">
        <v>1962</v>
      </c>
      <c r="Q65" s="33">
        <v>2981</v>
      </c>
      <c r="R65" s="33">
        <v>1625</v>
      </c>
      <c r="S65" s="34">
        <v>4.9751091836423011E-2</v>
      </c>
      <c r="T65" s="33">
        <f t="shared" si="8"/>
        <v>-1356</v>
      </c>
      <c r="U65" s="34">
        <f t="shared" si="9"/>
        <v>1.6523228099859272E-3</v>
      </c>
      <c r="V65" s="34">
        <f>R65/$R$61</f>
        <v>0.20089009766349364</v>
      </c>
    </row>
    <row r="66" spans="2:22" ht="15.75" x14ac:dyDescent="0.25">
      <c r="B66" s="154" t="s">
        <v>107</v>
      </c>
      <c r="C66" s="155">
        <v>6239</v>
      </c>
      <c r="D66" s="155">
        <v>3012</v>
      </c>
      <c r="E66" s="155">
        <v>3458</v>
      </c>
      <c r="F66" s="155">
        <v>6744</v>
      </c>
      <c r="G66" s="155">
        <v>6496</v>
      </c>
      <c r="H66" s="156">
        <v>0.86111111111111116</v>
      </c>
      <c r="I66" s="155">
        <f t="shared" si="2"/>
        <v>-248</v>
      </c>
      <c r="J66" s="156">
        <f t="shared" si="3"/>
        <v>4.1192498797884225E-2</v>
      </c>
      <c r="K66" s="155">
        <f t="shared" si="4"/>
        <v>257</v>
      </c>
      <c r="L66" s="156">
        <f t="shared" si="5"/>
        <v>1.2084778741207327E-3</v>
      </c>
      <c r="M66" s="157">
        <f>G66/$G$66</f>
        <v>1</v>
      </c>
      <c r="N66" s="155">
        <v>1663</v>
      </c>
      <c r="O66" s="155">
        <v>52</v>
      </c>
      <c r="P66" s="155">
        <v>772</v>
      </c>
      <c r="Q66" s="155">
        <v>1136</v>
      </c>
      <c r="R66" s="155">
        <v>1729</v>
      </c>
      <c r="S66" s="156">
        <v>0.86111111111111116</v>
      </c>
      <c r="T66" s="155">
        <f t="shared" si="8"/>
        <v>593</v>
      </c>
      <c r="U66" s="156">
        <f t="shared" si="9"/>
        <v>1.7580714698250267E-3</v>
      </c>
      <c r="V66" s="157">
        <f>R66/$R$66</f>
        <v>1</v>
      </c>
    </row>
    <row r="67" spans="2:22" ht="15.75" x14ac:dyDescent="0.25">
      <c r="B67" s="170" t="s">
        <v>99</v>
      </c>
      <c r="C67" s="175">
        <v>3807</v>
      </c>
      <c r="D67" s="175">
        <v>2122</v>
      </c>
      <c r="E67" s="175">
        <v>2331</v>
      </c>
      <c r="F67" s="175">
        <v>4164</v>
      </c>
      <c r="G67" s="175">
        <v>3347</v>
      </c>
      <c r="H67" s="176">
        <v>1.0896551724137931</v>
      </c>
      <c r="I67" s="175">
        <f t="shared" si="2"/>
        <v>-817</v>
      </c>
      <c r="J67" s="176">
        <f t="shared" si="3"/>
        <v>-0.12083004990806412</v>
      </c>
      <c r="K67" s="175">
        <f t="shared" si="4"/>
        <v>-460</v>
      </c>
      <c r="L67" s="176">
        <f t="shared" si="5"/>
        <v>6.226563184547557E-4</v>
      </c>
      <c r="M67" s="176">
        <f t="shared" ref="M67:M68" si="22">G67/$G$66</f>
        <v>0.51524014778325122</v>
      </c>
      <c r="N67" s="175">
        <v>889</v>
      </c>
      <c r="O67" s="175">
        <v>0</v>
      </c>
      <c r="P67" s="175">
        <v>330</v>
      </c>
      <c r="Q67" s="175">
        <v>532</v>
      </c>
      <c r="R67" s="175">
        <v>1107</v>
      </c>
      <c r="S67" s="176">
        <v>1.0896551724137931</v>
      </c>
      <c r="T67" s="175">
        <f t="shared" si="8"/>
        <v>575</v>
      </c>
      <c r="U67" s="176">
        <f t="shared" si="9"/>
        <v>1.1256131388642594E-3</v>
      </c>
      <c r="V67" s="176">
        <f>R67/$R$66</f>
        <v>0.64025448235974547</v>
      </c>
    </row>
    <row r="68" spans="2:22" ht="15.75" x14ac:dyDescent="0.25">
      <c r="B68" s="32" t="s">
        <v>100</v>
      </c>
      <c r="C68" s="33">
        <v>2432</v>
      </c>
      <c r="D68" s="33">
        <v>838</v>
      </c>
      <c r="E68" s="33">
        <v>1127</v>
      </c>
      <c r="F68" s="33">
        <v>2580</v>
      </c>
      <c r="G68" s="33">
        <v>3149</v>
      </c>
      <c r="H68" s="34">
        <v>0.57092819614711043</v>
      </c>
      <c r="I68" s="33">
        <f t="shared" si="2"/>
        <v>569</v>
      </c>
      <c r="J68" s="34">
        <f t="shared" si="3"/>
        <v>0.29481907894736836</v>
      </c>
      <c r="K68" s="33">
        <f t="shared" si="4"/>
        <v>717</v>
      </c>
      <c r="L68" s="34">
        <f t="shared" si="5"/>
        <v>5.8582155566597714E-4</v>
      </c>
      <c r="M68" s="34">
        <f t="shared" si="22"/>
        <v>0.48475985221674878</v>
      </c>
      <c r="N68" s="33">
        <v>774</v>
      </c>
      <c r="O68" s="33">
        <v>0</v>
      </c>
      <c r="P68" s="33">
        <v>442</v>
      </c>
      <c r="Q68" s="33">
        <v>604</v>
      </c>
      <c r="R68" s="33">
        <v>622</v>
      </c>
      <c r="S68" s="34">
        <v>0.57092819614711043</v>
      </c>
      <c r="T68" s="33">
        <f t="shared" si="8"/>
        <v>18</v>
      </c>
      <c r="U68" s="34">
        <f t="shared" si="9"/>
        <v>6.3245833096076728E-4</v>
      </c>
      <c r="V68" s="34">
        <f>R68/$R$66</f>
        <v>0.35974551764025448</v>
      </c>
    </row>
    <row r="69" spans="2:22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  <c r="N69" s="45"/>
      <c r="O69" s="45"/>
      <c r="P69" s="45"/>
      <c r="Q69" s="45"/>
      <c r="R69" s="47"/>
      <c r="S69" s="47"/>
      <c r="T69" s="47"/>
      <c r="U69" s="47"/>
      <c r="V69" s="47"/>
    </row>
    <row r="70" spans="2:22" x14ac:dyDescent="0.25">
      <c r="B70" s="49" t="s">
        <v>108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4" spans="2:22" ht="21.75" thickBot="1" x14ac:dyDescent="0.3">
      <c r="B74" s="52" t="s">
        <v>278</v>
      </c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2:22" ht="21.75" thickBot="1" x14ac:dyDescent="0.3">
      <c r="B75" s="53"/>
      <c r="C75" s="53"/>
      <c r="D75" s="53"/>
      <c r="E75" s="53"/>
      <c r="F75" s="53"/>
      <c r="G75" s="53"/>
      <c r="H75" s="53"/>
      <c r="I75" s="15"/>
      <c r="J75" s="53"/>
      <c r="K75" s="15"/>
      <c r="L75" s="53"/>
      <c r="M75" s="53"/>
    </row>
    <row r="76" spans="2:22" ht="30.75" thickBot="1" x14ac:dyDescent="0.3">
      <c r="B76" s="16"/>
      <c r="C76" s="121">
        <v>2018</v>
      </c>
      <c r="D76" s="121">
        <v>2019</v>
      </c>
      <c r="E76" s="121">
        <v>2020</v>
      </c>
      <c r="F76" s="121">
        <v>2021</v>
      </c>
      <c r="G76" s="121">
        <v>2022</v>
      </c>
      <c r="H76" s="21" t="str">
        <f>CONCATENATE("var. ",RIGHT(G76,2),"/",RIGHT(F76,2))</f>
        <v>var. 22/21</v>
      </c>
      <c r="I76" s="21" t="str">
        <f>CONCATENATE("dif. ",RIGHT(G76,2),"/",RIGHT(F76,2))</f>
        <v>dif. 22/21</v>
      </c>
      <c r="J76" s="21" t="str">
        <f>CONCATENATE("var. ",RIGHT(G76,2),"/",RIGHT(D76,2))</f>
        <v>var. 22/19</v>
      </c>
      <c r="K76" s="21" t="str">
        <f>CONCATENATE("dif. ",RIGHT(G76,2),"/",RIGHT(D76,2))</f>
        <v>dif. 22/19</v>
      </c>
      <c r="L76" s="56" t="str">
        <f>CONCATENATE("cuota ",G76)</f>
        <v>cuota 2022</v>
      </c>
      <c r="M76" s="56" t="str">
        <f>CONCATENATE("cuota/ total isla ",RIGHT(G76,2))</f>
        <v>cuota/ total isla 22</v>
      </c>
    </row>
    <row r="77" spans="2:22" ht="15.75" x14ac:dyDescent="0.25">
      <c r="B77" s="154" t="s">
        <v>98</v>
      </c>
      <c r="C77" s="155">
        <v>5307768</v>
      </c>
      <c r="D77" s="155">
        <v>2502414</v>
      </c>
      <c r="E77" s="155">
        <v>907071</v>
      </c>
      <c r="F77" s="155">
        <v>4694110</v>
      </c>
      <c r="G77" s="155">
        <v>5375357</v>
      </c>
      <c r="H77" s="156">
        <f>G77/F77-1</f>
        <v>0.14512804344167485</v>
      </c>
      <c r="I77" s="155">
        <f>G77-F77</f>
        <v>681247</v>
      </c>
      <c r="J77" s="156">
        <f>G77/D77-1</f>
        <v>1.1480686249357621</v>
      </c>
      <c r="K77" s="155">
        <f>G77-D77</f>
        <v>2872943</v>
      </c>
      <c r="L77" s="157">
        <f>G77/G77</f>
        <v>1</v>
      </c>
      <c r="M77" s="157">
        <f>G77/G77</f>
        <v>1</v>
      </c>
    </row>
    <row r="78" spans="2:22" ht="15.75" x14ac:dyDescent="0.25">
      <c r="B78" s="170" t="s">
        <v>99</v>
      </c>
      <c r="C78" s="33">
        <v>3835616</v>
      </c>
      <c r="D78" s="33">
        <v>1868761</v>
      </c>
      <c r="E78" s="33">
        <v>703005</v>
      </c>
      <c r="F78" s="33">
        <v>3703019</v>
      </c>
      <c r="G78" s="33">
        <v>4249082</v>
      </c>
      <c r="H78" s="34">
        <f t="shared" ref="H78:H79" si="23">G78/F78-1</f>
        <v>0.14746427171991283</v>
      </c>
      <c r="I78" s="33">
        <f t="shared" ref="I78:I139" si="24">G78-F78</f>
        <v>546063</v>
      </c>
      <c r="J78" s="34">
        <f t="shared" ref="J78:J139" si="25">G78/D78-1</f>
        <v>1.2737428702760814</v>
      </c>
      <c r="K78" s="33">
        <f t="shared" ref="K78:K139" si="26">G78-D78</f>
        <v>2380321</v>
      </c>
      <c r="L78" s="34">
        <f>G78/G77</f>
        <v>0.79047438151549754</v>
      </c>
      <c r="M78" s="34">
        <f>G78/G77</f>
        <v>0.79047438151549754</v>
      </c>
    </row>
    <row r="79" spans="2:22" x14ac:dyDescent="0.25">
      <c r="B79" s="72" t="s">
        <v>109</v>
      </c>
      <c r="C79" s="41">
        <v>477754</v>
      </c>
      <c r="D79" s="41">
        <v>264728</v>
      </c>
      <c r="E79" s="41">
        <v>133694</v>
      </c>
      <c r="F79" s="41">
        <v>597903</v>
      </c>
      <c r="G79" s="41">
        <v>632631</v>
      </c>
      <c r="H79" s="42">
        <f t="shared" si="23"/>
        <v>5.8083000085298098E-2</v>
      </c>
      <c r="I79" s="41">
        <f t="shared" si="24"/>
        <v>34728</v>
      </c>
      <c r="J79" s="42">
        <f t="shared" si="25"/>
        <v>1.3897396573086338</v>
      </c>
      <c r="K79" s="41">
        <f t="shared" si="26"/>
        <v>367903</v>
      </c>
      <c r="L79" s="42">
        <f>G79/G77</f>
        <v>0.11769097382741277</v>
      </c>
      <c r="M79" s="42">
        <f>G79/G77</f>
        <v>0.11769097382741277</v>
      </c>
    </row>
    <row r="80" spans="2:22" x14ac:dyDescent="0.25">
      <c r="B80" s="72" t="s">
        <v>110</v>
      </c>
      <c r="C80" s="41">
        <v>2313470</v>
      </c>
      <c r="D80" s="41">
        <v>1147838</v>
      </c>
      <c r="E80" s="41">
        <v>395100</v>
      </c>
      <c r="F80" s="41">
        <v>2241932</v>
      </c>
      <c r="G80" s="41">
        <v>2622205</v>
      </c>
      <c r="H80" s="42">
        <v>0.58358319365985878</v>
      </c>
      <c r="I80" s="41">
        <f t="shared" si="24"/>
        <v>380273</v>
      </c>
      <c r="J80" s="42">
        <f t="shared" si="25"/>
        <v>1.2844730702416194</v>
      </c>
      <c r="K80" s="41">
        <f t="shared" si="26"/>
        <v>1474367</v>
      </c>
      <c r="L80" s="42">
        <f>G80/G77</f>
        <v>0.48781969271994402</v>
      </c>
      <c r="M80" s="42">
        <f>G80/G77</f>
        <v>0.48781969271994402</v>
      </c>
    </row>
    <row r="81" spans="2:13" x14ac:dyDescent="0.25">
      <c r="B81" s="72" t="s">
        <v>111</v>
      </c>
      <c r="C81" s="41">
        <v>794234</v>
      </c>
      <c r="D81" s="41">
        <v>353916</v>
      </c>
      <c r="E81" s="41">
        <v>143971</v>
      </c>
      <c r="F81" s="41">
        <v>721018</v>
      </c>
      <c r="G81" s="41">
        <v>822276</v>
      </c>
      <c r="H81" s="42">
        <v>0.56006191245760584</v>
      </c>
      <c r="I81" s="41">
        <f t="shared" si="24"/>
        <v>101258</v>
      </c>
      <c r="J81" s="42">
        <f t="shared" si="25"/>
        <v>1.3233648662394466</v>
      </c>
      <c r="K81" s="41">
        <f t="shared" si="26"/>
        <v>468360</v>
      </c>
      <c r="L81" s="42">
        <f>G81/G77</f>
        <v>0.15297142124699811</v>
      </c>
      <c r="M81" s="42">
        <f>G81/G77</f>
        <v>0.15297142124699811</v>
      </c>
    </row>
    <row r="82" spans="2:13" x14ac:dyDescent="0.25">
      <c r="B82" s="72" t="s">
        <v>112</v>
      </c>
      <c r="C82" s="41">
        <v>182373</v>
      </c>
      <c r="D82" s="41">
        <v>70976</v>
      </c>
      <c r="E82" s="41">
        <v>17869</v>
      </c>
      <c r="F82" s="41">
        <v>111935</v>
      </c>
      <c r="G82" s="41">
        <v>132516</v>
      </c>
      <c r="H82" s="42">
        <v>0.34049275208410767</v>
      </c>
      <c r="I82" s="41">
        <f t="shared" si="24"/>
        <v>20581</v>
      </c>
      <c r="J82" s="42">
        <f t="shared" si="25"/>
        <v>0.86705365193868356</v>
      </c>
      <c r="K82" s="41">
        <f t="shared" si="26"/>
        <v>61540</v>
      </c>
      <c r="L82" s="42">
        <f>G82/G77</f>
        <v>2.4652502150089753E-2</v>
      </c>
      <c r="M82" s="42">
        <f>G82/G77</f>
        <v>2.4652502150089753E-2</v>
      </c>
    </row>
    <row r="83" spans="2:13" x14ac:dyDescent="0.25">
      <c r="B83" s="171" t="s">
        <v>113</v>
      </c>
      <c r="C83" s="172">
        <v>67785</v>
      </c>
      <c r="D83" s="172">
        <v>31303</v>
      </c>
      <c r="E83" s="172">
        <v>12371</v>
      </c>
      <c r="F83" s="172">
        <v>30231</v>
      </c>
      <c r="G83" s="172">
        <v>39454</v>
      </c>
      <c r="H83" s="173">
        <v>-0.31239505675330781</v>
      </c>
      <c r="I83" s="172">
        <f t="shared" si="24"/>
        <v>9223</v>
      </c>
      <c r="J83" s="173">
        <f t="shared" si="25"/>
        <v>0.26039037791904929</v>
      </c>
      <c r="K83" s="172">
        <f t="shared" si="26"/>
        <v>8151</v>
      </c>
      <c r="L83" s="173">
        <f>G83/G77</f>
        <v>7.3397915710528621E-3</v>
      </c>
      <c r="M83" s="173">
        <f>G83/G77</f>
        <v>7.3397915710528621E-3</v>
      </c>
    </row>
    <row r="84" spans="2:13" ht="15.75" x14ac:dyDescent="0.25">
      <c r="B84" s="32" t="s">
        <v>100</v>
      </c>
      <c r="C84" s="33">
        <v>1472152</v>
      </c>
      <c r="D84" s="33">
        <v>632691</v>
      </c>
      <c r="E84" s="33">
        <v>204066</v>
      </c>
      <c r="F84" s="33">
        <v>991091</v>
      </c>
      <c r="G84" s="33">
        <v>1126275</v>
      </c>
      <c r="H84" s="34">
        <v>0.20170011472148364</v>
      </c>
      <c r="I84" s="33">
        <f t="shared" si="24"/>
        <v>135184</v>
      </c>
      <c r="J84" s="34">
        <f t="shared" si="25"/>
        <v>0.78013437839324418</v>
      </c>
      <c r="K84" s="33">
        <f t="shared" si="26"/>
        <v>493584</v>
      </c>
      <c r="L84" s="34">
        <f>G84/G77</f>
        <v>0.20952561848450252</v>
      </c>
      <c r="M84" s="34">
        <f>G84/G77</f>
        <v>0.20952561848450252</v>
      </c>
    </row>
    <row r="85" spans="2:13" x14ac:dyDescent="0.25">
      <c r="B85" s="72" t="s">
        <v>279</v>
      </c>
      <c r="C85" s="41">
        <v>42949</v>
      </c>
      <c r="D85" s="41">
        <v>26495</v>
      </c>
      <c r="E85" s="41">
        <v>14592</v>
      </c>
      <c r="F85" s="41">
        <v>65532</v>
      </c>
      <c r="G85" s="41">
        <v>73211</v>
      </c>
      <c r="H85" s="42">
        <v>0.42969784704469149</v>
      </c>
      <c r="I85" s="41">
        <f t="shared" si="24"/>
        <v>7679</v>
      </c>
      <c r="J85" s="42">
        <f t="shared" si="25"/>
        <v>1.7632006038875261</v>
      </c>
      <c r="K85" s="41">
        <f t="shared" si="26"/>
        <v>46716</v>
      </c>
      <c r="L85" s="42">
        <f>G85/G77</f>
        <v>1.3619746558228597E-2</v>
      </c>
      <c r="M85" s="42">
        <f>G85/G77</f>
        <v>1.3619746558228597E-2</v>
      </c>
    </row>
    <row r="86" spans="2:13" x14ac:dyDescent="0.25">
      <c r="B86" s="72" t="s">
        <v>111</v>
      </c>
      <c r="C86" s="41">
        <v>498334</v>
      </c>
      <c r="D86" s="41">
        <v>224282</v>
      </c>
      <c r="E86" s="41">
        <v>85392</v>
      </c>
      <c r="F86" s="41">
        <v>415233</v>
      </c>
      <c r="G86" s="41">
        <v>455057</v>
      </c>
      <c r="H86" s="42">
        <v>0.36584570055664867</v>
      </c>
      <c r="I86" s="41">
        <f t="shared" si="24"/>
        <v>39824</v>
      </c>
      <c r="J86" s="42">
        <f t="shared" si="25"/>
        <v>1.0289501609580793</v>
      </c>
      <c r="K86" s="41">
        <f t="shared" si="26"/>
        <v>230775</v>
      </c>
      <c r="L86" s="42">
        <f>G86/G77</f>
        <v>8.4656144698854421E-2</v>
      </c>
      <c r="M86" s="42">
        <f>G86/G77</f>
        <v>8.4656144698854421E-2</v>
      </c>
    </row>
    <row r="87" spans="2:13" x14ac:dyDescent="0.25">
      <c r="B87" s="72" t="s">
        <v>112</v>
      </c>
      <c r="C87" s="41">
        <v>587594</v>
      </c>
      <c r="D87" s="41">
        <v>238530</v>
      </c>
      <c r="E87" s="41">
        <v>73014</v>
      </c>
      <c r="F87" s="41">
        <v>367615</v>
      </c>
      <c r="G87" s="41">
        <v>431185</v>
      </c>
      <c r="H87" s="42">
        <v>0.13304853420918317</v>
      </c>
      <c r="I87" s="41">
        <f t="shared" si="24"/>
        <v>63570</v>
      </c>
      <c r="J87" s="42">
        <f t="shared" si="25"/>
        <v>0.80767618328931379</v>
      </c>
      <c r="K87" s="41">
        <f t="shared" si="26"/>
        <v>192655</v>
      </c>
      <c r="L87" s="42">
        <f>G87/G77</f>
        <v>8.0215137338785131E-2</v>
      </c>
      <c r="M87" s="42">
        <f>G87/G77</f>
        <v>8.0215137338785131E-2</v>
      </c>
    </row>
    <row r="88" spans="2:13" ht="15.75" thickBot="1" x14ac:dyDescent="0.3">
      <c r="B88" s="72" t="s">
        <v>113</v>
      </c>
      <c r="C88" s="41">
        <v>343275</v>
      </c>
      <c r="D88" s="41">
        <v>143384</v>
      </c>
      <c r="E88" s="41">
        <v>31068</v>
      </c>
      <c r="F88" s="41">
        <v>142711</v>
      </c>
      <c r="G88" s="41">
        <v>166822</v>
      </c>
      <c r="H88" s="42">
        <v>-0.10201660239886701</v>
      </c>
      <c r="I88" s="41">
        <f t="shared" si="24"/>
        <v>24111</v>
      </c>
      <c r="J88" s="42">
        <f t="shared" si="25"/>
        <v>0.16346314791050598</v>
      </c>
      <c r="K88" s="41">
        <f t="shared" si="26"/>
        <v>23438</v>
      </c>
      <c r="L88" s="42">
        <f>G88/G77</f>
        <v>3.1034589888634372E-2</v>
      </c>
      <c r="M88" s="42">
        <f>G88/G77</f>
        <v>3.1034589888634372E-2</v>
      </c>
    </row>
    <row r="89" spans="2:13" ht="15.75" x14ac:dyDescent="0.25">
      <c r="B89" s="154" t="s">
        <v>101</v>
      </c>
      <c r="C89" s="155">
        <v>1958653</v>
      </c>
      <c r="D89" s="155">
        <v>948382</v>
      </c>
      <c r="E89" s="155">
        <v>378303</v>
      </c>
      <c r="F89" s="155">
        <v>1821530</v>
      </c>
      <c r="G89" s="155">
        <v>2083845</v>
      </c>
      <c r="H89" s="156">
        <v>0.46551112690019636</v>
      </c>
      <c r="I89" s="155">
        <f t="shared" si="24"/>
        <v>262315</v>
      </c>
      <c r="J89" s="156">
        <f t="shared" si="25"/>
        <v>1.1972633390342708</v>
      </c>
      <c r="K89" s="155">
        <f t="shared" si="26"/>
        <v>1135463</v>
      </c>
      <c r="L89" s="156">
        <f>G89/G77</f>
        <v>0.38766634476556627</v>
      </c>
      <c r="M89" s="157">
        <f>G89/G89</f>
        <v>1</v>
      </c>
    </row>
    <row r="90" spans="2:13" ht="15.75" x14ac:dyDescent="0.25">
      <c r="B90" s="170" t="s">
        <v>99</v>
      </c>
      <c r="C90" s="175">
        <v>1437433</v>
      </c>
      <c r="D90" s="175">
        <v>724591</v>
      </c>
      <c r="E90" s="175">
        <v>288839</v>
      </c>
      <c r="F90" s="175">
        <v>1449676</v>
      </c>
      <c r="G90" s="175">
        <v>1654424</v>
      </c>
      <c r="H90" s="176">
        <v>0.53075210255929295</v>
      </c>
      <c r="I90" s="175">
        <f t="shared" si="24"/>
        <v>204748</v>
      </c>
      <c r="J90" s="176">
        <f t="shared" si="25"/>
        <v>1.2832522071071817</v>
      </c>
      <c r="K90" s="175">
        <f t="shared" si="26"/>
        <v>929833</v>
      </c>
      <c r="L90" s="176">
        <f>G90/G77</f>
        <v>0.30777937167708119</v>
      </c>
      <c r="M90" s="34">
        <f>G90/G89</f>
        <v>0.79392853115274886</v>
      </c>
    </row>
    <row r="91" spans="2:13" x14ac:dyDescent="0.25">
      <c r="B91" s="72" t="s">
        <v>109</v>
      </c>
      <c r="C91" s="41">
        <v>241220</v>
      </c>
      <c r="D91" s="41">
        <v>137076</v>
      </c>
      <c r="E91" s="41">
        <v>68303</v>
      </c>
      <c r="F91" s="41">
        <v>306911</v>
      </c>
      <c r="G91" s="41">
        <v>305020</v>
      </c>
      <c r="H91" s="42">
        <v>0.77720352465029641</v>
      </c>
      <c r="I91" s="41">
        <f t="shared" si="24"/>
        <v>-1891</v>
      </c>
      <c r="J91" s="42">
        <f t="shared" si="25"/>
        <v>1.225188946277977</v>
      </c>
      <c r="K91" s="41">
        <f t="shared" si="26"/>
        <v>167944</v>
      </c>
      <c r="L91" s="42">
        <f>G91/G77</f>
        <v>5.6744138110268766E-2</v>
      </c>
      <c r="M91" s="42">
        <f>G91/G89</f>
        <v>0.14637365063140492</v>
      </c>
    </row>
    <row r="92" spans="2:13" x14ac:dyDescent="0.25">
      <c r="B92" s="72" t="s">
        <v>110</v>
      </c>
      <c r="C92" s="41">
        <v>882577</v>
      </c>
      <c r="D92" s="41">
        <v>438824</v>
      </c>
      <c r="E92" s="41">
        <v>158220</v>
      </c>
      <c r="F92" s="41">
        <v>880480</v>
      </c>
      <c r="G92" s="41">
        <v>1035245</v>
      </c>
      <c r="H92" s="42">
        <v>0.51588305174414861</v>
      </c>
      <c r="I92" s="41">
        <f t="shared" si="24"/>
        <v>154765</v>
      </c>
      <c r="J92" s="42">
        <f t="shared" si="25"/>
        <v>1.3591348695604615</v>
      </c>
      <c r="K92" s="41">
        <f t="shared" si="26"/>
        <v>596421</v>
      </c>
      <c r="L92" s="42">
        <f>G92/G77</f>
        <v>0.19259092930943936</v>
      </c>
      <c r="M92" s="42">
        <f>G92/G89</f>
        <v>0.49679558700383186</v>
      </c>
    </row>
    <row r="93" spans="2:13" x14ac:dyDescent="0.25">
      <c r="B93" s="72" t="s">
        <v>111</v>
      </c>
      <c r="C93" s="41">
        <v>233690</v>
      </c>
      <c r="D93" s="41">
        <v>109734</v>
      </c>
      <c r="E93" s="41">
        <v>53714</v>
      </c>
      <c r="F93" s="41">
        <v>217852</v>
      </c>
      <c r="G93" s="41">
        <v>252267</v>
      </c>
      <c r="H93" s="42">
        <v>0.473166685843593</v>
      </c>
      <c r="I93" s="41">
        <f t="shared" si="24"/>
        <v>34415</v>
      </c>
      <c r="J93" s="42">
        <f t="shared" si="25"/>
        <v>1.2988955109628737</v>
      </c>
      <c r="K93" s="41">
        <f t="shared" si="26"/>
        <v>142533</v>
      </c>
      <c r="L93" s="42">
        <f>G93/G77</f>
        <v>4.6930278305236287E-2</v>
      </c>
      <c r="M93" s="42">
        <f>G93/G89</f>
        <v>0.1210584280500709</v>
      </c>
    </row>
    <row r="94" spans="2:13" x14ac:dyDescent="0.25">
      <c r="B94" s="72" t="s">
        <v>112</v>
      </c>
      <c r="C94" s="41">
        <v>58292</v>
      </c>
      <c r="D94" s="41">
        <v>26670</v>
      </c>
      <c r="E94" s="41">
        <v>2028</v>
      </c>
      <c r="F94" s="41">
        <v>33664</v>
      </c>
      <c r="G94" s="41">
        <v>45814</v>
      </c>
      <c r="H94" s="42">
        <v>-8.9101726890146615E-2</v>
      </c>
      <c r="I94" s="41">
        <f t="shared" si="24"/>
        <v>12150</v>
      </c>
      <c r="J94" s="42">
        <f t="shared" si="25"/>
        <v>0.71781027371578543</v>
      </c>
      <c r="K94" s="41">
        <f t="shared" si="26"/>
        <v>19144</v>
      </c>
      <c r="L94" s="42">
        <f>G94/G77</f>
        <v>8.5229688000257476E-3</v>
      </c>
      <c r="M94" s="42">
        <f>G94/G89</f>
        <v>2.1985320405308456E-2</v>
      </c>
    </row>
    <row r="95" spans="2:13" x14ac:dyDescent="0.25">
      <c r="B95" s="171" t="s">
        <v>113</v>
      </c>
      <c r="C95" s="172">
        <v>21654</v>
      </c>
      <c r="D95" s="172">
        <v>12287</v>
      </c>
      <c r="E95" s="172">
        <v>6574</v>
      </c>
      <c r="F95" s="172">
        <v>10769</v>
      </c>
      <c r="G95" s="172">
        <v>16078</v>
      </c>
      <c r="H95" s="173">
        <v>-0.26071246819338423</v>
      </c>
      <c r="I95" s="172">
        <f t="shared" si="24"/>
        <v>5309</v>
      </c>
      <c r="J95" s="173">
        <f t="shared" si="25"/>
        <v>0.30853747863595671</v>
      </c>
      <c r="K95" s="172">
        <f t="shared" si="26"/>
        <v>3791</v>
      </c>
      <c r="L95" s="173">
        <f>G95/G77</f>
        <v>2.9910571521110131E-3</v>
      </c>
      <c r="M95" s="173">
        <f>G95/G89</f>
        <v>7.7155450621327398E-3</v>
      </c>
    </row>
    <row r="96" spans="2:13" ht="15.75" x14ac:dyDescent="0.25">
      <c r="B96" s="32" t="s">
        <v>100</v>
      </c>
      <c r="C96" s="33">
        <v>521220</v>
      </c>
      <c r="D96" s="33">
        <v>222725</v>
      </c>
      <c r="E96" s="33">
        <v>89464</v>
      </c>
      <c r="F96" s="33">
        <v>371854</v>
      </c>
      <c r="G96" s="33">
        <v>429421</v>
      </c>
      <c r="H96" s="34">
        <v>0.25870310141294839</v>
      </c>
      <c r="I96" s="33">
        <f t="shared" si="24"/>
        <v>57567</v>
      </c>
      <c r="J96" s="34">
        <f t="shared" si="25"/>
        <v>0.92803232686047821</v>
      </c>
      <c r="K96" s="33">
        <f t="shared" si="26"/>
        <v>206696</v>
      </c>
      <c r="L96" s="34">
        <f>G96/G77</f>
        <v>7.9886973088485094E-2</v>
      </c>
      <c r="M96" s="34">
        <f>G96/G89</f>
        <v>0.20607146884725111</v>
      </c>
    </row>
    <row r="97" spans="2:13" x14ac:dyDescent="0.25">
      <c r="B97" s="72" t="s">
        <v>279</v>
      </c>
      <c r="C97" s="41">
        <v>26631</v>
      </c>
      <c r="D97" s="41">
        <v>14348</v>
      </c>
      <c r="E97" s="41">
        <v>12173</v>
      </c>
      <c r="F97" s="41">
        <v>32297</v>
      </c>
      <c r="G97" s="41">
        <v>33193</v>
      </c>
      <c r="H97" s="42">
        <v>0.399702419045181</v>
      </c>
      <c r="I97" s="41">
        <f t="shared" si="24"/>
        <v>896</v>
      </c>
      <c r="J97" s="42">
        <f t="shared" si="25"/>
        <v>1.3134234736548649</v>
      </c>
      <c r="K97" s="41">
        <f t="shared" si="26"/>
        <v>18845</v>
      </c>
      <c r="L97" s="42">
        <f>G97/G77</f>
        <v>6.1750317234743664E-3</v>
      </c>
      <c r="M97" s="42">
        <f>G97/G89</f>
        <v>1.5928727904426673E-2</v>
      </c>
    </row>
    <row r="98" spans="2:13" x14ac:dyDescent="0.25">
      <c r="B98" s="72" t="s">
        <v>111</v>
      </c>
      <c r="C98" s="41">
        <v>283422</v>
      </c>
      <c r="D98" s="41">
        <v>123191</v>
      </c>
      <c r="E98" s="41">
        <v>58546</v>
      </c>
      <c r="F98" s="41">
        <v>215674</v>
      </c>
      <c r="G98" s="41">
        <v>241901</v>
      </c>
      <c r="H98" s="42">
        <v>0.37600835810407873</v>
      </c>
      <c r="I98" s="41">
        <f t="shared" si="24"/>
        <v>26227</v>
      </c>
      <c r="J98" s="42">
        <f t="shared" si="25"/>
        <v>0.96362558953170274</v>
      </c>
      <c r="K98" s="41">
        <f t="shared" si="26"/>
        <v>118710</v>
      </c>
      <c r="L98" s="42">
        <f>G98/G77</f>
        <v>4.5001848249334883E-2</v>
      </c>
      <c r="M98" s="42">
        <f>G98/G89</f>
        <v>0.11608396977702276</v>
      </c>
    </row>
    <row r="99" spans="2:13" x14ac:dyDescent="0.25">
      <c r="B99" s="72" t="s">
        <v>112</v>
      </c>
      <c r="C99" s="41">
        <v>145848</v>
      </c>
      <c r="D99" s="41">
        <v>55781</v>
      </c>
      <c r="E99" s="41">
        <v>11892</v>
      </c>
      <c r="F99" s="41">
        <v>88324</v>
      </c>
      <c r="G99" s="41">
        <v>111721</v>
      </c>
      <c r="H99" s="42">
        <v>7.3012305444737802E-2</v>
      </c>
      <c r="I99" s="41">
        <f t="shared" si="24"/>
        <v>23397</v>
      </c>
      <c r="J99" s="42">
        <f t="shared" si="25"/>
        <v>1.0028504329431169</v>
      </c>
      <c r="K99" s="41">
        <f t="shared" si="26"/>
        <v>55940</v>
      </c>
      <c r="L99" s="42">
        <f>G99/G77</f>
        <v>2.0783921886490517E-2</v>
      </c>
      <c r="M99" s="42">
        <f>G99/G89</f>
        <v>5.361291266864858E-2</v>
      </c>
    </row>
    <row r="100" spans="2:13" ht="15.75" thickBot="1" x14ac:dyDescent="0.3">
      <c r="B100" s="72" t="s">
        <v>113</v>
      </c>
      <c r="C100" s="41">
        <v>65319</v>
      </c>
      <c r="D100" s="41">
        <v>29405</v>
      </c>
      <c r="E100" s="41">
        <v>6853</v>
      </c>
      <c r="F100" s="41">
        <v>35559</v>
      </c>
      <c r="G100" s="41">
        <v>42606</v>
      </c>
      <c r="H100" s="42">
        <v>-0.10725730811317802</v>
      </c>
      <c r="I100" s="41">
        <f t="shared" si="24"/>
        <v>7047</v>
      </c>
      <c r="J100" s="42">
        <f t="shared" si="25"/>
        <v>0.44893725556878072</v>
      </c>
      <c r="K100" s="41">
        <f t="shared" si="26"/>
        <v>13201</v>
      </c>
      <c r="L100" s="42">
        <f>G100/G77</f>
        <v>7.9261712291853366E-3</v>
      </c>
      <c r="M100" s="42">
        <f>G100/G89</f>
        <v>2.0445858497153101E-2</v>
      </c>
    </row>
    <row r="101" spans="2:13" ht="15.75" x14ac:dyDescent="0.25">
      <c r="B101" s="154" t="s">
        <v>102</v>
      </c>
      <c r="C101" s="155">
        <v>1513328</v>
      </c>
      <c r="D101" s="155">
        <v>734973</v>
      </c>
      <c r="E101" s="155">
        <v>292061</v>
      </c>
      <c r="F101" s="155">
        <v>1252544</v>
      </c>
      <c r="G101" s="155">
        <v>1437108</v>
      </c>
      <c r="H101" s="156">
        <v>0.43151083562389458</v>
      </c>
      <c r="I101" s="155">
        <f t="shared" si="24"/>
        <v>184564</v>
      </c>
      <c r="J101" s="156">
        <f t="shared" si="25"/>
        <v>0.9553208077031401</v>
      </c>
      <c r="K101" s="155">
        <f t="shared" si="26"/>
        <v>702135</v>
      </c>
      <c r="L101" s="156">
        <f>G101/G77</f>
        <v>0.26735117314068629</v>
      </c>
      <c r="M101" s="157">
        <f>G101/G101</f>
        <v>1</v>
      </c>
    </row>
    <row r="102" spans="2:13" ht="15.75" x14ac:dyDescent="0.25">
      <c r="B102" s="170" t="s">
        <v>99</v>
      </c>
      <c r="C102" s="175">
        <v>1023825</v>
      </c>
      <c r="D102" s="175">
        <v>515906</v>
      </c>
      <c r="E102" s="175">
        <v>232843</v>
      </c>
      <c r="F102" s="175">
        <v>984631</v>
      </c>
      <c r="G102" s="175">
        <v>1118362</v>
      </c>
      <c r="H102" s="176">
        <v>0.56112030487327402</v>
      </c>
      <c r="I102" s="175">
        <f t="shared" si="24"/>
        <v>133731</v>
      </c>
      <c r="J102" s="176">
        <f t="shared" si="25"/>
        <v>1.1677631196380736</v>
      </c>
      <c r="K102" s="175">
        <f t="shared" si="26"/>
        <v>602456</v>
      </c>
      <c r="L102" s="176">
        <f>G102/G77</f>
        <v>0.20805353021203987</v>
      </c>
      <c r="M102" s="34">
        <f>G102/G101</f>
        <v>0.77820316914247223</v>
      </c>
    </row>
    <row r="103" spans="2:13" x14ac:dyDescent="0.25">
      <c r="B103" s="72" t="s">
        <v>109</v>
      </c>
      <c r="C103" s="41">
        <v>107447</v>
      </c>
      <c r="D103" s="41">
        <v>62284</v>
      </c>
      <c r="E103" s="41">
        <v>49839</v>
      </c>
      <c r="F103" s="41">
        <v>145119</v>
      </c>
      <c r="G103" s="41">
        <v>172593</v>
      </c>
      <c r="H103" s="42">
        <v>0.77517875949226767</v>
      </c>
      <c r="I103" s="41">
        <f t="shared" si="24"/>
        <v>27474</v>
      </c>
      <c r="J103" s="42">
        <f t="shared" si="25"/>
        <v>1.7710647999486224</v>
      </c>
      <c r="K103" s="41">
        <f t="shared" si="26"/>
        <v>110309</v>
      </c>
      <c r="L103" s="42">
        <f>G103/G77</f>
        <v>3.2108193000018416E-2</v>
      </c>
      <c r="M103" s="42">
        <f>G103/G101</f>
        <v>0.12009744570345444</v>
      </c>
    </row>
    <row r="104" spans="2:13" x14ac:dyDescent="0.25">
      <c r="B104" s="72" t="s">
        <v>110</v>
      </c>
      <c r="C104" s="41">
        <v>574043</v>
      </c>
      <c r="D104" s="41">
        <v>301151</v>
      </c>
      <c r="E104" s="41">
        <v>124602</v>
      </c>
      <c r="F104" s="41">
        <v>556827</v>
      </c>
      <c r="G104" s="41">
        <v>624641</v>
      </c>
      <c r="H104" s="42">
        <v>0.55907078262747745</v>
      </c>
      <c r="I104" s="41">
        <f t="shared" si="24"/>
        <v>67814</v>
      </c>
      <c r="J104" s="42">
        <f t="shared" si="25"/>
        <v>1.074178734256237</v>
      </c>
      <c r="K104" s="41">
        <f t="shared" si="26"/>
        <v>323490</v>
      </c>
      <c r="L104" s="42">
        <f>G104/G77</f>
        <v>0.1162045609249767</v>
      </c>
      <c r="M104" s="42">
        <f>G104/G101</f>
        <v>0.43465139711142098</v>
      </c>
    </row>
    <row r="105" spans="2:13" x14ac:dyDescent="0.25">
      <c r="B105" s="72" t="s">
        <v>111</v>
      </c>
      <c r="C105" s="41">
        <v>277577</v>
      </c>
      <c r="D105" s="41">
        <v>125895</v>
      </c>
      <c r="E105" s="41">
        <v>49897</v>
      </c>
      <c r="F105" s="41">
        <v>254155</v>
      </c>
      <c r="G105" s="41">
        <v>287955</v>
      </c>
      <c r="H105" s="42">
        <v>0.54364367801474356</v>
      </c>
      <c r="I105" s="41">
        <f t="shared" si="24"/>
        <v>33800</v>
      </c>
      <c r="J105" s="42">
        <f t="shared" si="25"/>
        <v>1.2872631955200764</v>
      </c>
      <c r="K105" s="41">
        <f t="shared" si="26"/>
        <v>162060</v>
      </c>
      <c r="L105" s="42">
        <f>G105/G77</f>
        <v>5.356946524668036E-2</v>
      </c>
      <c r="M105" s="42">
        <f>G105/G101</f>
        <v>0.20037116208385172</v>
      </c>
    </row>
    <row r="106" spans="2:13" x14ac:dyDescent="0.25">
      <c r="B106" s="72" t="s">
        <v>112</v>
      </c>
      <c r="C106" s="41">
        <v>58681</v>
      </c>
      <c r="D106" s="41">
        <v>16537</v>
      </c>
      <c r="E106" s="41">
        <v>7296</v>
      </c>
      <c r="F106" s="41">
        <v>23963</v>
      </c>
      <c r="G106" s="41">
        <v>29812</v>
      </c>
      <c r="H106" s="42">
        <v>0.27549758236815469</v>
      </c>
      <c r="I106" s="41">
        <f t="shared" si="24"/>
        <v>5849</v>
      </c>
      <c r="J106" s="42">
        <f t="shared" si="25"/>
        <v>0.80274535889218113</v>
      </c>
      <c r="K106" s="41">
        <f t="shared" si="26"/>
        <v>13275</v>
      </c>
      <c r="L106" s="42">
        <f>G106/G77</f>
        <v>5.5460502437326489E-3</v>
      </c>
      <c r="M106" s="42">
        <f>G106/G101</f>
        <v>2.0744439527161495E-2</v>
      </c>
    </row>
    <row r="107" spans="2:13" x14ac:dyDescent="0.25">
      <c r="B107" s="171" t="s">
        <v>113</v>
      </c>
      <c r="C107" s="172">
        <v>6077</v>
      </c>
      <c r="D107" s="172">
        <v>10039</v>
      </c>
      <c r="E107" s="172">
        <v>1209</v>
      </c>
      <c r="F107" s="172">
        <v>4567</v>
      </c>
      <c r="G107" s="172">
        <v>3361</v>
      </c>
      <c r="H107" s="173">
        <v>-0.53431614587007126</v>
      </c>
      <c r="I107" s="172">
        <f t="shared" si="24"/>
        <v>-1206</v>
      </c>
      <c r="J107" s="173">
        <f t="shared" si="25"/>
        <v>-0.66520569777866323</v>
      </c>
      <c r="K107" s="172">
        <f t="shared" si="26"/>
        <v>-6678</v>
      </c>
      <c r="L107" s="173">
        <f>G107/G77</f>
        <v>6.2526079663173994E-4</v>
      </c>
      <c r="M107" s="173">
        <f>G107/G101</f>
        <v>2.3387247165835832E-3</v>
      </c>
    </row>
    <row r="108" spans="2:13" ht="15.75" x14ac:dyDescent="0.25">
      <c r="B108" s="32" t="s">
        <v>100</v>
      </c>
      <c r="C108" s="33">
        <v>489503</v>
      </c>
      <c r="D108" s="33">
        <v>217364</v>
      </c>
      <c r="E108" s="33">
        <v>59218</v>
      </c>
      <c r="F108" s="33">
        <v>267913</v>
      </c>
      <c r="G108" s="33">
        <v>318746</v>
      </c>
      <c r="H108" s="34">
        <v>9.480773455787217E-2</v>
      </c>
      <c r="I108" s="33">
        <f t="shared" si="24"/>
        <v>50833</v>
      </c>
      <c r="J108" s="34">
        <f t="shared" si="25"/>
        <v>0.46641578182219678</v>
      </c>
      <c r="K108" s="33">
        <f t="shared" si="26"/>
        <v>101382</v>
      </c>
      <c r="L108" s="34">
        <f>G108/G77</f>
        <v>5.9297642928646414E-2</v>
      </c>
      <c r="M108" s="34">
        <f>G108/G101</f>
        <v>0.22179683085752774</v>
      </c>
    </row>
    <row r="109" spans="2:13" x14ac:dyDescent="0.25">
      <c r="B109" s="72" t="s">
        <v>279</v>
      </c>
      <c r="C109" s="41">
        <v>12746</v>
      </c>
      <c r="D109" s="41">
        <v>6538</v>
      </c>
      <c r="E109" s="41">
        <v>0</v>
      </c>
      <c r="F109" s="41">
        <v>14371</v>
      </c>
      <c r="G109" s="41">
        <v>16449</v>
      </c>
      <c r="H109" s="42">
        <v>0.20720477476197252</v>
      </c>
      <c r="I109" s="41">
        <f t="shared" si="24"/>
        <v>2078</v>
      </c>
      <c r="J109" s="42">
        <f t="shared" si="25"/>
        <v>1.5159070052003671</v>
      </c>
      <c r="K109" s="41">
        <f t="shared" si="26"/>
        <v>9911</v>
      </c>
      <c r="L109" s="42">
        <f>G109/G77</f>
        <v>3.0600758238010983E-3</v>
      </c>
      <c r="M109" s="42">
        <f>G109/G101</f>
        <v>1.1445903856912633E-2</v>
      </c>
    </row>
    <row r="110" spans="2:13" x14ac:dyDescent="0.25">
      <c r="B110" s="72" t="s">
        <v>111</v>
      </c>
      <c r="C110" s="41">
        <v>54173</v>
      </c>
      <c r="D110" s="41">
        <v>35300</v>
      </c>
      <c r="E110" s="41">
        <v>0</v>
      </c>
      <c r="F110" s="41">
        <v>54383</v>
      </c>
      <c r="G110" s="41">
        <v>62194</v>
      </c>
      <c r="H110" s="42">
        <v>6.1749140191905916E-2</v>
      </c>
      <c r="I110" s="41">
        <f t="shared" si="24"/>
        <v>7811</v>
      </c>
      <c r="J110" s="42">
        <f t="shared" si="25"/>
        <v>0.76186968838526914</v>
      </c>
      <c r="K110" s="41">
        <f t="shared" si="26"/>
        <v>26894</v>
      </c>
      <c r="L110" s="42">
        <f>G110/G77</f>
        <v>1.1570208267097423E-2</v>
      </c>
      <c r="M110" s="42">
        <f>G110/G101</f>
        <v>4.3277192806664498E-2</v>
      </c>
    </row>
    <row r="111" spans="2:13" x14ac:dyDescent="0.25">
      <c r="B111" s="72" t="s">
        <v>112</v>
      </c>
      <c r="C111" s="41">
        <v>232884</v>
      </c>
      <c r="D111" s="41">
        <v>97889</v>
      </c>
      <c r="E111" s="41">
        <v>0</v>
      </c>
      <c r="F111" s="41">
        <v>137384</v>
      </c>
      <c r="G111" s="41">
        <v>167237</v>
      </c>
      <c r="H111" s="42">
        <v>0.21121757146128806</v>
      </c>
      <c r="I111" s="41">
        <f t="shared" si="24"/>
        <v>29853</v>
      </c>
      <c r="J111" s="42">
        <f t="shared" si="25"/>
        <v>0.70843506420537539</v>
      </c>
      <c r="K111" s="41">
        <f t="shared" si="26"/>
        <v>69348</v>
      </c>
      <c r="L111" s="42">
        <f>G111/G77</f>
        <v>3.1111794063166408E-2</v>
      </c>
      <c r="M111" s="42">
        <f>G111/G101</f>
        <v>0.1163705163425435</v>
      </c>
    </row>
    <row r="112" spans="2:13" ht="15.75" thickBot="1" x14ac:dyDescent="0.3">
      <c r="B112" s="72" t="s">
        <v>113</v>
      </c>
      <c r="C112" s="41">
        <v>189700</v>
      </c>
      <c r="D112" s="41">
        <v>77637</v>
      </c>
      <c r="E112" s="41">
        <v>0</v>
      </c>
      <c r="F112" s="41">
        <v>61775</v>
      </c>
      <c r="G112" s="41">
        <v>72866</v>
      </c>
      <c r="H112" s="42">
        <v>-0.17443964035674875</v>
      </c>
      <c r="I112" s="41">
        <f t="shared" si="24"/>
        <v>11091</v>
      </c>
      <c r="J112" s="42">
        <f t="shared" si="25"/>
        <v>-6.1452657882195338E-2</v>
      </c>
      <c r="K112" s="41">
        <f t="shared" si="26"/>
        <v>-4771</v>
      </c>
      <c r="L112" s="42">
        <f>G112/G77</f>
        <v>1.3555564774581483E-2</v>
      </c>
      <c r="M112" s="42">
        <f>G112/G101</f>
        <v>5.0703217851407134E-2</v>
      </c>
    </row>
    <row r="113" spans="2:13" ht="15.75" x14ac:dyDescent="0.25">
      <c r="B113" s="154" t="s">
        <v>104</v>
      </c>
      <c r="C113" s="155">
        <v>695369</v>
      </c>
      <c r="D113" s="155">
        <v>327217</v>
      </c>
      <c r="E113" s="155">
        <v>117411</v>
      </c>
      <c r="F113" s="155">
        <v>664495</v>
      </c>
      <c r="G113" s="155">
        <v>760410</v>
      </c>
      <c r="H113" s="156">
        <v>0.62551160630770775</v>
      </c>
      <c r="I113" s="155">
        <f t="shared" si="24"/>
        <v>95915</v>
      </c>
      <c r="J113" s="156">
        <f t="shared" si="25"/>
        <v>1.3238707035392414</v>
      </c>
      <c r="K113" s="155">
        <f t="shared" si="26"/>
        <v>433193</v>
      </c>
      <c r="L113" s="156">
        <f>G113/G77</f>
        <v>0.14146223218290432</v>
      </c>
      <c r="M113" s="157">
        <f>G113/G113</f>
        <v>1</v>
      </c>
    </row>
    <row r="114" spans="2:13" ht="15.75" x14ac:dyDescent="0.25">
      <c r="B114" s="170" t="s">
        <v>99</v>
      </c>
      <c r="C114" s="175">
        <v>589457</v>
      </c>
      <c r="D114" s="175">
        <v>287187</v>
      </c>
      <c r="E114" s="175">
        <v>98142</v>
      </c>
      <c r="F114" s="175">
        <v>588832</v>
      </c>
      <c r="G114" s="175">
        <v>690135</v>
      </c>
      <c r="H114" s="176">
        <v>0.70746621856760772</v>
      </c>
      <c r="I114" s="175">
        <f t="shared" si="24"/>
        <v>101303</v>
      </c>
      <c r="J114" s="176">
        <f t="shared" si="25"/>
        <v>1.4030857942734176</v>
      </c>
      <c r="K114" s="175">
        <f t="shared" si="26"/>
        <v>402948</v>
      </c>
      <c r="L114" s="176">
        <f>G114/G77</f>
        <v>0.12838868190522043</v>
      </c>
      <c r="M114" s="176">
        <f>G114/G113</f>
        <v>0.90758275141042333</v>
      </c>
    </row>
    <row r="115" spans="2:13" x14ac:dyDescent="0.25">
      <c r="B115" s="72" t="s">
        <v>279</v>
      </c>
      <c r="C115" s="41">
        <v>435508</v>
      </c>
      <c r="D115" s="41">
        <v>215328</v>
      </c>
      <c r="E115" s="41">
        <v>67352</v>
      </c>
      <c r="F115" s="41">
        <v>434005</v>
      </c>
      <c r="G115" s="41">
        <v>519004</v>
      </c>
      <c r="H115" s="42">
        <v>0.71745000955788707</v>
      </c>
      <c r="I115" s="41">
        <f t="shared" si="24"/>
        <v>84999</v>
      </c>
      <c r="J115" s="42">
        <f t="shared" si="25"/>
        <v>1.4102949918264231</v>
      </c>
      <c r="K115" s="41">
        <f t="shared" si="26"/>
        <v>303676</v>
      </c>
      <c r="L115" s="42">
        <f>G115/G77</f>
        <v>9.6552470840541388E-2</v>
      </c>
      <c r="M115" s="42">
        <f>G115/G113</f>
        <v>0.68253179205954684</v>
      </c>
    </row>
    <row r="116" spans="2:13" x14ac:dyDescent="0.25">
      <c r="B116" s="171" t="s">
        <v>115</v>
      </c>
      <c r="C116" s="172">
        <v>153949</v>
      </c>
      <c r="D116" s="172">
        <v>71859</v>
      </c>
      <c r="E116" s="172">
        <v>30790</v>
      </c>
      <c r="F116" s="172">
        <v>154827</v>
      </c>
      <c r="G116" s="172">
        <v>171131</v>
      </c>
      <c r="H116" s="173">
        <v>0.67925504397309888</v>
      </c>
      <c r="I116" s="172">
        <f t="shared" si="24"/>
        <v>16304</v>
      </c>
      <c r="J116" s="173">
        <f t="shared" si="25"/>
        <v>1.3814831823431999</v>
      </c>
      <c r="K116" s="172">
        <f t="shared" si="26"/>
        <v>99272</v>
      </c>
      <c r="L116" s="173">
        <f>G116/G77</f>
        <v>3.183621106467905E-2</v>
      </c>
      <c r="M116" s="173">
        <f>G116/G113</f>
        <v>0.22505095935087649</v>
      </c>
    </row>
    <row r="117" spans="2:13" ht="15.75" x14ac:dyDescent="0.25">
      <c r="B117" s="32" t="s">
        <v>100</v>
      </c>
      <c r="C117" s="33">
        <v>105912</v>
      </c>
      <c r="D117" s="33">
        <v>39988</v>
      </c>
      <c r="E117" s="33">
        <v>19269</v>
      </c>
      <c r="F117" s="33">
        <v>75663</v>
      </c>
      <c r="G117" s="33">
        <v>70275</v>
      </c>
      <c r="H117" s="34">
        <v>0.22661013996167023</v>
      </c>
      <c r="I117" s="33">
        <f t="shared" si="24"/>
        <v>-5388</v>
      </c>
      <c r="J117" s="34">
        <f t="shared" si="25"/>
        <v>0.75740222066619989</v>
      </c>
      <c r="K117" s="33">
        <f t="shared" si="26"/>
        <v>30287</v>
      </c>
      <c r="L117" s="34">
        <f>G117/G77</f>
        <v>1.3073550277683883E-2</v>
      </c>
      <c r="M117" s="34">
        <f>G117/G113</f>
        <v>9.2417248589576673E-2</v>
      </c>
    </row>
    <row r="118" spans="2:13" x14ac:dyDescent="0.25">
      <c r="B118" s="72" t="s">
        <v>279</v>
      </c>
      <c r="C118" s="41">
        <v>0</v>
      </c>
      <c r="D118" s="41">
        <v>0</v>
      </c>
      <c r="E118" s="41">
        <v>0</v>
      </c>
      <c r="F118" s="41">
        <v>1780</v>
      </c>
      <c r="G118" s="41">
        <v>9072</v>
      </c>
      <c r="H118" s="42">
        <v>0.38480098566001564</v>
      </c>
      <c r="I118" s="41">
        <f t="shared" si="24"/>
        <v>7292</v>
      </c>
      <c r="J118" s="42" t="str">
        <f>IFERROR(G118/D118-1,"-")</f>
        <v>-</v>
      </c>
      <c r="K118" s="41">
        <f t="shared" si="26"/>
        <v>9072</v>
      </c>
      <c r="L118" s="42">
        <f>G118/G77</f>
        <v>1.6877018586858509E-3</v>
      </c>
      <c r="M118" s="42">
        <f>G118/G113</f>
        <v>1.1930405965202983E-2</v>
      </c>
    </row>
    <row r="119" spans="2:13" ht="15.75" thickBot="1" x14ac:dyDescent="0.3">
      <c r="B119" s="171" t="s">
        <v>115</v>
      </c>
      <c r="C119" s="41">
        <v>105912</v>
      </c>
      <c r="D119" s="41">
        <v>0</v>
      </c>
      <c r="E119" s="41">
        <v>0</v>
      </c>
      <c r="F119" s="41">
        <v>41207</v>
      </c>
      <c r="G119" s="41">
        <v>61203</v>
      </c>
      <c r="H119" s="42">
        <v>2.0612354042249814E-2</v>
      </c>
      <c r="I119" s="41">
        <f t="shared" si="24"/>
        <v>19996</v>
      </c>
      <c r="J119" s="42" t="str">
        <f>IFERROR(G119/D119-1,"-")</f>
        <v>-</v>
      </c>
      <c r="K119" s="41">
        <f t="shared" si="26"/>
        <v>61203</v>
      </c>
      <c r="L119" s="42">
        <f>G119/G77</f>
        <v>1.1385848418998031E-2</v>
      </c>
      <c r="M119" s="42">
        <f>G119/G113</f>
        <v>8.0486842624373695E-2</v>
      </c>
    </row>
    <row r="120" spans="2:13" ht="15.75" x14ac:dyDescent="0.25">
      <c r="B120" s="154" t="s">
        <v>103</v>
      </c>
      <c r="C120" s="155">
        <v>970129</v>
      </c>
      <c r="D120" s="155">
        <v>410553</v>
      </c>
      <c r="E120" s="155">
        <v>76741</v>
      </c>
      <c r="F120" s="155">
        <v>847983</v>
      </c>
      <c r="G120" s="155">
        <v>979197</v>
      </c>
      <c r="H120" s="156">
        <v>0.43358597026746559</v>
      </c>
      <c r="I120" s="155">
        <f t="shared" si="24"/>
        <v>131214</v>
      </c>
      <c r="J120" s="156">
        <f t="shared" si="25"/>
        <v>1.3850684320903754</v>
      </c>
      <c r="K120" s="155">
        <f t="shared" si="26"/>
        <v>568644</v>
      </c>
      <c r="L120" s="156">
        <f>G120/G77</f>
        <v>0.18216408696203806</v>
      </c>
      <c r="M120" s="157">
        <f>G120/G120</f>
        <v>1</v>
      </c>
    </row>
    <row r="121" spans="2:13" ht="15.75" x14ac:dyDescent="0.25">
      <c r="B121" s="170" t="s">
        <v>99</v>
      </c>
      <c r="C121" s="175">
        <v>668196</v>
      </c>
      <c r="D121" s="175">
        <v>284356</v>
      </c>
      <c r="E121" s="175">
        <v>55366</v>
      </c>
      <c r="F121" s="175">
        <v>609446</v>
      </c>
      <c r="G121" s="175">
        <v>702413</v>
      </c>
      <c r="H121" s="176">
        <v>0.50991253397099157</v>
      </c>
      <c r="I121" s="175">
        <f t="shared" si="24"/>
        <v>92967</v>
      </c>
      <c r="J121" s="176">
        <f t="shared" si="25"/>
        <v>1.4701887774479876</v>
      </c>
      <c r="K121" s="175">
        <f t="shared" si="26"/>
        <v>418057</v>
      </c>
      <c r="L121" s="176">
        <f>G121/G77</f>
        <v>0.13067280926643571</v>
      </c>
      <c r="M121" s="176">
        <f>G121/G120</f>
        <v>0.71733573530147665</v>
      </c>
    </row>
    <row r="122" spans="2:13" x14ac:dyDescent="0.25">
      <c r="B122" s="72" t="s">
        <v>279</v>
      </c>
      <c r="C122" s="41">
        <v>477690</v>
      </c>
      <c r="D122" s="41">
        <v>221296</v>
      </c>
      <c r="E122" s="41">
        <v>43538</v>
      </c>
      <c r="F122" s="41">
        <v>473178</v>
      </c>
      <c r="G122" s="41">
        <v>546257</v>
      </c>
      <c r="H122" s="42">
        <v>0.48564597989457381</v>
      </c>
      <c r="I122" s="41">
        <f t="shared" si="24"/>
        <v>73079</v>
      </c>
      <c r="J122" s="42">
        <f t="shared" si="25"/>
        <v>1.4684449786711014</v>
      </c>
      <c r="K122" s="41">
        <f t="shared" si="26"/>
        <v>324961</v>
      </c>
      <c r="L122" s="42">
        <f>G122/G77</f>
        <v>0.1016224596803524</v>
      </c>
      <c r="M122" s="42">
        <f>G122/G120</f>
        <v>0.55786220750267823</v>
      </c>
    </row>
    <row r="123" spans="2:13" x14ac:dyDescent="0.25">
      <c r="B123" s="171" t="s">
        <v>115</v>
      </c>
      <c r="C123" s="172">
        <v>190506</v>
      </c>
      <c r="D123" s="172">
        <v>63060</v>
      </c>
      <c r="E123" s="172">
        <v>11828</v>
      </c>
      <c r="F123" s="172">
        <v>136268</v>
      </c>
      <c r="G123" s="172">
        <v>156156</v>
      </c>
      <c r="H123" s="173">
        <v>0.58561335790199887</v>
      </c>
      <c r="I123" s="172">
        <f t="shared" si="24"/>
        <v>19888</v>
      </c>
      <c r="J123" s="173">
        <f t="shared" si="25"/>
        <v>1.4763082778306376</v>
      </c>
      <c r="K123" s="172">
        <f t="shared" si="26"/>
        <v>93096</v>
      </c>
      <c r="L123" s="173">
        <f>G123/G77</f>
        <v>2.9050349586083307E-2</v>
      </c>
      <c r="M123" s="173">
        <f>G123/G120</f>
        <v>0.15947352779879839</v>
      </c>
    </row>
    <row r="124" spans="2:13" ht="15.75" x14ac:dyDescent="0.25">
      <c r="B124" s="32" t="s">
        <v>100</v>
      </c>
      <c r="C124" s="33">
        <v>301933</v>
      </c>
      <c r="D124" s="33">
        <v>126142</v>
      </c>
      <c r="E124" s="33">
        <v>21375</v>
      </c>
      <c r="F124" s="33">
        <v>238537</v>
      </c>
      <c r="G124" s="33">
        <v>276784</v>
      </c>
      <c r="H124" s="34">
        <v>0.27005668192718546</v>
      </c>
      <c r="I124" s="33">
        <f t="shared" si="24"/>
        <v>38247</v>
      </c>
      <c r="J124" s="34">
        <f t="shared" si="25"/>
        <v>1.1942255553265366</v>
      </c>
      <c r="K124" s="33">
        <f t="shared" si="26"/>
        <v>150642</v>
      </c>
      <c r="L124" s="34">
        <f>G124/G77</f>
        <v>5.1491277695602355E-2</v>
      </c>
      <c r="M124" s="34">
        <f>G124/G120</f>
        <v>0.2826642646985234</v>
      </c>
    </row>
    <row r="125" spans="2:13" x14ac:dyDescent="0.25">
      <c r="B125" s="72" t="s">
        <v>279</v>
      </c>
      <c r="C125" s="41">
        <v>3572</v>
      </c>
      <c r="D125" s="41">
        <v>1666</v>
      </c>
      <c r="E125" s="41">
        <v>18</v>
      </c>
      <c r="F125" s="41">
        <v>10753</v>
      </c>
      <c r="G125" s="41">
        <v>14497</v>
      </c>
      <c r="H125" s="42">
        <v>0.75140848349397027</v>
      </c>
      <c r="I125" s="41">
        <f t="shared" si="24"/>
        <v>3744</v>
      </c>
      <c r="J125" s="42">
        <f t="shared" si="25"/>
        <v>7.7016806722689068</v>
      </c>
      <c r="K125" s="41">
        <f t="shared" si="26"/>
        <v>12831</v>
      </c>
      <c r="L125" s="42">
        <f>G125/G77</f>
        <v>2.6969371522672821E-3</v>
      </c>
      <c r="M125" s="42">
        <f>G125/G120</f>
        <v>1.4804988168877152E-2</v>
      </c>
    </row>
    <row r="126" spans="2:13" ht="15.75" thickBot="1" x14ac:dyDescent="0.3">
      <c r="B126" s="171" t="s">
        <v>115</v>
      </c>
      <c r="C126" s="41">
        <v>298361</v>
      </c>
      <c r="D126" s="41">
        <v>124476</v>
      </c>
      <c r="E126" s="41">
        <v>7645</v>
      </c>
      <c r="F126" s="41">
        <v>227784</v>
      </c>
      <c r="G126" s="41">
        <v>262287</v>
      </c>
      <c r="H126" s="42">
        <v>7.0923625156505743E-2</v>
      </c>
      <c r="I126" s="41">
        <f t="shared" si="24"/>
        <v>34503</v>
      </c>
      <c r="J126" s="42">
        <f t="shared" si="25"/>
        <v>1.1071290851248432</v>
      </c>
      <c r="K126" s="41">
        <f t="shared" si="26"/>
        <v>137811</v>
      </c>
      <c r="L126" s="42">
        <f>G126/G77</f>
        <v>4.8794340543335077E-2</v>
      </c>
      <c r="M126" s="42">
        <f>G126/G120</f>
        <v>0.26785927652964625</v>
      </c>
    </row>
    <row r="127" spans="2:13" ht="15.75" x14ac:dyDescent="0.25">
      <c r="B127" s="154" t="s">
        <v>105</v>
      </c>
      <c r="C127" s="155">
        <v>93654</v>
      </c>
      <c r="D127" s="155">
        <v>45012</v>
      </c>
      <c r="E127" s="155">
        <v>17002</v>
      </c>
      <c r="F127" s="155">
        <v>52179</v>
      </c>
      <c r="G127" s="155">
        <v>58545</v>
      </c>
      <c r="H127" s="156">
        <v>0.62967559806283613</v>
      </c>
      <c r="I127" s="155">
        <f t="shared" si="24"/>
        <v>6366</v>
      </c>
      <c r="J127" s="156">
        <f t="shared" si="25"/>
        <v>0.30065315915755808</v>
      </c>
      <c r="K127" s="155">
        <f t="shared" si="26"/>
        <v>13533</v>
      </c>
      <c r="L127" s="156">
        <f>G127/G77</f>
        <v>1.0891369633682004E-2</v>
      </c>
      <c r="M127" s="157">
        <f>G127/G127</f>
        <v>1</v>
      </c>
    </row>
    <row r="128" spans="2:13" ht="15.75" x14ac:dyDescent="0.25">
      <c r="B128" s="170" t="s">
        <v>99</v>
      </c>
      <c r="C128" s="175">
        <v>68320</v>
      </c>
      <c r="D128" s="175">
        <v>33919</v>
      </c>
      <c r="E128" s="175">
        <v>10866</v>
      </c>
      <c r="F128" s="175">
        <v>34254</v>
      </c>
      <c r="G128" s="175">
        <v>45424</v>
      </c>
      <c r="H128" s="176">
        <v>0.76972770955686065</v>
      </c>
      <c r="I128" s="175">
        <f t="shared" si="24"/>
        <v>11170</v>
      </c>
      <c r="J128" s="176">
        <f t="shared" si="25"/>
        <v>0.33919042424599777</v>
      </c>
      <c r="K128" s="175">
        <f t="shared" si="26"/>
        <v>11505</v>
      </c>
      <c r="L128" s="176">
        <f>G128/G77</f>
        <v>8.4504154793811834E-3</v>
      </c>
      <c r="M128" s="176">
        <f>G128/G127</f>
        <v>0.77588180032453669</v>
      </c>
    </row>
    <row r="129" spans="2:13" x14ac:dyDescent="0.25">
      <c r="B129" s="72" t="s">
        <v>279</v>
      </c>
      <c r="C129" s="41">
        <v>51819</v>
      </c>
      <c r="D129" s="41">
        <v>25274</v>
      </c>
      <c r="E129" s="41">
        <v>7773</v>
      </c>
      <c r="F129" s="41">
        <v>26418</v>
      </c>
      <c r="G129" s="41">
        <v>33823</v>
      </c>
      <c r="H129" s="42">
        <v>1.0557625404031681</v>
      </c>
      <c r="I129" s="41">
        <f t="shared" si="24"/>
        <v>7405</v>
      </c>
      <c r="J129" s="42">
        <f t="shared" si="25"/>
        <v>0.33825274986151777</v>
      </c>
      <c r="K129" s="41">
        <f t="shared" si="26"/>
        <v>8549</v>
      </c>
      <c r="L129" s="42">
        <f>G129/G77</f>
        <v>6.292233241438662E-3</v>
      </c>
      <c r="M129" s="42">
        <f>G129/G127</f>
        <v>0.57772653514390637</v>
      </c>
    </row>
    <row r="130" spans="2:13" x14ac:dyDescent="0.25">
      <c r="B130" s="171" t="s">
        <v>115</v>
      </c>
      <c r="C130" s="172">
        <v>16501</v>
      </c>
      <c r="D130" s="172">
        <v>8645</v>
      </c>
      <c r="E130" s="172">
        <v>3093</v>
      </c>
      <c r="F130" s="172">
        <v>7836</v>
      </c>
      <c r="G130" s="172">
        <v>11601</v>
      </c>
      <c r="H130" s="173">
        <v>2.9500031926441572E-2</v>
      </c>
      <c r="I130" s="172">
        <f t="shared" si="24"/>
        <v>3765</v>
      </c>
      <c r="J130" s="173">
        <f t="shared" si="25"/>
        <v>0.34193175245806828</v>
      </c>
      <c r="K130" s="172">
        <f t="shared" si="26"/>
        <v>2956</v>
      </c>
      <c r="L130" s="173">
        <f>G130/G77</f>
        <v>2.1581822379425218E-3</v>
      </c>
      <c r="M130" s="173">
        <f>G130/G127</f>
        <v>0.19815526518063029</v>
      </c>
    </row>
    <row r="131" spans="2:13" ht="16.5" thickBot="1" x14ac:dyDescent="0.3">
      <c r="B131" s="32" t="s">
        <v>100</v>
      </c>
      <c r="C131" s="33">
        <v>25334</v>
      </c>
      <c r="D131" s="33">
        <v>11082</v>
      </c>
      <c r="E131" s="33">
        <v>6136</v>
      </c>
      <c r="F131" s="33">
        <v>17925</v>
      </c>
      <c r="G131" s="33">
        <v>13121</v>
      </c>
      <c r="H131" s="34">
        <v>0.32690827947060641</v>
      </c>
      <c r="I131" s="33">
        <f t="shared" si="24"/>
        <v>-4804</v>
      </c>
      <c r="J131" s="34">
        <f t="shared" si="25"/>
        <v>0.18399205919509121</v>
      </c>
      <c r="K131" s="33">
        <f t="shared" si="26"/>
        <v>2039</v>
      </c>
      <c r="L131" s="34">
        <f>G131/G77</f>
        <v>2.4409541543008212E-3</v>
      </c>
      <c r="M131" s="34">
        <f>G131/G127</f>
        <v>0.22411819967546331</v>
      </c>
    </row>
    <row r="132" spans="2:13" ht="15.75" x14ac:dyDescent="0.25">
      <c r="B132" s="154" t="s">
        <v>106</v>
      </c>
      <c r="C132" s="155">
        <v>70396</v>
      </c>
      <c r="D132" s="155">
        <v>32260</v>
      </c>
      <c r="E132" s="155">
        <v>22095</v>
      </c>
      <c r="F132" s="155">
        <v>48635</v>
      </c>
      <c r="G132" s="155">
        <v>49756</v>
      </c>
      <c r="H132" s="156">
        <v>0.25846886978141503</v>
      </c>
      <c r="I132" s="155">
        <f t="shared" si="24"/>
        <v>1121</v>
      </c>
      <c r="J132" s="156">
        <f t="shared" si="25"/>
        <v>0.54234345939243656</v>
      </c>
      <c r="K132" s="155">
        <f t="shared" si="26"/>
        <v>17496</v>
      </c>
      <c r="L132" s="156">
        <f>G132/G77</f>
        <v>9.2563154410023364E-3</v>
      </c>
      <c r="M132" s="157">
        <f>G132/G132</f>
        <v>1</v>
      </c>
    </row>
    <row r="133" spans="2:13" ht="15.75" x14ac:dyDescent="0.25">
      <c r="B133" s="170" t="s">
        <v>99</v>
      </c>
      <c r="C133" s="175">
        <v>44578</v>
      </c>
      <c r="D133" s="175">
        <v>19353</v>
      </c>
      <c r="E133" s="175">
        <v>14618</v>
      </c>
      <c r="F133" s="175">
        <v>32016</v>
      </c>
      <c r="G133" s="175">
        <v>34977</v>
      </c>
      <c r="H133" s="176">
        <v>0.41210854072525338</v>
      </c>
      <c r="I133" s="175">
        <f t="shared" si="24"/>
        <v>2961</v>
      </c>
      <c r="J133" s="176">
        <f t="shared" si="25"/>
        <v>0.8073166950860331</v>
      </c>
      <c r="K133" s="175">
        <f t="shared" si="26"/>
        <v>15624</v>
      </c>
      <c r="L133" s="176">
        <f>G133/G77</f>
        <v>6.5069166568843704E-3</v>
      </c>
      <c r="M133" s="176">
        <f>G133/G132</f>
        <v>0.70297049602058048</v>
      </c>
    </row>
    <row r="134" spans="2:13" x14ac:dyDescent="0.25">
      <c r="B134" s="72" t="s">
        <v>279</v>
      </c>
      <c r="C134" s="41">
        <v>19145</v>
      </c>
      <c r="D134" s="41">
        <v>9647</v>
      </c>
      <c r="E134" s="41">
        <v>9167</v>
      </c>
      <c r="F134" s="41">
        <v>16897</v>
      </c>
      <c r="G134" s="41">
        <v>18253</v>
      </c>
      <c r="H134" s="42">
        <v>0.55273391000714223</v>
      </c>
      <c r="I134" s="41">
        <f t="shared" si="24"/>
        <v>1356</v>
      </c>
      <c r="J134" s="42">
        <f t="shared" si="25"/>
        <v>0.89209080543174046</v>
      </c>
      <c r="K134" s="41">
        <f t="shared" si="26"/>
        <v>8606</v>
      </c>
      <c r="L134" s="42">
        <f>G134/G77</f>
        <v>3.3956814403210802E-3</v>
      </c>
      <c r="M134" s="42">
        <f>G134/G132</f>
        <v>0.36685022911809628</v>
      </c>
    </row>
    <row r="135" spans="2:13" x14ac:dyDescent="0.25">
      <c r="B135" s="171" t="s">
        <v>115</v>
      </c>
      <c r="C135" s="172">
        <v>25433</v>
      </c>
      <c r="D135" s="172">
        <v>9706</v>
      </c>
      <c r="E135" s="172">
        <v>5451</v>
      </c>
      <c r="F135" s="172">
        <v>15119</v>
      </c>
      <c r="G135" s="172">
        <v>16724</v>
      </c>
      <c r="H135" s="173">
        <v>0.22827947507650803</v>
      </c>
      <c r="I135" s="172">
        <f t="shared" si="24"/>
        <v>1605</v>
      </c>
      <c r="J135" s="173">
        <f t="shared" si="25"/>
        <v>0.72305790232845668</v>
      </c>
      <c r="K135" s="172">
        <f t="shared" si="26"/>
        <v>7018</v>
      </c>
      <c r="L135" s="173">
        <f>G135/G77</f>
        <v>3.1112352165632907E-3</v>
      </c>
      <c r="M135" s="173">
        <f>G135/G132</f>
        <v>0.33612026690248414</v>
      </c>
    </row>
    <row r="136" spans="2:13" ht="16.5" thickBot="1" x14ac:dyDescent="0.3">
      <c r="B136" s="32" t="s">
        <v>100</v>
      </c>
      <c r="C136" s="33">
        <v>25818</v>
      </c>
      <c r="D136" s="33">
        <v>12907</v>
      </c>
      <c r="E136" s="33">
        <v>7477</v>
      </c>
      <c r="F136" s="33">
        <v>16619</v>
      </c>
      <c r="G136" s="33">
        <v>14779</v>
      </c>
      <c r="H136" s="34">
        <v>4.9751091836423011E-2</v>
      </c>
      <c r="I136" s="33">
        <f t="shared" si="24"/>
        <v>-1840</v>
      </c>
      <c r="J136" s="34">
        <f t="shared" si="25"/>
        <v>0.14503757650887117</v>
      </c>
      <c r="K136" s="33">
        <f t="shared" si="26"/>
        <v>1872</v>
      </c>
      <c r="L136" s="34">
        <f>G136/G77</f>
        <v>2.7493987841179664E-3</v>
      </c>
      <c r="M136" s="34">
        <f>G136/G132</f>
        <v>0.29702950397941957</v>
      </c>
    </row>
    <row r="137" spans="2:13" ht="15.75" x14ac:dyDescent="0.25">
      <c r="B137" s="154" t="s">
        <v>107</v>
      </c>
      <c r="C137" s="155">
        <v>6239</v>
      </c>
      <c r="D137" s="155">
        <v>3012</v>
      </c>
      <c r="E137" s="155">
        <v>3458</v>
      </c>
      <c r="F137" s="155">
        <v>6744</v>
      </c>
      <c r="G137" s="155">
        <v>6496</v>
      </c>
      <c r="H137" s="156">
        <v>0.86111111111111116</v>
      </c>
      <c r="I137" s="155">
        <f t="shared" si="24"/>
        <v>-248</v>
      </c>
      <c r="J137" s="156">
        <f t="shared" si="25"/>
        <v>1.1567065073041167</v>
      </c>
      <c r="K137" s="155">
        <f t="shared" si="26"/>
        <v>3484</v>
      </c>
      <c r="L137" s="156">
        <f>G137/G77</f>
        <v>1.2084778741207327E-3</v>
      </c>
      <c r="M137" s="157">
        <f>G137/G137</f>
        <v>1</v>
      </c>
    </row>
    <row r="138" spans="2:13" ht="15.75" x14ac:dyDescent="0.25">
      <c r="B138" s="170" t="s">
        <v>99</v>
      </c>
      <c r="C138" s="175">
        <v>3807</v>
      </c>
      <c r="D138" s="175">
        <v>2122</v>
      </c>
      <c r="E138" s="175">
        <v>2331</v>
      </c>
      <c r="F138" s="175">
        <v>4164</v>
      </c>
      <c r="G138" s="175">
        <v>3347</v>
      </c>
      <c r="H138" s="176">
        <v>1.0896551724137931</v>
      </c>
      <c r="I138" s="175">
        <f t="shared" si="24"/>
        <v>-817</v>
      </c>
      <c r="J138" s="176">
        <f t="shared" si="25"/>
        <v>0.57728557964184724</v>
      </c>
      <c r="K138" s="175">
        <f t="shared" si="26"/>
        <v>1225</v>
      </c>
      <c r="L138" s="176">
        <f>G138/G77</f>
        <v>6.226563184547557E-4</v>
      </c>
      <c r="M138" s="176">
        <f>G138/G137</f>
        <v>0.51524014778325122</v>
      </c>
    </row>
    <row r="139" spans="2:13" ht="15.75" x14ac:dyDescent="0.25">
      <c r="B139" s="32" t="s">
        <v>100</v>
      </c>
      <c r="C139" s="33">
        <v>2432</v>
      </c>
      <c r="D139" s="33">
        <v>838</v>
      </c>
      <c r="E139" s="33">
        <v>1127</v>
      </c>
      <c r="F139" s="33">
        <v>2580</v>
      </c>
      <c r="G139" s="33">
        <v>3149</v>
      </c>
      <c r="H139" s="34">
        <v>0.57092819614711043</v>
      </c>
      <c r="I139" s="33">
        <f t="shared" si="24"/>
        <v>569</v>
      </c>
      <c r="J139" s="34">
        <f t="shared" si="25"/>
        <v>2.7577565632458234</v>
      </c>
      <c r="K139" s="33">
        <f t="shared" si="26"/>
        <v>2311</v>
      </c>
      <c r="L139" s="34">
        <f>G139/G77</f>
        <v>5.8582155566597714E-4</v>
      </c>
      <c r="M139" s="34">
        <f>G139/G137</f>
        <v>0.48475985221674878</v>
      </c>
    </row>
    <row r="140" spans="2:13" x14ac:dyDescent="0.25">
      <c r="B140" s="44"/>
      <c r="C140" s="45"/>
      <c r="D140" s="45"/>
      <c r="E140" s="45"/>
      <c r="F140" s="45"/>
      <c r="G140" s="46"/>
      <c r="H140" s="45"/>
      <c r="I140" s="47"/>
      <c r="J140" s="45"/>
      <c r="K140" s="47"/>
      <c r="L140" s="47"/>
      <c r="M140" s="47"/>
    </row>
    <row r="141" spans="2:13" x14ac:dyDescent="0.25">
      <c r="B141" s="49" t="s">
        <v>108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9007B-9C60-4A27-836F-C4622517CD9E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">
        <v>280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133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f>2019</f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CONCATENATE("var ",RIGHT(2019,2),"/",RIGHT(2018,2))</f>
        <v>var 19/18</v>
      </c>
      <c r="E8" s="139" t="s">
        <v>135</v>
      </c>
      <c r="F8" s="138" t="str">
        <f>CONCATENATE("var ",RIGHT(E7,2),"/",RIGHT(E7-1,2))</f>
        <v>var 20/19</v>
      </c>
      <c r="G8" s="139" t="s">
        <v>135</v>
      </c>
      <c r="H8" s="138" t="str">
        <f>CONCATENATE("var ",RIGHT(G7,2),"/",RIGHT(G7-1,2))</f>
        <v>var 21/20</v>
      </c>
      <c r="I8" s="139" t="s">
        <v>135</v>
      </c>
      <c r="J8" s="138" t="str">
        <f>CONCATENATE("var ",RIGHT(I7,2),"/",RIGHT(I7-1,2))</f>
        <v>var 22/21</v>
      </c>
      <c r="K8" s="139" t="s">
        <v>135</v>
      </c>
      <c r="L8" s="138" t="str">
        <f>CONCATENATE("var ",RIGHT(K7,2),"/",RIGHT(K7-1,2))</f>
        <v>var 23/22</v>
      </c>
      <c r="M8" s="138" t="str">
        <f>CONCATENATE("var ",RIGHT(K7,2),"/",RIGHT(2019,2))</f>
        <v>var 23/19</v>
      </c>
    </row>
    <row r="9" spans="1:14" x14ac:dyDescent="0.25">
      <c r="A9" s="1" t="s">
        <v>138</v>
      </c>
      <c r="B9" s="141" t="s">
        <v>139</v>
      </c>
      <c r="C9" s="142">
        <v>306139</v>
      </c>
      <c r="D9" s="143">
        <v>-1.0654868858180677E-2</v>
      </c>
      <c r="E9" s="142">
        <v>292445</v>
      </c>
      <c r="F9" s="143">
        <f t="shared" ref="F9:F21" si="0">IFERROR(E9/C9-1,"-")</f>
        <v>-4.4731314860243176E-2</v>
      </c>
      <c r="G9" s="142">
        <v>40306</v>
      </c>
      <c r="H9" s="143">
        <f t="shared" ref="H9:J21" si="1">IFERROR(G9/E9-1,"-")</f>
        <v>-0.86217579373899367</v>
      </c>
      <c r="I9" s="142">
        <v>205509</v>
      </c>
      <c r="J9" s="143">
        <f t="shared" si="1"/>
        <v>4.0987197935791198</v>
      </c>
      <c r="K9" s="142">
        <v>289830</v>
      </c>
      <c r="L9" s="143">
        <f t="shared" ref="L9:L13" si="2">IFERROR(K9/I9-1,"-")</f>
        <v>0.41030319840007001</v>
      </c>
      <c r="M9" s="143">
        <f>K9/C9-1</f>
        <v>-5.3273186363057334E-2</v>
      </c>
    </row>
    <row r="10" spans="1:14" x14ac:dyDescent="0.25">
      <c r="A10" s="1" t="s">
        <v>140</v>
      </c>
      <c r="B10" s="141" t="s">
        <v>141</v>
      </c>
      <c r="C10" s="142">
        <v>293344</v>
      </c>
      <c r="D10" s="143">
        <v>-2.2750214043235073E-2</v>
      </c>
      <c r="E10" s="142">
        <v>315303</v>
      </c>
      <c r="F10" s="143">
        <f t="shared" si="0"/>
        <v>7.4857505181629813E-2</v>
      </c>
      <c r="G10" s="142">
        <v>39737</v>
      </c>
      <c r="H10" s="143">
        <f t="shared" si="1"/>
        <v>-0.87397202056434597</v>
      </c>
      <c r="I10" s="142">
        <v>238961</v>
      </c>
      <c r="J10" s="143">
        <f t="shared" si="1"/>
        <v>5.0135641845131742</v>
      </c>
      <c r="K10" s="142">
        <v>281475</v>
      </c>
      <c r="L10" s="143">
        <f t="shared" si="2"/>
        <v>0.17791187683345822</v>
      </c>
      <c r="M10" s="143">
        <f>IFERROR(K10/C10-1,"-")</f>
        <v>-4.0461028689865786E-2</v>
      </c>
    </row>
    <row r="11" spans="1:14" x14ac:dyDescent="0.25">
      <c r="A11" s="1" t="s">
        <v>142</v>
      </c>
      <c r="B11" s="141" t="s">
        <v>143</v>
      </c>
      <c r="C11" s="142">
        <v>334568</v>
      </c>
      <c r="D11" s="143">
        <v>-5.6137806904450915E-2</v>
      </c>
      <c r="E11" s="142">
        <v>125522</v>
      </c>
      <c r="F11" s="143">
        <f t="shared" si="0"/>
        <v>-0.62482365318858946</v>
      </c>
      <c r="G11" s="142">
        <v>54420</v>
      </c>
      <c r="H11" s="143">
        <f t="shared" si="1"/>
        <v>-0.56645050270072184</v>
      </c>
      <c r="I11" s="142">
        <v>259671</v>
      </c>
      <c r="J11" s="143">
        <f t="shared" si="1"/>
        <v>3.7716097023153257</v>
      </c>
      <c r="K11" s="142">
        <v>303197</v>
      </c>
      <c r="L11" s="143">
        <f t="shared" si="2"/>
        <v>0.16761979581855502</v>
      </c>
      <c r="M11" s="143">
        <f t="shared" ref="M11:M13" si="3">IFERROR(K11/C11-1,"-")</f>
        <v>-9.3765691877286561E-2</v>
      </c>
    </row>
    <row r="12" spans="1:14" x14ac:dyDescent="0.25">
      <c r="A12" s="1" t="s">
        <v>144</v>
      </c>
      <c r="B12" s="141" t="s">
        <v>145</v>
      </c>
      <c r="C12" s="142">
        <v>301694</v>
      </c>
      <c r="D12" s="143">
        <v>-7.1213511356071901E-4</v>
      </c>
      <c r="E12" s="142">
        <v>0</v>
      </c>
      <c r="F12" s="143">
        <f t="shared" si="0"/>
        <v>-1</v>
      </c>
      <c r="G12" s="142">
        <v>62237</v>
      </c>
      <c r="H12" s="143" t="str">
        <f t="shared" si="1"/>
        <v>-</v>
      </c>
      <c r="I12" s="142">
        <v>285943</v>
      </c>
      <c r="J12" s="143">
        <f t="shared" si="1"/>
        <v>3.5944213249353281</v>
      </c>
      <c r="K12" s="142">
        <v>310699</v>
      </c>
      <c r="L12" s="143">
        <f t="shared" si="2"/>
        <v>8.6576695355367939E-2</v>
      </c>
      <c r="M12" s="143">
        <f t="shared" si="3"/>
        <v>2.9848124258354591E-2</v>
      </c>
    </row>
    <row r="13" spans="1:14" x14ac:dyDescent="0.25">
      <c r="A13" s="1" t="s">
        <v>146</v>
      </c>
      <c r="B13" s="141" t="s">
        <v>147</v>
      </c>
      <c r="C13" s="142">
        <v>277583</v>
      </c>
      <c r="D13" s="143">
        <v>-4.095868545249759E-2</v>
      </c>
      <c r="E13" s="142">
        <v>1703</v>
      </c>
      <c r="F13" s="143">
        <f t="shared" si="0"/>
        <v>-0.99386489806652423</v>
      </c>
      <c r="G13" s="142">
        <v>95361</v>
      </c>
      <c r="H13" s="143">
        <f t="shared" si="1"/>
        <v>54.995889606576633</v>
      </c>
      <c r="I13" s="142">
        <v>262460</v>
      </c>
      <c r="J13" s="143">
        <f t="shared" si="1"/>
        <v>1.7522781850022544</v>
      </c>
      <c r="K13" s="142">
        <v>251907</v>
      </c>
      <c r="L13" s="143">
        <f t="shared" si="2"/>
        <v>-4.0208031700068592E-2</v>
      </c>
      <c r="M13" s="143">
        <f t="shared" si="3"/>
        <v>-9.2498459920095977E-2</v>
      </c>
    </row>
    <row r="14" spans="1:14" x14ac:dyDescent="0.25">
      <c r="A14" s="1" t="s">
        <v>148</v>
      </c>
      <c r="B14" s="141" t="s">
        <v>149</v>
      </c>
      <c r="C14" s="142">
        <v>294513</v>
      </c>
      <c r="D14" s="143">
        <v>1.3872596521651293E-3</v>
      </c>
      <c r="E14" s="142">
        <v>11242</v>
      </c>
      <c r="F14" s="143">
        <f t="shared" si="0"/>
        <v>-0.96182851011670112</v>
      </c>
      <c r="G14" s="142">
        <v>135433</v>
      </c>
      <c r="H14" s="143">
        <f t="shared" si="1"/>
        <v>11.047055684041986</v>
      </c>
      <c r="I14" s="142">
        <v>268383</v>
      </c>
      <c r="J14" s="143">
        <f t="shared" si="1"/>
        <v>0.98166621133697096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347672</v>
      </c>
      <c r="D15" s="143">
        <v>-1.0654039656703196E-2</v>
      </c>
      <c r="E15" s="142">
        <v>88980</v>
      </c>
      <c r="F15" s="143">
        <f t="shared" si="0"/>
        <v>-0.74406912262132119</v>
      </c>
      <c r="G15" s="142">
        <v>200770</v>
      </c>
      <c r="H15" s="143">
        <f t="shared" si="1"/>
        <v>1.2563497415149474</v>
      </c>
      <c r="I15" s="142">
        <v>313891</v>
      </c>
      <c r="J15" s="143">
        <f t="shared" si="1"/>
        <v>0.56343577227673447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364513</v>
      </c>
      <c r="D16" s="143">
        <v>-1.4443498127644672E-2</v>
      </c>
      <c r="E16" s="142">
        <v>138877</v>
      </c>
      <c r="F16" s="143">
        <f t="shared" si="0"/>
        <v>-0.61900672952679336</v>
      </c>
      <c r="G16" s="142">
        <v>234299</v>
      </c>
      <c r="H16" s="143">
        <f t="shared" si="1"/>
        <v>0.6870972155216486</v>
      </c>
      <c r="I16" s="142">
        <v>318255</v>
      </c>
      <c r="J16" s="143">
        <f t="shared" si="1"/>
        <v>0.35832846064217083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298126</v>
      </c>
      <c r="D17" s="143">
        <v>-5.2536571568406187E-2</v>
      </c>
      <c r="E17" s="142">
        <v>69301</v>
      </c>
      <c r="F17" s="143">
        <f t="shared" si="0"/>
        <v>-0.76754459523825491</v>
      </c>
      <c r="G17" s="142">
        <v>206575</v>
      </c>
      <c r="H17" s="143">
        <f t="shared" si="1"/>
        <v>1.980837217356171</v>
      </c>
      <c r="I17" s="142">
        <v>267238</v>
      </c>
      <c r="J17" s="143">
        <f t="shared" si="1"/>
        <v>0.29366089797894235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333597</v>
      </c>
      <c r="D18" s="143">
        <v>-3.3939829200415828E-2</v>
      </c>
      <c r="E18" s="142">
        <v>66690</v>
      </c>
      <c r="F18" s="143">
        <f t="shared" si="0"/>
        <v>-0.80008813028894143</v>
      </c>
      <c r="G18" s="142">
        <v>274592</v>
      </c>
      <c r="H18" s="143">
        <f t="shared" si="1"/>
        <v>3.1174388963862647</v>
      </c>
      <c r="I18" s="142">
        <v>306276</v>
      </c>
      <c r="J18" s="143">
        <f t="shared" si="1"/>
        <v>0.11538573592821355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321926</v>
      </c>
      <c r="D19" s="143">
        <v>6.8031318426116316E-2</v>
      </c>
      <c r="E19" s="142">
        <v>53895</v>
      </c>
      <c r="F19" s="143">
        <f t="shared" si="0"/>
        <v>-0.83258574952007602</v>
      </c>
      <c r="G19" s="142">
        <v>241497</v>
      </c>
      <c r="H19" s="143">
        <f t="shared" si="1"/>
        <v>3.4808794878931257</v>
      </c>
      <c r="I19" s="142">
        <v>281513</v>
      </c>
      <c r="J19" s="143">
        <f t="shared" si="1"/>
        <v>0.16569978094965987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311195</v>
      </c>
      <c r="D20" s="143">
        <v>-1.2295719350364553E-2</v>
      </c>
      <c r="E20" s="142">
        <v>70961</v>
      </c>
      <c r="F20" s="143">
        <f t="shared" si="0"/>
        <v>-0.77197255739970116</v>
      </c>
      <c r="G20" s="142">
        <v>244182</v>
      </c>
      <c r="H20" s="143">
        <f t="shared" si="1"/>
        <v>2.4410732655965952</v>
      </c>
      <c r="I20" s="142">
        <v>308436</v>
      </c>
      <c r="J20" s="143">
        <f t="shared" si="1"/>
        <v>0.26313978917364911</v>
      </c>
      <c r="K20" s="142"/>
      <c r="L20" s="143"/>
      <c r="M20" s="143"/>
    </row>
    <row r="21" spans="1:14" ht="15.75" x14ac:dyDescent="0.25">
      <c r="A21" s="1" t="s">
        <v>0</v>
      </c>
      <c r="B21" s="144" t="s">
        <v>121</v>
      </c>
      <c r="C21" s="145">
        <v>3784870</v>
      </c>
      <c r="D21" s="146">
        <v>-1.6217247486654096E-2</v>
      </c>
      <c r="E21" s="145">
        <v>1235446</v>
      </c>
      <c r="F21" s="146">
        <f t="shared" si="0"/>
        <v>-0.67358297642983778</v>
      </c>
      <c r="G21" s="145">
        <v>1829409</v>
      </c>
      <c r="H21" s="146">
        <f t="shared" si="1"/>
        <v>0.48076807889620432</v>
      </c>
      <c r="I21" s="145">
        <v>3316536</v>
      </c>
      <c r="J21" s="146">
        <f t="shared" si="1"/>
        <v>0.81290023171417647</v>
      </c>
      <c r="K21" s="145">
        <v>1437108</v>
      </c>
      <c r="L21" s="146">
        <v>0.14735131061264117</v>
      </c>
      <c r="M21" s="146">
        <v>-5.0365816267193941E-2</v>
      </c>
    </row>
    <row r="22" spans="1:14" ht="6" customHeight="1" x14ac:dyDescent="0.25"/>
    <row r="23" spans="1:14" x14ac:dyDescent="0.25">
      <c r="B23" s="49" t="s">
        <v>281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L24" s="149"/>
    </row>
    <row r="26" spans="1:14" ht="48.75" customHeight="1" thickBot="1" x14ac:dyDescent="0.3">
      <c r="B26" s="307" t="s">
        <v>282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166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f>2019</f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 ",RIGHT(2019,2),"/",RIGHT(2018,2))</f>
        <v>var 19/18</v>
      </c>
      <c r="E30" s="139" t="s">
        <v>135</v>
      </c>
      <c r="F30" s="138" t="str">
        <f>CONCATENATE("var ",RIGHT(E29,2),"/",RIGHT(E29-1,2))</f>
        <v>var 20/19</v>
      </c>
      <c r="G30" s="139" t="s">
        <v>135</v>
      </c>
      <c r="H30" s="138" t="str">
        <f>CONCATENATE("var ",RIGHT(G29,2),"/",RIGHT(G29-1,2))</f>
        <v>var 21/20</v>
      </c>
      <c r="I30" s="139" t="s">
        <v>135</v>
      </c>
      <c r="J30" s="138" t="str">
        <f>CONCATENATE("var ",RIGHT(I29,2),"/",RIGHT(I29-1,2))</f>
        <v>var 22/21</v>
      </c>
      <c r="K30" s="139" t="s">
        <v>135</v>
      </c>
      <c r="L30" s="138" t="str">
        <f>CONCATENATE("var ",RIGHT(K29,2),"/",RIGHT(K29-1,2))</f>
        <v>var 23/22</v>
      </c>
      <c r="M30" s="138" t="str">
        <f>CONCATENATE("var ",RIGHT(K29,2),"/",RIGHT(2019,2))</f>
        <v>var 23/19</v>
      </c>
    </row>
    <row r="31" spans="1:14" x14ac:dyDescent="0.25">
      <c r="B31" s="141" t="s">
        <v>139</v>
      </c>
      <c r="C31" s="142">
        <v>34561</v>
      </c>
      <c r="D31" s="143">
        <v>0.2140297878319517</v>
      </c>
      <c r="E31" s="142">
        <v>36835</v>
      </c>
      <c r="F31" s="143">
        <f t="shared" ref="F31:F43" si="4">IFERROR(E31/C31-1,"-")</f>
        <v>6.5796707271201571E-2</v>
      </c>
      <c r="G31" s="142">
        <v>18517</v>
      </c>
      <c r="H31" s="143">
        <f t="shared" ref="H31:J43" si="5">IFERROR(G31/E31-1,"-")</f>
        <v>-0.49729876476177548</v>
      </c>
      <c r="I31" s="142">
        <v>31260</v>
      </c>
      <c r="J31" s="143">
        <f t="shared" si="5"/>
        <v>0.68817843063131168</v>
      </c>
      <c r="K31" s="142">
        <v>37556</v>
      </c>
      <c r="L31" s="143">
        <f t="shared" ref="L31:L35" si="6">IFERROR(K31/I31-1,"-")</f>
        <v>0.20140754958413298</v>
      </c>
      <c r="M31" s="143">
        <f>K31/C31-1</f>
        <v>8.6658372153583629E-2</v>
      </c>
    </row>
    <row r="32" spans="1:14" x14ac:dyDescent="0.25">
      <c r="B32" s="141" t="s">
        <v>141</v>
      </c>
      <c r="C32" s="142">
        <v>33570</v>
      </c>
      <c r="D32" s="143">
        <v>0.1325910931174088</v>
      </c>
      <c r="E32" s="142">
        <v>43815</v>
      </c>
      <c r="F32" s="143">
        <f t="shared" si="4"/>
        <v>0.30518319928507598</v>
      </c>
      <c r="G32" s="142">
        <v>24214</v>
      </c>
      <c r="H32" s="143">
        <f t="shared" si="5"/>
        <v>-0.44735821065845027</v>
      </c>
      <c r="I32" s="142">
        <v>43995</v>
      </c>
      <c r="J32" s="143">
        <f t="shared" si="5"/>
        <v>0.81692409349962825</v>
      </c>
      <c r="K32" s="142">
        <v>36152</v>
      </c>
      <c r="L32" s="143">
        <f t="shared" si="6"/>
        <v>-0.17827025798386176</v>
      </c>
      <c r="M32" s="143">
        <f>IFERROR(K32/C32-1,"-")</f>
        <v>7.6913911230265031E-2</v>
      </c>
    </row>
    <row r="33" spans="2:14" x14ac:dyDescent="0.25">
      <c r="B33" s="141" t="s">
        <v>143</v>
      </c>
      <c r="C33" s="142">
        <v>47389</v>
      </c>
      <c r="D33" s="143">
        <v>4.429843153878732E-3</v>
      </c>
      <c r="E33" s="142">
        <v>22625</v>
      </c>
      <c r="F33" s="143">
        <f t="shared" si="4"/>
        <v>-0.52256852856148051</v>
      </c>
      <c r="G33" s="142">
        <v>32961</v>
      </c>
      <c r="H33" s="143">
        <f t="shared" si="5"/>
        <v>0.45683977900552497</v>
      </c>
      <c r="I33" s="142">
        <v>42893</v>
      </c>
      <c r="J33" s="143">
        <f t="shared" si="5"/>
        <v>0.3013258092897666</v>
      </c>
      <c r="K33" s="142">
        <v>50680</v>
      </c>
      <c r="L33" s="143">
        <f t="shared" si="6"/>
        <v>0.18154477420558135</v>
      </c>
      <c r="M33" s="143">
        <f t="shared" ref="M33:M35" si="7">IFERROR(K33/C33-1,"-")</f>
        <v>6.9446496022283588E-2</v>
      </c>
    </row>
    <row r="34" spans="2:14" x14ac:dyDescent="0.25">
      <c r="B34" s="141" t="s">
        <v>145</v>
      </c>
      <c r="C34" s="142">
        <v>75403</v>
      </c>
      <c r="D34" s="143">
        <v>0.19469222847183709</v>
      </c>
      <c r="E34" s="142">
        <v>0</v>
      </c>
      <c r="F34" s="143">
        <f t="shared" si="4"/>
        <v>-1</v>
      </c>
      <c r="G34" s="142">
        <v>39426</v>
      </c>
      <c r="H34" s="143" t="str">
        <f t="shared" si="5"/>
        <v>-</v>
      </c>
      <c r="I34" s="142">
        <v>78062</v>
      </c>
      <c r="J34" s="143">
        <f t="shared" si="5"/>
        <v>0.97996246131994114</v>
      </c>
      <c r="K34" s="142">
        <v>87211</v>
      </c>
      <c r="L34" s="143">
        <f t="shared" si="6"/>
        <v>0.11720171146012137</v>
      </c>
      <c r="M34" s="143">
        <f t="shared" si="7"/>
        <v>0.15659854382451632</v>
      </c>
    </row>
    <row r="35" spans="2:14" x14ac:dyDescent="0.25">
      <c r="B35" s="141" t="s">
        <v>147</v>
      </c>
      <c r="C35" s="142">
        <v>92343</v>
      </c>
      <c r="D35" s="143">
        <v>0.32590997200086158</v>
      </c>
      <c r="E35" s="142">
        <v>1349</v>
      </c>
      <c r="F35" s="143">
        <f t="shared" si="4"/>
        <v>-0.98539142111475697</v>
      </c>
      <c r="G35" s="142">
        <v>63019</v>
      </c>
      <c r="H35" s="143">
        <f t="shared" si="5"/>
        <v>45.71534469977761</v>
      </c>
      <c r="I35" s="142">
        <v>93041</v>
      </c>
      <c r="J35" s="143">
        <f t="shared" si="5"/>
        <v>0.4763960075532776</v>
      </c>
      <c r="K35" s="142">
        <v>64132</v>
      </c>
      <c r="L35" s="143">
        <f t="shared" si="6"/>
        <v>-0.31071248159413589</v>
      </c>
      <c r="M35" s="143">
        <f t="shared" si="7"/>
        <v>-0.30550231203231426</v>
      </c>
    </row>
    <row r="36" spans="2:14" x14ac:dyDescent="0.25">
      <c r="B36" s="141" t="s">
        <v>149</v>
      </c>
      <c r="C36" s="142">
        <v>102586</v>
      </c>
      <c r="D36" s="143">
        <v>0.22892807513536817</v>
      </c>
      <c r="E36" s="142">
        <v>9458</v>
      </c>
      <c r="F36" s="143">
        <f t="shared" si="4"/>
        <v>-0.9078041838067572</v>
      </c>
      <c r="G36" s="142">
        <v>86691</v>
      </c>
      <c r="H36" s="143">
        <f t="shared" si="5"/>
        <v>8.1658913089448077</v>
      </c>
      <c r="I36" s="142">
        <v>101789</v>
      </c>
      <c r="J36" s="143">
        <f t="shared" si="5"/>
        <v>0.17415879387710365</v>
      </c>
      <c r="K36" s="142"/>
      <c r="L36" s="143"/>
      <c r="M36" s="143"/>
    </row>
    <row r="37" spans="2:14" x14ac:dyDescent="0.25">
      <c r="B37" s="141" t="s">
        <v>151</v>
      </c>
      <c r="C37" s="142">
        <v>119570</v>
      </c>
      <c r="D37" s="143">
        <v>0.13198080072707308</v>
      </c>
      <c r="E37" s="142">
        <v>57670</v>
      </c>
      <c r="F37" s="143">
        <f t="shared" si="4"/>
        <v>-0.517688383373756</v>
      </c>
      <c r="G37" s="142">
        <v>115969</v>
      </c>
      <c r="H37" s="143">
        <f t="shared" si="5"/>
        <v>1.0109068839951449</v>
      </c>
      <c r="I37" s="142">
        <v>112358</v>
      </c>
      <c r="J37" s="143">
        <f t="shared" si="5"/>
        <v>-3.1137631608447069E-2</v>
      </c>
      <c r="K37" s="142"/>
      <c r="L37" s="143"/>
      <c r="M37" s="143"/>
    </row>
    <row r="38" spans="2:14" x14ac:dyDescent="0.25">
      <c r="B38" s="141" t="s">
        <v>153</v>
      </c>
      <c r="C38" s="142">
        <v>142781</v>
      </c>
      <c r="D38" s="143">
        <v>0.19593094841233283</v>
      </c>
      <c r="E38" s="142">
        <v>92966</v>
      </c>
      <c r="F38" s="143">
        <f t="shared" si="4"/>
        <v>-0.34889095888108357</v>
      </c>
      <c r="G38" s="142">
        <v>125666</v>
      </c>
      <c r="H38" s="143">
        <f t="shared" si="5"/>
        <v>0.3517414968913366</v>
      </c>
      <c r="I38" s="142">
        <v>124411</v>
      </c>
      <c r="J38" s="143">
        <f t="shared" si="5"/>
        <v>-9.9867903808508185E-3</v>
      </c>
      <c r="K38" s="142"/>
      <c r="L38" s="143"/>
      <c r="M38" s="143"/>
    </row>
    <row r="39" spans="2:14" x14ac:dyDescent="0.25">
      <c r="B39" s="141" t="s">
        <v>155</v>
      </c>
      <c r="C39" s="142">
        <v>91191</v>
      </c>
      <c r="D39" s="143">
        <v>0.14114275703273593</v>
      </c>
      <c r="E39" s="142">
        <v>56354</v>
      </c>
      <c r="F39" s="143">
        <f t="shared" si="4"/>
        <v>-0.3820223486966916</v>
      </c>
      <c r="G39" s="142">
        <v>88919</v>
      </c>
      <c r="H39" s="143">
        <f t="shared" si="5"/>
        <v>0.57786492529367917</v>
      </c>
      <c r="I39" s="142">
        <v>88917</v>
      </c>
      <c r="J39" s="143">
        <f t="shared" si="5"/>
        <v>-2.2492380706062853E-5</v>
      </c>
      <c r="K39" s="142"/>
      <c r="L39" s="143"/>
      <c r="M39" s="143"/>
    </row>
    <row r="40" spans="2:14" x14ac:dyDescent="0.25">
      <c r="B40" s="141" t="s">
        <v>157</v>
      </c>
      <c r="C40" s="142">
        <v>73843</v>
      </c>
      <c r="D40" s="143">
        <v>0.30096899224806206</v>
      </c>
      <c r="E40" s="142">
        <v>48314</v>
      </c>
      <c r="F40" s="143">
        <f t="shared" si="4"/>
        <v>-0.34571997345719974</v>
      </c>
      <c r="G40" s="142">
        <v>71899</v>
      </c>
      <c r="H40" s="143">
        <f t="shared" si="5"/>
        <v>0.488160781554001</v>
      </c>
      <c r="I40" s="142">
        <v>65891</v>
      </c>
      <c r="J40" s="143">
        <f t="shared" si="5"/>
        <v>-8.3561662888218202E-2</v>
      </c>
      <c r="K40" s="142"/>
      <c r="L40" s="143"/>
      <c r="M40" s="143"/>
    </row>
    <row r="41" spans="2:14" x14ac:dyDescent="0.25">
      <c r="B41" s="141" t="s">
        <v>159</v>
      </c>
      <c r="C41" s="142">
        <v>48294</v>
      </c>
      <c r="D41" s="143">
        <v>0.44605802916429615</v>
      </c>
      <c r="E41" s="142">
        <v>25678</v>
      </c>
      <c r="F41" s="143">
        <f t="shared" si="4"/>
        <v>-0.46829833933822007</v>
      </c>
      <c r="G41" s="142">
        <v>39145</v>
      </c>
      <c r="H41" s="143">
        <f t="shared" si="5"/>
        <v>0.52445673339045107</v>
      </c>
      <c r="I41" s="142">
        <v>43989</v>
      </c>
      <c r="J41" s="143">
        <f t="shared" si="5"/>
        <v>0.12374505045344231</v>
      </c>
      <c r="K41" s="142"/>
      <c r="L41" s="143"/>
      <c r="M41" s="143"/>
    </row>
    <row r="42" spans="2:14" x14ac:dyDescent="0.25">
      <c r="B42" s="141" t="s">
        <v>161</v>
      </c>
      <c r="C42" s="142">
        <v>46887</v>
      </c>
      <c r="D42" s="143">
        <v>0.16166195926861904</v>
      </c>
      <c r="E42" s="142">
        <v>31148</v>
      </c>
      <c r="F42" s="143">
        <f t="shared" si="4"/>
        <v>-0.33567939940708513</v>
      </c>
      <c r="G42" s="142">
        <v>47373</v>
      </c>
      <c r="H42" s="143">
        <f t="shared" si="5"/>
        <v>0.52090021831257216</v>
      </c>
      <c r="I42" s="142">
        <v>50108</v>
      </c>
      <c r="J42" s="143">
        <f t="shared" si="5"/>
        <v>5.7733308002448691E-2</v>
      </c>
      <c r="K42" s="142"/>
      <c r="L42" s="143"/>
      <c r="M42" s="143"/>
    </row>
    <row r="43" spans="2:14" ht="15.75" x14ac:dyDescent="0.25">
      <c r="B43" s="144" t="s">
        <v>121</v>
      </c>
      <c r="C43" s="145">
        <v>908418</v>
      </c>
      <c r="D43" s="146">
        <v>0.2000665809744866</v>
      </c>
      <c r="E43" s="145">
        <v>426489</v>
      </c>
      <c r="F43" s="146">
        <f t="shared" si="4"/>
        <v>-0.53051458689722131</v>
      </c>
      <c r="G43" s="145">
        <v>753799</v>
      </c>
      <c r="H43" s="146">
        <f t="shared" si="5"/>
        <v>0.76745238446947051</v>
      </c>
      <c r="I43" s="145">
        <v>876714</v>
      </c>
      <c r="J43" s="146">
        <f t="shared" si="5"/>
        <v>0.16306070981786913</v>
      </c>
      <c r="K43" s="145">
        <v>275731</v>
      </c>
      <c r="L43" s="146">
        <v>-4.6741411438508407E-2</v>
      </c>
      <c r="M43" s="146">
        <v>-2.6600439163189327E-2</v>
      </c>
    </row>
    <row r="44" spans="2:14" ht="6" customHeight="1" x14ac:dyDescent="0.25"/>
    <row r="45" spans="2:14" x14ac:dyDescent="0.25">
      <c r="B45" s="49" t="s">
        <v>281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07" t="s">
        <v>283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170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f>2019</f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",RIGHT(2019,2),"/",RIGHT(2018,2))</f>
        <v>var 19/18</v>
      </c>
      <c r="E52" s="139" t="s">
        <v>135</v>
      </c>
      <c r="F52" s="138" t="str">
        <f>CONCATENATE("var ",RIGHT(E51,2),"/",RIGHT(E51-1,2))</f>
        <v>var 20/19</v>
      </c>
      <c r="G52" s="139" t="s">
        <v>135</v>
      </c>
      <c r="H52" s="138" t="str">
        <f>CONCATENATE("var ",RIGHT(G51,2),"/",RIGHT(G51-1,2))</f>
        <v>var 21/20</v>
      </c>
      <c r="I52" s="139" t="s">
        <v>135</v>
      </c>
      <c r="J52" s="138" t="str">
        <f>CONCATENATE("var ",RIGHT(I51,2),"/",RIGHT(I51-1,2))</f>
        <v>var 22/21</v>
      </c>
      <c r="K52" s="139" t="s">
        <v>135</v>
      </c>
      <c r="L52" s="138" t="str">
        <f>CONCATENATE("var ",RIGHT(K51,2),"/",RIGHT(K51-1,2))</f>
        <v>var 23/22</v>
      </c>
      <c r="M52" s="138" t="str">
        <f>CONCATENATE("var ",RIGHT(K51,2),"/",RIGHT(2019,2))</f>
        <v>var 23/19</v>
      </c>
    </row>
    <row r="53" spans="1:14" x14ac:dyDescent="0.25">
      <c r="A53" s="1">
        <v>1</v>
      </c>
      <c r="B53" s="141" t="s">
        <v>139</v>
      </c>
      <c r="C53" s="142">
        <v>17734</v>
      </c>
      <c r="D53" s="143">
        <v>0.22930819353944276</v>
      </c>
      <c r="E53" s="142">
        <v>19396</v>
      </c>
      <c r="F53" s="143">
        <f>IFERROR(E53/C53-1,"-")</f>
        <v>9.3718281267621606E-2</v>
      </c>
      <c r="G53" s="142">
        <v>6391</v>
      </c>
      <c r="H53" s="143">
        <f>IFERROR(G53/E53-1,"-")</f>
        <v>-0.67049907197360281</v>
      </c>
      <c r="I53" s="142">
        <v>15642</v>
      </c>
      <c r="J53" s="143">
        <f>IFERROR(I53/G53-1,"-")</f>
        <v>1.4475043029259895</v>
      </c>
      <c r="K53" s="142">
        <v>19562</v>
      </c>
      <c r="L53" s="143">
        <f t="shared" ref="L53:L57" si="8">IFERROR(K53/I53-1,"-")</f>
        <v>0.25060733921493417</v>
      </c>
      <c r="M53" s="143">
        <f>IFERROR(K53/C53-1,"-")</f>
        <v>0.10307883162287124</v>
      </c>
    </row>
    <row r="54" spans="1:14" x14ac:dyDescent="0.25">
      <c r="A54" s="1">
        <v>2</v>
      </c>
      <c r="B54" s="141" t="s">
        <v>141</v>
      </c>
      <c r="C54" s="142">
        <v>16720</v>
      </c>
      <c r="D54" s="143">
        <v>4.8867699642431539E-2</v>
      </c>
      <c r="E54" s="142">
        <v>23160</v>
      </c>
      <c r="F54" s="143">
        <f t="shared" ref="F54:F65" si="9">IFERROR(E54/C54-1,"-")</f>
        <v>0.3851674641148326</v>
      </c>
      <c r="G54" s="142">
        <v>6543</v>
      </c>
      <c r="H54" s="143">
        <f t="shared" ref="H54:J65" si="10">IFERROR(G54/E54-1,"-")</f>
        <v>-0.71748704663212437</v>
      </c>
      <c r="I54" s="142">
        <v>20413</v>
      </c>
      <c r="J54" s="143">
        <f t="shared" si="10"/>
        <v>2.1198227112945132</v>
      </c>
      <c r="K54" s="142">
        <v>20181</v>
      </c>
      <c r="L54" s="143">
        <f t="shared" si="8"/>
        <v>-1.1365306422377874E-2</v>
      </c>
      <c r="M54" s="143">
        <f>IFERROR(K54/C54-1,"-")</f>
        <v>0.20699760765550246</v>
      </c>
    </row>
    <row r="55" spans="1:14" x14ac:dyDescent="0.25">
      <c r="A55" s="1">
        <v>3</v>
      </c>
      <c r="B55" s="141" t="s">
        <v>143</v>
      </c>
      <c r="C55" s="142">
        <v>19777</v>
      </c>
      <c r="D55" s="143">
        <v>-5.219016581999425E-2</v>
      </c>
      <c r="E55" s="142">
        <v>10225</v>
      </c>
      <c r="F55" s="143">
        <f t="shared" si="9"/>
        <v>-0.48298528593821111</v>
      </c>
      <c r="G55" s="142">
        <v>9152</v>
      </c>
      <c r="H55" s="143">
        <f t="shared" si="10"/>
        <v>-0.10493887530562351</v>
      </c>
      <c r="I55" s="142">
        <v>21007</v>
      </c>
      <c r="J55" s="143">
        <f t="shared" si="10"/>
        <v>1.2953452797202796</v>
      </c>
      <c r="K55" s="142">
        <v>25948</v>
      </c>
      <c r="L55" s="143">
        <f t="shared" si="8"/>
        <v>0.23520731184843147</v>
      </c>
      <c r="M55" s="143">
        <f t="shared" ref="M55:M57" si="11">IFERROR(K55/C55-1,"-")</f>
        <v>0.31202912474086064</v>
      </c>
    </row>
    <row r="56" spans="1:14" x14ac:dyDescent="0.25">
      <c r="A56" s="1">
        <v>4</v>
      </c>
      <c r="B56" s="141" t="s">
        <v>145</v>
      </c>
      <c r="C56" s="142">
        <v>26761</v>
      </c>
      <c r="D56" s="143">
        <v>3.0855161787365137E-2</v>
      </c>
      <c r="E56" s="142">
        <v>0</v>
      </c>
      <c r="F56" s="143">
        <f t="shared" si="9"/>
        <v>-1</v>
      </c>
      <c r="G56" s="142">
        <v>9923</v>
      </c>
      <c r="H56" s="143" t="str">
        <f t="shared" si="10"/>
        <v>-</v>
      </c>
      <c r="I56" s="142">
        <v>32400</v>
      </c>
      <c r="J56" s="143">
        <f t="shared" si="10"/>
        <v>2.2651415902448857</v>
      </c>
      <c r="K56" s="142">
        <v>31837</v>
      </c>
      <c r="L56" s="143">
        <f t="shared" si="8"/>
        <v>-1.7376543209876583E-2</v>
      </c>
      <c r="M56" s="143">
        <f t="shared" si="11"/>
        <v>0.18967901050035496</v>
      </c>
    </row>
    <row r="57" spans="1:14" x14ac:dyDescent="0.25">
      <c r="A57" s="1">
        <v>5</v>
      </c>
      <c r="B57" s="141" t="s">
        <v>147</v>
      </c>
      <c r="C57" s="142">
        <v>34523</v>
      </c>
      <c r="D57" s="143">
        <v>0.24384795532336523</v>
      </c>
      <c r="E57" s="142">
        <v>717</v>
      </c>
      <c r="F57" s="143">
        <f t="shared" si="9"/>
        <v>-0.97923123714625038</v>
      </c>
      <c r="G57" s="142">
        <v>14539</v>
      </c>
      <c r="H57" s="143">
        <f t="shared" si="10"/>
        <v>19.277545327754531</v>
      </c>
      <c r="I57" s="142">
        <v>33944</v>
      </c>
      <c r="J57" s="143">
        <f t="shared" si="10"/>
        <v>1.3346860169200081</v>
      </c>
      <c r="K57" s="142">
        <v>30339</v>
      </c>
      <c r="L57" s="143">
        <f t="shared" si="8"/>
        <v>-0.10620433655432482</v>
      </c>
      <c r="M57" s="143">
        <f t="shared" si="11"/>
        <v>-0.12119456594154621</v>
      </c>
    </row>
    <row r="58" spans="1:14" x14ac:dyDescent="0.25">
      <c r="A58" s="1">
        <v>6</v>
      </c>
      <c r="B58" s="141" t="s">
        <v>149</v>
      </c>
      <c r="C58" s="142">
        <v>35914</v>
      </c>
      <c r="D58" s="143">
        <v>8.4359903381642454E-2</v>
      </c>
      <c r="E58" s="142">
        <v>2536</v>
      </c>
      <c r="F58" s="143">
        <f t="shared" si="9"/>
        <v>-0.92938686863061759</v>
      </c>
      <c r="G58" s="142">
        <v>22152</v>
      </c>
      <c r="H58" s="143">
        <f t="shared" si="10"/>
        <v>7.7350157728706623</v>
      </c>
      <c r="I58" s="142">
        <v>38151</v>
      </c>
      <c r="J58" s="143">
        <f t="shared" si="10"/>
        <v>0.72223726977248104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42642</v>
      </c>
      <c r="D59" s="143">
        <v>0.36402021623696501</v>
      </c>
      <c r="E59" s="142">
        <v>12598</v>
      </c>
      <c r="F59" s="143">
        <f t="shared" si="9"/>
        <v>-0.70456357581726936</v>
      </c>
      <c r="G59" s="142">
        <v>27091</v>
      </c>
      <c r="H59" s="143">
        <f t="shared" si="10"/>
        <v>1.1504207016986823</v>
      </c>
      <c r="I59" s="142">
        <v>43150</v>
      </c>
      <c r="J59" s="143">
        <f t="shared" si="10"/>
        <v>0.59277989000036913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45923</v>
      </c>
      <c r="D60" s="143">
        <v>0.27351636161952309</v>
      </c>
      <c r="E60" s="142">
        <v>22527</v>
      </c>
      <c r="F60" s="143">
        <f t="shared" si="9"/>
        <v>-0.50946148988524276</v>
      </c>
      <c r="G60" s="142">
        <v>39976</v>
      </c>
      <c r="H60" s="143">
        <f t="shared" si="10"/>
        <v>0.77458161317530072</v>
      </c>
      <c r="I60" s="142">
        <v>46199</v>
      </c>
      <c r="J60" s="143">
        <f t="shared" si="10"/>
        <v>0.1556684010406244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33258</v>
      </c>
      <c r="D61" s="143">
        <v>0.19714913070083862</v>
      </c>
      <c r="E61" s="142">
        <v>14155</v>
      </c>
      <c r="F61" s="143">
        <f t="shared" si="9"/>
        <v>-0.57438811714474713</v>
      </c>
      <c r="G61" s="142">
        <v>31219</v>
      </c>
      <c r="H61" s="143">
        <f t="shared" si="10"/>
        <v>1.2055104203461675</v>
      </c>
      <c r="I61" s="142">
        <v>34694</v>
      </c>
      <c r="J61" s="143">
        <f t="shared" si="10"/>
        <v>0.11131041993657709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30393</v>
      </c>
      <c r="D62" s="143">
        <v>0.41910631741140225</v>
      </c>
      <c r="E62" s="142">
        <v>12201</v>
      </c>
      <c r="F62" s="143">
        <f t="shared" si="9"/>
        <v>-0.59855887868917179</v>
      </c>
      <c r="G62" s="142">
        <v>30392</v>
      </c>
      <c r="H62" s="143">
        <f t="shared" si="10"/>
        <v>1.4909433652979263</v>
      </c>
      <c r="I62" s="142">
        <v>33471</v>
      </c>
      <c r="J62" s="143">
        <f t="shared" si="10"/>
        <v>0.10130955514609097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24900</v>
      </c>
      <c r="D63" s="143">
        <v>0.50717268930452142</v>
      </c>
      <c r="E63" s="142">
        <v>8967</v>
      </c>
      <c r="F63" s="143">
        <f t="shared" si="9"/>
        <v>-0.63987951807228916</v>
      </c>
      <c r="G63" s="142">
        <v>20705</v>
      </c>
      <c r="H63" s="143">
        <f t="shared" si="10"/>
        <v>1.3090219694435152</v>
      </c>
      <c r="I63" s="142">
        <v>22821</v>
      </c>
      <c r="J63" s="143">
        <f t="shared" si="10"/>
        <v>0.10219753682685351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23553</v>
      </c>
      <c r="D64" s="143">
        <v>0.32857626353790614</v>
      </c>
      <c r="E64" s="142">
        <v>8040</v>
      </c>
      <c r="F64" s="143">
        <f t="shared" si="9"/>
        <v>-0.65864221118328881</v>
      </c>
      <c r="G64" s="142">
        <v>24272</v>
      </c>
      <c r="H64" s="143">
        <f t="shared" si="10"/>
        <v>2.0189054726368161</v>
      </c>
      <c r="I64" s="142">
        <v>25070</v>
      </c>
      <c r="J64" s="143">
        <f t="shared" si="10"/>
        <v>3.2877389584706762E-2</v>
      </c>
      <c r="K64" s="142"/>
      <c r="L64" s="143"/>
      <c r="M64" s="143"/>
    </row>
    <row r="65" spans="1:14" ht="15.75" x14ac:dyDescent="0.25">
      <c r="B65" s="144" t="s">
        <v>121</v>
      </c>
      <c r="C65" s="145">
        <v>352098</v>
      </c>
      <c r="D65" s="146">
        <v>0.21901972392733615</v>
      </c>
      <c r="E65" s="145">
        <v>134797</v>
      </c>
      <c r="F65" s="146">
        <f t="shared" si="9"/>
        <v>-0.61716056325227631</v>
      </c>
      <c r="G65" s="145">
        <v>242355</v>
      </c>
      <c r="H65" s="146">
        <f t="shared" si="10"/>
        <v>0.79792576986134711</v>
      </c>
      <c r="I65" s="145">
        <v>366962</v>
      </c>
      <c r="J65" s="146">
        <f t="shared" si="10"/>
        <v>0.51415072930205685</v>
      </c>
      <c r="K65" s="145">
        <v>127867</v>
      </c>
      <c r="L65" s="146">
        <v>3.6148971686952081E-2</v>
      </c>
      <c r="M65" s="146">
        <v>0.10692983595204075</v>
      </c>
    </row>
    <row r="66" spans="1:14" ht="6" customHeight="1" x14ac:dyDescent="0.25"/>
    <row r="67" spans="1:14" x14ac:dyDescent="0.25">
      <c r="B67" s="49" t="s">
        <v>281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">
        <v>284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98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f>2019</f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",RIGHT(2019,2),"/",RIGHT(2018,2))</f>
        <v>var 19/18</v>
      </c>
      <c r="E74" s="139" t="s">
        <v>135</v>
      </c>
      <c r="F74" s="138" t="str">
        <f>CONCATENATE("var ",RIGHT(E73,2),"/",RIGHT(E73-1,2))</f>
        <v>var 20/19</v>
      </c>
      <c r="G74" s="139" t="s">
        <v>135</v>
      </c>
      <c r="H74" s="138" t="str">
        <f>CONCATENATE("var ",RIGHT(G73,2),"/",RIGHT(G73-1,2))</f>
        <v>var 21/20</v>
      </c>
      <c r="I74" s="139" t="s">
        <v>135</v>
      </c>
      <c r="J74" s="138" t="str">
        <f>CONCATENATE("var ",RIGHT(I73,2),"/",RIGHT(I73-1,2))</f>
        <v>var 22/21</v>
      </c>
      <c r="K74" s="139" t="s">
        <v>135</v>
      </c>
      <c r="L74" s="138" t="str">
        <f>CONCATENATE("var ",RIGHT(K73,2),"/",RIGHT(K73-1,2))</f>
        <v>var 23/22</v>
      </c>
      <c r="M74" s="138" t="str">
        <f>CONCATENATE("var ",RIGHT(K73,2),"/",RIGHT(2019,2))</f>
        <v>var 23/19</v>
      </c>
    </row>
    <row r="75" spans="1:14" x14ac:dyDescent="0.25">
      <c r="A75" s="1">
        <v>1</v>
      </c>
      <c r="B75" s="141" t="s">
        <v>139</v>
      </c>
      <c r="C75" s="142">
        <v>16827</v>
      </c>
      <c r="D75" s="143">
        <v>0.19833357071642221</v>
      </c>
      <c r="E75" s="142">
        <v>17439</v>
      </c>
      <c r="F75" s="143">
        <f>IFERROR(E75/C75-1,"-")</f>
        <v>3.6370119450882532E-2</v>
      </c>
      <c r="G75" s="142">
        <v>12126</v>
      </c>
      <c r="H75" s="143">
        <f>IFERROR(G75/E75-1,"-")</f>
        <v>-0.30466196456218819</v>
      </c>
      <c r="I75" s="142">
        <v>15618</v>
      </c>
      <c r="J75" s="143">
        <f>IFERROR(I75/G75-1,"-")</f>
        <v>0.28797624938149435</v>
      </c>
      <c r="K75" s="142">
        <v>17994</v>
      </c>
      <c r="L75" s="143">
        <f t="shared" ref="L75:L79" si="12">IFERROR(K75/I75-1,"-")</f>
        <v>0.15213215520553214</v>
      </c>
      <c r="M75" s="143">
        <f>K75/C75-1</f>
        <v>6.9352825815653496E-2</v>
      </c>
    </row>
    <row r="76" spans="1:14" x14ac:dyDescent="0.25">
      <c r="A76" s="1">
        <v>2</v>
      </c>
      <c r="B76" s="141" t="s">
        <v>141</v>
      </c>
      <c r="C76" s="142">
        <v>16850</v>
      </c>
      <c r="D76" s="143">
        <v>0.23001678954668225</v>
      </c>
      <c r="E76" s="142">
        <v>20655</v>
      </c>
      <c r="F76" s="143">
        <f t="shared" ref="F76:F87" si="13">IFERROR(E76/C76-1,"-")</f>
        <v>0.22581602373887244</v>
      </c>
      <c r="G76" s="142">
        <v>17671</v>
      </c>
      <c r="H76" s="143">
        <f t="shared" ref="H76:J87" si="14">IFERROR(G76/E76-1,"-")</f>
        <v>-0.14446865165819411</v>
      </c>
      <c r="I76" s="142">
        <v>23582</v>
      </c>
      <c r="J76" s="143">
        <f t="shared" si="14"/>
        <v>0.33450285778959876</v>
      </c>
      <c r="K76" s="142">
        <v>15971</v>
      </c>
      <c r="L76" s="143">
        <f t="shared" si="12"/>
        <v>-0.32274616232719866</v>
      </c>
      <c r="M76" s="143">
        <f>IFERROR(K76/C76-1,"-")</f>
        <v>-5.2166172106824948E-2</v>
      </c>
    </row>
    <row r="77" spans="1:14" x14ac:dyDescent="0.25">
      <c r="A77" s="1">
        <v>3</v>
      </c>
      <c r="B77" s="141" t="s">
        <v>143</v>
      </c>
      <c r="C77" s="142">
        <v>27612</v>
      </c>
      <c r="D77" s="143">
        <v>4.9327354260089606E-2</v>
      </c>
      <c r="E77" s="142">
        <v>12400</v>
      </c>
      <c r="F77" s="143">
        <f t="shared" si="13"/>
        <v>-0.55091988990294083</v>
      </c>
      <c r="G77" s="142">
        <v>23809</v>
      </c>
      <c r="H77" s="143">
        <f t="shared" si="14"/>
        <v>0.9200806451612904</v>
      </c>
      <c r="I77" s="142">
        <v>21886</v>
      </c>
      <c r="J77" s="143">
        <f t="shared" si="14"/>
        <v>-8.0767776891091603E-2</v>
      </c>
      <c r="K77" s="142">
        <v>24732</v>
      </c>
      <c r="L77" s="143">
        <f t="shared" si="12"/>
        <v>0.13003746687380069</v>
      </c>
      <c r="M77" s="143">
        <f t="shared" ref="M77:M79" si="15">IFERROR(K77/C77-1,"-")</f>
        <v>-0.10430247718383312</v>
      </c>
    </row>
    <row r="78" spans="1:14" x14ac:dyDescent="0.25">
      <c r="A78" s="1">
        <v>4</v>
      </c>
      <c r="B78" s="141" t="s">
        <v>145</v>
      </c>
      <c r="C78" s="142">
        <v>48642</v>
      </c>
      <c r="D78" s="143">
        <v>0.30916431166733949</v>
      </c>
      <c r="E78" s="142">
        <v>0</v>
      </c>
      <c r="F78" s="143">
        <f t="shared" si="13"/>
        <v>-1</v>
      </c>
      <c r="G78" s="142">
        <v>29503</v>
      </c>
      <c r="H78" s="143" t="str">
        <f t="shared" si="14"/>
        <v>-</v>
      </c>
      <c r="I78" s="142">
        <v>45662</v>
      </c>
      <c r="J78" s="143">
        <f t="shared" si="14"/>
        <v>0.5477070128461512</v>
      </c>
      <c r="K78" s="142">
        <v>55374</v>
      </c>
      <c r="L78" s="143">
        <f t="shared" si="12"/>
        <v>0.21269326792518939</v>
      </c>
      <c r="M78" s="143">
        <f t="shared" si="15"/>
        <v>0.13839891451831754</v>
      </c>
    </row>
    <row r="79" spans="1:14" x14ac:dyDescent="0.25">
      <c r="A79" s="1">
        <v>5</v>
      </c>
      <c r="B79" s="141" t="s">
        <v>147</v>
      </c>
      <c r="C79" s="142">
        <v>57820</v>
      </c>
      <c r="D79" s="143">
        <v>0.38028169014084501</v>
      </c>
      <c r="E79" s="142">
        <v>632</v>
      </c>
      <c r="F79" s="143">
        <f t="shared" si="13"/>
        <v>-0.98906952611553101</v>
      </c>
      <c r="G79" s="142">
        <v>48480</v>
      </c>
      <c r="H79" s="143">
        <f t="shared" si="14"/>
        <v>75.708860759493675</v>
      </c>
      <c r="I79" s="142">
        <v>59097</v>
      </c>
      <c r="J79" s="143">
        <f t="shared" si="14"/>
        <v>0.21899752475247514</v>
      </c>
      <c r="K79" s="142">
        <v>33793</v>
      </c>
      <c r="L79" s="143">
        <f t="shared" si="12"/>
        <v>-0.42817740325228015</v>
      </c>
      <c r="M79" s="143">
        <f t="shared" si="15"/>
        <v>-0.41554825319958488</v>
      </c>
    </row>
    <row r="80" spans="1:14" x14ac:dyDescent="0.25">
      <c r="A80" s="1">
        <v>6</v>
      </c>
      <c r="B80" s="141" t="s">
        <v>149</v>
      </c>
      <c r="C80" s="142">
        <v>66672</v>
      </c>
      <c r="D80" s="143">
        <v>0.32401302724600844</v>
      </c>
      <c r="E80" s="142">
        <v>6922</v>
      </c>
      <c r="F80" s="143">
        <f t="shared" si="13"/>
        <v>-0.89617830573554114</v>
      </c>
      <c r="G80" s="142">
        <v>64539</v>
      </c>
      <c r="H80" s="143">
        <f t="shared" si="14"/>
        <v>8.3237503611672921</v>
      </c>
      <c r="I80" s="142">
        <v>63638</v>
      </c>
      <c r="J80" s="143">
        <f t="shared" si="14"/>
        <v>-1.3960550984675968E-2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76928</v>
      </c>
      <c r="D81" s="143">
        <v>3.4437317627442177E-2</v>
      </c>
      <c r="E81" s="142">
        <v>45072</v>
      </c>
      <c r="F81" s="143">
        <f t="shared" si="13"/>
        <v>-0.4141014975041597</v>
      </c>
      <c r="G81" s="142">
        <v>88878</v>
      </c>
      <c r="H81" s="143">
        <f t="shared" si="14"/>
        <v>0.97191160809371668</v>
      </c>
      <c r="I81" s="142">
        <v>69208</v>
      </c>
      <c r="J81" s="143">
        <f t="shared" si="14"/>
        <v>-0.22131461103985239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96858</v>
      </c>
      <c r="D82" s="143">
        <v>0.16235644253501191</v>
      </c>
      <c r="E82" s="142">
        <v>70439</v>
      </c>
      <c r="F82" s="143">
        <f t="shared" si="13"/>
        <v>-0.27276012306675756</v>
      </c>
      <c r="G82" s="142">
        <v>85690</v>
      </c>
      <c r="H82" s="143">
        <f t="shared" si="14"/>
        <v>0.21651357912520042</v>
      </c>
      <c r="I82" s="142">
        <v>78212</v>
      </c>
      <c r="J82" s="143">
        <f t="shared" si="14"/>
        <v>-8.7268059283463595E-2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57933</v>
      </c>
      <c r="D83" s="143">
        <v>0.11129654140530576</v>
      </c>
      <c r="E83" s="142">
        <v>42199</v>
      </c>
      <c r="F83" s="143">
        <f t="shared" si="13"/>
        <v>-0.27158959487684053</v>
      </c>
      <c r="G83" s="142">
        <v>57700</v>
      </c>
      <c r="H83" s="143">
        <f t="shared" si="14"/>
        <v>0.36733097940709492</v>
      </c>
      <c r="I83" s="142">
        <v>54223</v>
      </c>
      <c r="J83" s="143">
        <f t="shared" si="14"/>
        <v>-6.0259965337954968E-2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43450</v>
      </c>
      <c r="D84" s="143">
        <v>0.22938064114534695</v>
      </c>
      <c r="E84" s="142">
        <v>36113</v>
      </c>
      <c r="F84" s="143">
        <f t="shared" si="13"/>
        <v>-0.16886075949367085</v>
      </c>
      <c r="G84" s="142">
        <v>41507</v>
      </c>
      <c r="H84" s="143">
        <f t="shared" si="14"/>
        <v>0.14936449478027303</v>
      </c>
      <c r="I84" s="142">
        <v>32420</v>
      </c>
      <c r="J84" s="143">
        <f t="shared" si="14"/>
        <v>-0.21892692798805025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23394</v>
      </c>
      <c r="D85" s="143">
        <v>0.38622896420952824</v>
      </c>
      <c r="E85" s="142">
        <v>16711</v>
      </c>
      <c r="F85" s="143">
        <f t="shared" si="13"/>
        <v>-0.28567153971103698</v>
      </c>
      <c r="G85" s="142">
        <v>18440</v>
      </c>
      <c r="H85" s="143">
        <f t="shared" si="14"/>
        <v>0.10346478367542344</v>
      </c>
      <c r="I85" s="142">
        <v>21168</v>
      </c>
      <c r="J85" s="143">
        <f t="shared" si="14"/>
        <v>0.14793926247288502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23334</v>
      </c>
      <c r="D86" s="143">
        <v>3.0926924096492003E-2</v>
      </c>
      <c r="E86" s="142">
        <v>23108</v>
      </c>
      <c r="F86" s="143">
        <f t="shared" si="13"/>
        <v>-9.6854375589269237E-3</v>
      </c>
      <c r="G86" s="142">
        <v>23101</v>
      </c>
      <c r="H86" s="143">
        <f t="shared" si="14"/>
        <v>-3.0292539380305517E-4</v>
      </c>
      <c r="I86" s="142">
        <v>25038</v>
      </c>
      <c r="J86" s="143">
        <f t="shared" si="14"/>
        <v>8.3849184018007783E-2</v>
      </c>
      <c r="K86" s="142"/>
      <c r="L86" s="143"/>
      <c r="M86" s="143"/>
    </row>
    <row r="87" spans="1:14" ht="15.75" x14ac:dyDescent="0.25">
      <c r="B87" s="144" t="s">
        <v>121</v>
      </c>
      <c r="C87" s="145">
        <v>556320</v>
      </c>
      <c r="D87" s="146">
        <v>0.18837260966898506</v>
      </c>
      <c r="E87" s="145">
        <v>291692</v>
      </c>
      <c r="F87" s="146">
        <f t="shared" si="13"/>
        <v>-0.47567587000287603</v>
      </c>
      <c r="G87" s="145">
        <v>511444</v>
      </c>
      <c r="H87" s="146">
        <f t="shared" si="14"/>
        <v>0.75336999300632179</v>
      </c>
      <c r="I87" s="145">
        <v>509752</v>
      </c>
      <c r="J87" s="146">
        <f t="shared" si="14"/>
        <v>-3.3082800854052907E-3</v>
      </c>
      <c r="K87" s="145">
        <v>147864</v>
      </c>
      <c r="L87" s="146">
        <v>-0.10842051312972956</v>
      </c>
      <c r="M87" s="146">
        <v>-0.11855070908668208</v>
      </c>
    </row>
    <row r="88" spans="1:14" ht="6" customHeight="1" x14ac:dyDescent="0.25"/>
    <row r="89" spans="1:14" x14ac:dyDescent="0.25">
      <c r="B89" s="49" t="s">
        <v>281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">
        <v>285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50" t="s">
        <v>177</v>
      </c>
      <c r="C94" s="317" t="s">
        <v>178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f>2019</f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",RIGHT(2019,2),"/",RIGHT(2018,2))</f>
        <v>var 19/18</v>
      </c>
      <c r="E96" s="139" t="s">
        <v>135</v>
      </c>
      <c r="F96" s="138" t="str">
        <f>CONCATENATE("var ",RIGHT(E95,2),"/",RIGHT(E95-1,2))</f>
        <v>var 20/19</v>
      </c>
      <c r="G96" s="139" t="s">
        <v>135</v>
      </c>
      <c r="H96" s="138" t="str">
        <f>CONCATENATE("var ",RIGHT(G95,2),"/",RIGHT(G95-1,2))</f>
        <v>var 21/20</v>
      </c>
      <c r="I96" s="139" t="s">
        <v>135</v>
      </c>
      <c r="J96" s="138" t="str">
        <f>CONCATENATE("var ",RIGHT(I95,2),"/",RIGHT(I95-1,2))</f>
        <v>var 22/21</v>
      </c>
      <c r="K96" s="139" t="s">
        <v>135</v>
      </c>
      <c r="L96" s="138" t="str">
        <f>CONCATENATE("var ",RIGHT(K95,2),"/",RIGHT(K95-1,2))</f>
        <v>var 23/22</v>
      </c>
      <c r="M96" s="138" t="str">
        <f>CONCATENATE("var ",RIGHT(K95,2),"/",RIGHT(2019,2))</f>
        <v>var 23/19</v>
      </c>
    </row>
    <row r="97" spans="2:13" x14ac:dyDescent="0.25">
      <c r="B97" s="141" t="s">
        <v>139</v>
      </c>
      <c r="C97" s="142">
        <v>271578</v>
      </c>
      <c r="D97" s="143">
        <v>-3.3420175963098986E-2</v>
      </c>
      <c r="E97" s="142">
        <v>255610</v>
      </c>
      <c r="F97" s="143">
        <f t="shared" ref="F97:F109" si="16">IFERROR(E97/C97-1,"-")</f>
        <v>-5.8797104330984062E-2</v>
      </c>
      <c r="G97" s="142">
        <v>21789</v>
      </c>
      <c r="H97" s="143">
        <f t="shared" ref="H97:J109" si="17">IFERROR(G97/E97-1,"-")</f>
        <v>-0.91475685614803803</v>
      </c>
      <c r="I97" s="142">
        <v>174249</v>
      </c>
      <c r="J97" s="143">
        <f t="shared" si="17"/>
        <v>6.9971086327963654</v>
      </c>
      <c r="K97" s="142">
        <v>252274</v>
      </c>
      <c r="L97" s="143">
        <f t="shared" ref="L97:L101" si="18">IFERROR(K97/I97-1,"-")</f>
        <v>0.44777875339313278</v>
      </c>
      <c r="M97" s="143">
        <f>K97/C97-1</f>
        <v>-7.1080868111555451E-2</v>
      </c>
    </row>
    <row r="98" spans="2:13" x14ac:dyDescent="0.25">
      <c r="B98" s="141" t="s">
        <v>141</v>
      </c>
      <c r="C98" s="142">
        <v>259774</v>
      </c>
      <c r="D98" s="143">
        <v>-3.9769639933021073E-2</v>
      </c>
      <c r="E98" s="142">
        <v>271488</v>
      </c>
      <c r="F98" s="143">
        <f t="shared" si="16"/>
        <v>4.5093042413790529E-2</v>
      </c>
      <c r="G98" s="142">
        <v>15523</v>
      </c>
      <c r="H98" s="143">
        <f t="shared" si="17"/>
        <v>-0.94282251885902879</v>
      </c>
      <c r="I98" s="142">
        <v>194966</v>
      </c>
      <c r="J98" s="143">
        <f t="shared" si="17"/>
        <v>11.55981446885267</v>
      </c>
      <c r="K98" s="142">
        <v>245323</v>
      </c>
      <c r="L98" s="143">
        <f t="shared" si="18"/>
        <v>0.2582860601335617</v>
      </c>
      <c r="M98" s="143">
        <f>IFERROR(K98/C98-1,"-")</f>
        <v>-5.5629123776821388E-2</v>
      </c>
    </row>
    <row r="99" spans="2:13" x14ac:dyDescent="0.25">
      <c r="B99" s="141" t="s">
        <v>143</v>
      </c>
      <c r="C99" s="142">
        <v>287179</v>
      </c>
      <c r="D99" s="143">
        <v>-6.543719714794316E-2</v>
      </c>
      <c r="E99" s="142">
        <v>102897</v>
      </c>
      <c r="F99" s="143">
        <f t="shared" si="16"/>
        <v>-0.64169733859369937</v>
      </c>
      <c r="G99" s="142">
        <v>21459</v>
      </c>
      <c r="H99" s="143">
        <f t="shared" si="17"/>
        <v>-0.79145164582057781</v>
      </c>
      <c r="I99" s="142">
        <v>216778</v>
      </c>
      <c r="J99" s="143">
        <f t="shared" si="17"/>
        <v>9.1019618807959368</v>
      </c>
      <c r="K99" s="142">
        <v>252517</v>
      </c>
      <c r="L99" s="143">
        <f t="shared" si="18"/>
        <v>0.16486451577189576</v>
      </c>
      <c r="M99" s="143">
        <f t="shared" ref="M99:M101" si="19">IFERROR(K99/C99-1,"-")</f>
        <v>-0.12069824047022937</v>
      </c>
    </row>
    <row r="100" spans="2:13" x14ac:dyDescent="0.25">
      <c r="B100" s="141" t="s">
        <v>145</v>
      </c>
      <c r="C100" s="142">
        <v>226291</v>
      </c>
      <c r="D100" s="143">
        <v>-5.2358936991716676E-2</v>
      </c>
      <c r="E100" s="142">
        <v>0</v>
      </c>
      <c r="F100" s="143">
        <f t="shared" si="16"/>
        <v>-1</v>
      </c>
      <c r="G100" s="142">
        <v>22811</v>
      </c>
      <c r="H100" s="143" t="str">
        <f t="shared" si="17"/>
        <v>-</v>
      </c>
      <c r="I100" s="142">
        <v>207881</v>
      </c>
      <c r="J100" s="143">
        <f t="shared" si="17"/>
        <v>8.1131910043400115</v>
      </c>
      <c r="K100" s="142">
        <v>223488</v>
      </c>
      <c r="L100" s="143">
        <f t="shared" si="18"/>
        <v>7.5076606327658668E-2</v>
      </c>
      <c r="M100" s="143">
        <f t="shared" si="19"/>
        <v>-1.2386705613568361E-2</v>
      </c>
    </row>
    <row r="101" spans="2:13" x14ac:dyDescent="0.25">
      <c r="B101" s="141" t="s">
        <v>147</v>
      </c>
      <c r="C101" s="142">
        <v>185240</v>
      </c>
      <c r="D101" s="143">
        <v>-0.15720700841246082</v>
      </c>
      <c r="E101" s="142">
        <v>354</v>
      </c>
      <c r="F101" s="143">
        <f t="shared" si="16"/>
        <v>-0.99808896566616279</v>
      </c>
      <c r="G101" s="142">
        <v>32342</v>
      </c>
      <c r="H101" s="143">
        <f t="shared" si="17"/>
        <v>90.361581920903959</v>
      </c>
      <c r="I101" s="142">
        <v>169419</v>
      </c>
      <c r="J101" s="143">
        <f t="shared" si="17"/>
        <v>4.2383587904273083</v>
      </c>
      <c r="K101" s="142">
        <v>187775</v>
      </c>
      <c r="L101" s="143">
        <f t="shared" si="18"/>
        <v>0.10834676157927969</v>
      </c>
      <c r="M101" s="143">
        <f t="shared" si="19"/>
        <v>1.3684949255020618E-2</v>
      </c>
    </row>
    <row r="102" spans="2:13" x14ac:dyDescent="0.25">
      <c r="B102" s="141" t="s">
        <v>149</v>
      </c>
      <c r="C102" s="142">
        <v>191927</v>
      </c>
      <c r="D102" s="143">
        <v>-8.8791192096055127E-2</v>
      </c>
      <c r="E102" s="142">
        <v>1784</v>
      </c>
      <c r="F102" s="143">
        <f t="shared" si="16"/>
        <v>-0.990704799220537</v>
      </c>
      <c r="G102" s="142">
        <v>48742</v>
      </c>
      <c r="H102" s="143">
        <f t="shared" si="17"/>
        <v>26.321748878923767</v>
      </c>
      <c r="I102" s="142">
        <v>166594</v>
      </c>
      <c r="J102" s="143">
        <f t="shared" si="17"/>
        <v>2.4178737023511552</v>
      </c>
      <c r="K102" s="142"/>
      <c r="L102" s="143"/>
      <c r="M102" s="143"/>
    </row>
    <row r="103" spans="2:13" x14ac:dyDescent="0.25">
      <c r="B103" s="141" t="s">
        <v>151</v>
      </c>
      <c r="C103" s="142">
        <v>228102</v>
      </c>
      <c r="D103" s="143">
        <v>-7.1952544276141506E-2</v>
      </c>
      <c r="E103" s="142">
        <v>31310</v>
      </c>
      <c r="F103" s="143">
        <f t="shared" si="16"/>
        <v>-0.86273684579705567</v>
      </c>
      <c r="G103" s="142">
        <v>84801</v>
      </c>
      <c r="H103" s="143">
        <f t="shared" si="17"/>
        <v>1.7084318109230279</v>
      </c>
      <c r="I103" s="142">
        <v>201533</v>
      </c>
      <c r="J103" s="143">
        <f t="shared" si="17"/>
        <v>1.3765403709861914</v>
      </c>
      <c r="K103" s="142"/>
      <c r="L103" s="143"/>
      <c r="M103" s="143"/>
    </row>
    <row r="104" spans="2:13" x14ac:dyDescent="0.25">
      <c r="B104" s="141" t="s">
        <v>153</v>
      </c>
      <c r="C104" s="142">
        <v>221732</v>
      </c>
      <c r="D104" s="143">
        <v>-0.1147221578976787</v>
      </c>
      <c r="E104" s="142">
        <v>45911</v>
      </c>
      <c r="F104" s="143">
        <f t="shared" si="16"/>
        <v>-0.79294373387693251</v>
      </c>
      <c r="G104" s="142">
        <v>108633</v>
      </c>
      <c r="H104" s="143">
        <f t="shared" si="17"/>
        <v>1.3661649713576267</v>
      </c>
      <c r="I104" s="142">
        <v>193844</v>
      </c>
      <c r="J104" s="143">
        <f t="shared" si="17"/>
        <v>0.78439332431213349</v>
      </c>
      <c r="K104" s="142"/>
      <c r="L104" s="143"/>
      <c r="M104" s="143"/>
    </row>
    <row r="105" spans="2:13" x14ac:dyDescent="0.25">
      <c r="B105" s="141" t="s">
        <v>155</v>
      </c>
      <c r="C105" s="142">
        <v>206935</v>
      </c>
      <c r="D105" s="143">
        <v>-0.11846897697501546</v>
      </c>
      <c r="E105" s="142">
        <v>12947</v>
      </c>
      <c r="F105" s="143">
        <f t="shared" si="16"/>
        <v>-0.93743446009616549</v>
      </c>
      <c r="G105" s="142">
        <v>117656</v>
      </c>
      <c r="H105" s="143">
        <f t="shared" si="17"/>
        <v>8.0875106202209004</v>
      </c>
      <c r="I105" s="142">
        <v>178321</v>
      </c>
      <c r="J105" s="143">
        <f t="shared" si="17"/>
        <v>0.51561331338818239</v>
      </c>
      <c r="K105" s="142"/>
      <c r="L105" s="143"/>
      <c r="M105" s="143"/>
    </row>
    <row r="106" spans="2:13" x14ac:dyDescent="0.25">
      <c r="B106" s="141" t="s">
        <v>157</v>
      </c>
      <c r="C106" s="142">
        <v>259754</v>
      </c>
      <c r="D106" s="143">
        <v>-9.9817367105979105E-2</v>
      </c>
      <c r="E106" s="142">
        <v>18376</v>
      </c>
      <c r="F106" s="143">
        <f t="shared" si="16"/>
        <v>-0.9292561423500697</v>
      </c>
      <c r="G106" s="142">
        <v>202693</v>
      </c>
      <c r="H106" s="143">
        <f t="shared" si="17"/>
        <v>10.030311275576839</v>
      </c>
      <c r="I106" s="142">
        <v>240385</v>
      </c>
      <c r="J106" s="143">
        <f t="shared" si="17"/>
        <v>0.18595610109870586</v>
      </c>
      <c r="K106" s="142"/>
      <c r="L106" s="143"/>
      <c r="M106" s="143"/>
    </row>
    <row r="107" spans="2:13" x14ac:dyDescent="0.25">
      <c r="B107" s="141" t="s">
        <v>159</v>
      </c>
      <c r="C107" s="142">
        <v>273632</v>
      </c>
      <c r="D107" s="143">
        <v>2.0927308477257656E-2</v>
      </c>
      <c r="E107" s="142">
        <v>28217</v>
      </c>
      <c r="F107" s="143">
        <f t="shared" si="16"/>
        <v>-0.89687975090632677</v>
      </c>
      <c r="G107" s="142">
        <v>202352</v>
      </c>
      <c r="H107" s="143">
        <f t="shared" si="17"/>
        <v>6.1712797249884819</v>
      </c>
      <c r="I107" s="142">
        <v>237524</v>
      </c>
      <c r="J107" s="143">
        <f t="shared" si="17"/>
        <v>0.17381592472523133</v>
      </c>
      <c r="K107" s="142"/>
      <c r="L107" s="143"/>
      <c r="M107" s="143"/>
    </row>
    <row r="108" spans="2:13" x14ac:dyDescent="0.25">
      <c r="B108" s="141" t="s">
        <v>161</v>
      </c>
      <c r="C108" s="142">
        <v>264308</v>
      </c>
      <c r="D108" s="143">
        <v>-3.7854878106491685E-2</v>
      </c>
      <c r="E108" s="142">
        <v>39813</v>
      </c>
      <c r="F108" s="143">
        <f t="shared" si="16"/>
        <v>-0.84936891808042136</v>
      </c>
      <c r="G108" s="142">
        <v>196809</v>
      </c>
      <c r="H108" s="143">
        <f t="shared" si="17"/>
        <v>3.9433350915530108</v>
      </c>
      <c r="I108" s="142">
        <v>258328</v>
      </c>
      <c r="J108" s="143">
        <f t="shared" si="17"/>
        <v>0.3125822497954871</v>
      </c>
      <c r="K108" s="142"/>
      <c r="L108" s="143"/>
      <c r="M108" s="143"/>
    </row>
    <row r="109" spans="2:13" ht="15.75" x14ac:dyDescent="0.25">
      <c r="B109" s="144" t="s">
        <v>121</v>
      </c>
      <c r="C109" s="145">
        <v>2876452</v>
      </c>
      <c r="D109" s="146">
        <v>-6.9196440850677665E-2</v>
      </c>
      <c r="E109" s="145">
        <v>808957</v>
      </c>
      <c r="F109" s="146">
        <f t="shared" si="16"/>
        <v>-0.71876568772918858</v>
      </c>
      <c r="G109" s="145">
        <v>1075610</v>
      </c>
      <c r="H109" s="146">
        <f t="shared" si="17"/>
        <v>0.32962567849712654</v>
      </c>
      <c r="I109" s="145">
        <v>2439822</v>
      </c>
      <c r="J109" s="146">
        <f t="shared" si="17"/>
        <v>1.268314723738158</v>
      </c>
      <c r="K109" s="145">
        <v>1161377</v>
      </c>
      <c r="L109" s="146">
        <v>0.20563213892346366</v>
      </c>
      <c r="M109" s="146">
        <v>-5.5838648783557265E-2</v>
      </c>
    </row>
    <row r="110" spans="2:13" ht="6" customHeight="1" x14ac:dyDescent="0.25"/>
    <row r="111" spans="2:13" x14ac:dyDescent="0.25">
      <c r="B111" s="49" t="s">
        <v>281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">
        <v>286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50" t="str">
        <f>C116</f>
        <v>Reino Unido</v>
      </c>
      <c r="C116" s="317" t="s">
        <v>182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f>2019</f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",RIGHT(2019,2),"/",RIGHT(2018,2))</f>
        <v>var 19/18</v>
      </c>
      <c r="E118" s="139" t="s">
        <v>135</v>
      </c>
      <c r="F118" s="138" t="str">
        <f>CONCATENATE("var ",RIGHT(E117,2),"/",RIGHT(E117-1,2))</f>
        <v>var 20/19</v>
      </c>
      <c r="G118" s="139" t="s">
        <v>135</v>
      </c>
      <c r="H118" s="138" t="str">
        <f>CONCATENATE("var ",RIGHT(G117,2),"/",RIGHT(G117-1,2))</f>
        <v>var 21/20</v>
      </c>
      <c r="I118" s="139" t="s">
        <v>135</v>
      </c>
      <c r="J118" s="138" t="str">
        <f>CONCATENATE("var ",RIGHT(I117,2),"/",RIGHT(I117-1,2))</f>
        <v>var 22/21</v>
      </c>
      <c r="K118" s="139" t="s">
        <v>135</v>
      </c>
      <c r="L118" s="138" t="str">
        <f>CONCATENATE("var ",RIGHT(K117,2),"/",RIGHT(K117-1,2))</f>
        <v>var 23/22</v>
      </c>
      <c r="M118" s="138" t="str">
        <f>CONCATENATE("var ",RIGHT(K117,2),"/",RIGHT(2019,2))</f>
        <v>var 23/19</v>
      </c>
    </row>
    <row r="119" spans="1:14" x14ac:dyDescent="0.25">
      <c r="B119" s="141" t="s">
        <v>139</v>
      </c>
      <c r="C119" s="142">
        <v>37749</v>
      </c>
      <c r="D119" s="143">
        <v>-7.3803273057388874E-2</v>
      </c>
      <c r="E119" s="142">
        <v>41043</v>
      </c>
      <c r="F119" s="143">
        <f t="shared" ref="F119:F131" si="20">IFERROR(E119/C119-1,"-")</f>
        <v>8.7260589684494905E-2</v>
      </c>
      <c r="G119" s="142">
        <v>1045</v>
      </c>
      <c r="H119" s="143">
        <f t="shared" ref="H119:J131" si="21">IFERROR(G119/E119-1,"-")</f>
        <v>-0.974538898228687</v>
      </c>
      <c r="I119" s="142">
        <v>22837</v>
      </c>
      <c r="J119" s="143">
        <f t="shared" si="21"/>
        <v>20.853588516746413</v>
      </c>
      <c r="K119" s="142">
        <v>42592</v>
      </c>
      <c r="L119" s="143">
        <f t="shared" ref="L119:L123" si="22">IFERROR(K119/I119-1,"-")</f>
        <v>0.86504356964575035</v>
      </c>
      <c r="M119" s="143">
        <f>K119/C119-1</f>
        <v>0.12829478926594073</v>
      </c>
    </row>
    <row r="120" spans="1:14" x14ac:dyDescent="0.25">
      <c r="B120" s="141" t="s">
        <v>141</v>
      </c>
      <c r="C120" s="142">
        <v>40517</v>
      </c>
      <c r="D120" s="143">
        <v>-1.7769696969696991E-2</v>
      </c>
      <c r="E120" s="142">
        <v>45771</v>
      </c>
      <c r="F120" s="143">
        <f t="shared" si="20"/>
        <v>0.12967396401510478</v>
      </c>
      <c r="G120" s="142">
        <v>628</v>
      </c>
      <c r="H120" s="143">
        <f t="shared" si="21"/>
        <v>-0.98627952196805835</v>
      </c>
      <c r="I120" s="142">
        <v>36016</v>
      </c>
      <c r="J120" s="143">
        <f t="shared" si="21"/>
        <v>56.35031847133758</v>
      </c>
      <c r="K120" s="142">
        <v>47739</v>
      </c>
      <c r="L120" s="143">
        <f t="shared" si="22"/>
        <v>0.32549422478898271</v>
      </c>
      <c r="M120" s="143">
        <f>IFERROR(K120/C120-1,"-")</f>
        <v>0.17824616827504514</v>
      </c>
    </row>
    <row r="121" spans="1:14" x14ac:dyDescent="0.25">
      <c r="B121" s="141" t="s">
        <v>143</v>
      </c>
      <c r="C121" s="142">
        <v>49187</v>
      </c>
      <c r="D121" s="143">
        <v>-7.920551125088926E-2</v>
      </c>
      <c r="E121" s="142">
        <v>21963</v>
      </c>
      <c r="F121" s="143">
        <f t="shared" si="20"/>
        <v>-0.55347957793725988</v>
      </c>
      <c r="G121" s="142">
        <v>736</v>
      </c>
      <c r="H121" s="143">
        <f t="shared" si="21"/>
        <v>-0.96648909529663529</v>
      </c>
      <c r="I121" s="142">
        <v>45971</v>
      </c>
      <c r="J121" s="143">
        <f t="shared" si="21"/>
        <v>61.460597826086953</v>
      </c>
      <c r="K121" s="142">
        <v>53360</v>
      </c>
      <c r="L121" s="143">
        <f t="shared" si="22"/>
        <v>0.16073176567836245</v>
      </c>
      <c r="M121" s="143">
        <f t="shared" ref="M121:M123" si="23">IFERROR(K121/C121-1,"-")</f>
        <v>8.4839490109175131E-2</v>
      </c>
    </row>
    <row r="122" spans="1:14" x14ac:dyDescent="0.25">
      <c r="B122" s="141" t="s">
        <v>145</v>
      </c>
      <c r="C122" s="142">
        <v>55621</v>
      </c>
      <c r="D122" s="143">
        <v>-6.5067572110535821E-2</v>
      </c>
      <c r="E122" s="142">
        <v>0</v>
      </c>
      <c r="F122" s="143">
        <f t="shared" si="20"/>
        <v>-1</v>
      </c>
      <c r="G122" s="142">
        <v>758</v>
      </c>
      <c r="H122" s="143" t="str">
        <f t="shared" si="21"/>
        <v>-</v>
      </c>
      <c r="I122" s="142">
        <v>49608</v>
      </c>
      <c r="J122" s="143">
        <f t="shared" si="21"/>
        <v>64.445910290237464</v>
      </c>
      <c r="K122" s="142">
        <v>54205</v>
      </c>
      <c r="L122" s="143">
        <f t="shared" si="22"/>
        <v>9.2666505402354549E-2</v>
      </c>
      <c r="M122" s="143">
        <f t="shared" si="23"/>
        <v>-2.5458010463673797E-2</v>
      </c>
    </row>
    <row r="123" spans="1:14" x14ac:dyDescent="0.25">
      <c r="B123" s="141" t="s">
        <v>147</v>
      </c>
      <c r="C123" s="142">
        <v>58464</v>
      </c>
      <c r="D123" s="143">
        <v>-0.17162815081400451</v>
      </c>
      <c r="E123" s="142">
        <v>33</v>
      </c>
      <c r="F123" s="143">
        <f t="shared" si="20"/>
        <v>-0.99943555008210183</v>
      </c>
      <c r="G123" s="142">
        <v>786</v>
      </c>
      <c r="H123" s="143">
        <f t="shared" si="21"/>
        <v>22.818181818181817</v>
      </c>
      <c r="I123" s="142">
        <v>55439</v>
      </c>
      <c r="J123" s="143">
        <f t="shared" si="21"/>
        <v>69.533078880407118</v>
      </c>
      <c r="K123" s="142">
        <v>60780</v>
      </c>
      <c r="L123" s="143">
        <f t="shared" si="22"/>
        <v>9.6340121575064552E-2</v>
      </c>
      <c r="M123" s="143">
        <f t="shared" si="23"/>
        <v>3.9614121510673339E-2</v>
      </c>
    </row>
    <row r="124" spans="1:14" x14ac:dyDescent="0.25">
      <c r="B124" s="141" t="s">
        <v>149</v>
      </c>
      <c r="C124" s="142">
        <v>64694</v>
      </c>
      <c r="D124" s="143">
        <v>-0.10749662003697269</v>
      </c>
      <c r="E124" s="142">
        <v>61</v>
      </c>
      <c r="F124" s="143">
        <f t="shared" si="20"/>
        <v>-0.99905709957646771</v>
      </c>
      <c r="G124" s="142">
        <v>1645</v>
      </c>
      <c r="H124" s="143">
        <f t="shared" si="21"/>
        <v>25.967213114754099</v>
      </c>
      <c r="I124" s="142">
        <v>55531</v>
      </c>
      <c r="J124" s="143">
        <f t="shared" si="21"/>
        <v>32.757446808510636</v>
      </c>
      <c r="K124" s="142"/>
      <c r="L124" s="143"/>
      <c r="M124" s="143"/>
    </row>
    <row r="125" spans="1:14" x14ac:dyDescent="0.25">
      <c r="B125" s="141" t="s">
        <v>151</v>
      </c>
      <c r="C125" s="142">
        <v>69158</v>
      </c>
      <c r="D125" s="143">
        <v>-6.8692010396046221E-2</v>
      </c>
      <c r="E125" s="142">
        <v>6204</v>
      </c>
      <c r="F125" s="143">
        <f t="shared" si="20"/>
        <v>-0.91029237398421003</v>
      </c>
      <c r="G125" s="142">
        <v>7462</v>
      </c>
      <c r="H125" s="143">
        <f t="shared" si="21"/>
        <v>0.20277240490006454</v>
      </c>
      <c r="I125" s="142">
        <v>60049</v>
      </c>
      <c r="J125" s="143">
        <f t="shared" si="21"/>
        <v>7.0473063521844015</v>
      </c>
      <c r="K125" s="142"/>
      <c r="L125" s="143"/>
      <c r="M125" s="143"/>
    </row>
    <row r="126" spans="1:14" x14ac:dyDescent="0.25">
      <c r="B126" s="141" t="s">
        <v>153</v>
      </c>
      <c r="C126" s="142">
        <v>72033</v>
      </c>
      <c r="D126" s="143">
        <v>-0.10480202818581763</v>
      </c>
      <c r="E126" s="142">
        <v>7077</v>
      </c>
      <c r="F126" s="143">
        <f t="shared" si="20"/>
        <v>-0.90175336304193909</v>
      </c>
      <c r="G126" s="142">
        <v>18094</v>
      </c>
      <c r="H126" s="143">
        <f t="shared" si="21"/>
        <v>1.5567330789882718</v>
      </c>
      <c r="I126" s="142">
        <v>57493</v>
      </c>
      <c r="J126" s="143">
        <f t="shared" si="21"/>
        <v>2.1774621421465681</v>
      </c>
      <c r="K126" s="142"/>
      <c r="L126" s="143"/>
      <c r="M126" s="143"/>
    </row>
    <row r="127" spans="1:14" x14ac:dyDescent="0.25">
      <c r="B127" s="141" t="s">
        <v>155</v>
      </c>
      <c r="C127" s="142">
        <v>68443</v>
      </c>
      <c r="D127" s="143">
        <v>-7.8977823231779487E-2</v>
      </c>
      <c r="E127" s="142">
        <v>2353</v>
      </c>
      <c r="F127" s="143">
        <f t="shared" si="20"/>
        <v>-0.96562102771649405</v>
      </c>
      <c r="G127" s="142">
        <v>22841</v>
      </c>
      <c r="H127" s="143">
        <f t="shared" si="21"/>
        <v>8.7071823204419889</v>
      </c>
      <c r="I127" s="142">
        <v>57284</v>
      </c>
      <c r="J127" s="143">
        <f t="shared" si="21"/>
        <v>1.5079462370299024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58143</v>
      </c>
      <c r="D128" s="143">
        <v>-9.6344533896987938E-2</v>
      </c>
      <c r="E128" s="142">
        <v>3026</v>
      </c>
      <c r="F128" s="143">
        <f t="shared" si="20"/>
        <v>-0.94795590182825107</v>
      </c>
      <c r="G128" s="142">
        <v>39205</v>
      </c>
      <c r="H128" s="143">
        <f t="shared" si="21"/>
        <v>11.956047587574355</v>
      </c>
      <c r="I128" s="142">
        <v>58355</v>
      </c>
      <c r="J128" s="143">
        <f t="shared" si="21"/>
        <v>0.48845810483356722</v>
      </c>
      <c r="K128" s="142"/>
      <c r="L128" s="143"/>
      <c r="M128" s="143"/>
    </row>
    <row r="129" spans="2:14" x14ac:dyDescent="0.25">
      <c r="B129" s="141" t="s">
        <v>159</v>
      </c>
      <c r="C129" s="142">
        <v>43687</v>
      </c>
      <c r="D129" s="143">
        <v>0.10521655535316743</v>
      </c>
      <c r="E129" s="142">
        <v>4096</v>
      </c>
      <c r="F129" s="143">
        <f t="shared" si="20"/>
        <v>-0.90624213152654109</v>
      </c>
      <c r="G129" s="142">
        <v>32230</v>
      </c>
      <c r="H129" s="143">
        <f t="shared" si="21"/>
        <v>6.86865234375</v>
      </c>
      <c r="I129" s="142">
        <v>40827</v>
      </c>
      <c r="J129" s="143">
        <f t="shared" si="21"/>
        <v>0.26673906298479677</v>
      </c>
      <c r="K129" s="142"/>
      <c r="L129" s="143"/>
      <c r="M129" s="143"/>
    </row>
    <row r="130" spans="2:14" x14ac:dyDescent="0.25">
      <c r="B130" s="141" t="s">
        <v>161</v>
      </c>
      <c r="C130" s="142">
        <v>44406</v>
      </c>
      <c r="D130" s="143">
        <v>6.8530728138986419E-2</v>
      </c>
      <c r="E130" s="142">
        <v>7076</v>
      </c>
      <c r="F130" s="143">
        <f t="shared" si="20"/>
        <v>-0.84065216412196553</v>
      </c>
      <c r="G130" s="142">
        <v>23948</v>
      </c>
      <c r="H130" s="143">
        <f t="shared" si="21"/>
        <v>2.3843979649519502</v>
      </c>
      <c r="I130" s="142">
        <v>47976</v>
      </c>
      <c r="J130" s="143">
        <f t="shared" si="21"/>
        <v>1.0033405712376817</v>
      </c>
      <c r="K130" s="142"/>
      <c r="L130" s="143"/>
      <c r="M130" s="143"/>
    </row>
    <row r="131" spans="2:14" ht="15.75" x14ac:dyDescent="0.25">
      <c r="B131" s="144" t="s">
        <v>121</v>
      </c>
      <c r="C131" s="145">
        <v>662102</v>
      </c>
      <c r="D131" s="146">
        <v>-7.0662296738695618E-2</v>
      </c>
      <c r="E131" s="145">
        <v>138718</v>
      </c>
      <c r="F131" s="146">
        <f t="shared" si="20"/>
        <v>-0.79048847458548677</v>
      </c>
      <c r="G131" s="145">
        <v>149378</v>
      </c>
      <c r="H131" s="146">
        <f t="shared" si="21"/>
        <v>7.6846551997577839E-2</v>
      </c>
      <c r="I131" s="145">
        <v>587386</v>
      </c>
      <c r="J131" s="146">
        <f t="shared" si="21"/>
        <v>2.9322122400889019</v>
      </c>
      <c r="K131" s="145">
        <v>258676</v>
      </c>
      <c r="L131" s="146">
        <v>0.23254761258106171</v>
      </c>
      <c r="M131" s="146">
        <v>7.0953638764914784E-2</v>
      </c>
    </row>
    <row r="132" spans="2:14" ht="6" customHeight="1" x14ac:dyDescent="0.25"/>
    <row r="133" spans="2:14" x14ac:dyDescent="0.25">
      <c r="B133" s="49" t="s">
        <v>281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0"/>
      <c r="K134" s="140"/>
      <c r="L134" s="151"/>
    </row>
    <row r="136" spans="2:14" ht="48.75" customHeight="1" thickBot="1" x14ac:dyDescent="0.3">
      <c r="B136" s="307" t="s">
        <v>287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50" t="str">
        <f>C138</f>
        <v>Alemania</v>
      </c>
      <c r="C138" s="317" t="s">
        <v>186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f>2019</f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",RIGHT(2019,2),"/",RIGHT(2018,2))</f>
        <v>var 19/18</v>
      </c>
      <c r="E140" s="139" t="s">
        <v>135</v>
      </c>
      <c r="F140" s="138" t="str">
        <f>CONCATENATE("var ",RIGHT(E139,2),"/",RIGHT(E139-1,2))</f>
        <v>var 20/19</v>
      </c>
      <c r="G140" s="139" t="s">
        <v>135</v>
      </c>
      <c r="H140" s="138" t="str">
        <f>CONCATENATE("var ",RIGHT(G139,2),"/",RIGHT(G139-1,2))</f>
        <v>var 21/20</v>
      </c>
      <c r="I140" s="139" t="s">
        <v>135</v>
      </c>
      <c r="J140" s="138" t="str">
        <f>CONCATENATE("var ",RIGHT(I139,2),"/",RIGHT(I139-1,2))</f>
        <v>var 22/21</v>
      </c>
      <c r="K140" s="139" t="s">
        <v>135</v>
      </c>
      <c r="L140" s="138" t="str">
        <f>CONCATENATE("var ",RIGHT(K139,2),"/",RIGHT(K139-1,2))</f>
        <v>var 23/22</v>
      </c>
      <c r="M140" s="138" t="str">
        <f>CONCATENATE("var ",RIGHT(K139,2),"/",RIGHT(2019,2))</f>
        <v>var 23/19</v>
      </c>
    </row>
    <row r="141" spans="2:14" x14ac:dyDescent="0.25">
      <c r="B141" s="141" t="s">
        <v>139</v>
      </c>
      <c r="C141" s="142">
        <v>51082</v>
      </c>
      <c r="D141" s="143">
        <v>-7.4869603013619224E-2</v>
      </c>
      <c r="E141" s="142">
        <v>45875</v>
      </c>
      <c r="F141" s="143">
        <f t="shared" ref="F141:F153" si="24">IFERROR(E141/C141-1,"-")</f>
        <v>-0.10193414510003529</v>
      </c>
      <c r="G141" s="142">
        <v>5765</v>
      </c>
      <c r="H141" s="143">
        <f t="shared" ref="H141:J153" si="25">IFERROR(G141/E141-1,"-")</f>
        <v>-0.87433242506811992</v>
      </c>
      <c r="I141" s="142">
        <v>30290</v>
      </c>
      <c r="J141" s="143">
        <f t="shared" si="25"/>
        <v>4.2541196877710323</v>
      </c>
      <c r="K141" s="142">
        <v>44520</v>
      </c>
      <c r="L141" s="143">
        <f>IFERROR(K141/I141-1,"-")</f>
        <v>0.46979201056454278</v>
      </c>
      <c r="M141" s="143">
        <f>K141/C141-1</f>
        <v>-0.12846012293958731</v>
      </c>
    </row>
    <row r="142" spans="2:14" x14ac:dyDescent="0.25">
      <c r="B142" s="141" t="s">
        <v>141</v>
      </c>
      <c r="C142" s="142">
        <v>44654</v>
      </c>
      <c r="D142" s="143">
        <v>-0.12100155508749832</v>
      </c>
      <c r="E142" s="142">
        <v>45664</v>
      </c>
      <c r="F142" s="143">
        <f t="shared" si="24"/>
        <v>2.2618354458727064E-2</v>
      </c>
      <c r="G142" s="142">
        <v>2898</v>
      </c>
      <c r="H142" s="143">
        <f t="shared" si="25"/>
        <v>-0.93653644008409254</v>
      </c>
      <c r="I142" s="142">
        <v>30808</v>
      </c>
      <c r="J142" s="143">
        <f t="shared" si="25"/>
        <v>9.6307798481711533</v>
      </c>
      <c r="K142" s="142">
        <v>40842</v>
      </c>
      <c r="L142" s="143">
        <f t="shared" ref="L142:L145" si="26">IFERROR(K142/I142-1,"-")</f>
        <v>0.32569462477278632</v>
      </c>
      <c r="M142" s="143">
        <f>IFERROR(K142/C142-1,"-")</f>
        <v>-8.536749227392848E-2</v>
      </c>
    </row>
    <row r="143" spans="2:14" x14ac:dyDescent="0.25">
      <c r="B143" s="141" t="s">
        <v>143</v>
      </c>
      <c r="C143" s="142">
        <v>53182</v>
      </c>
      <c r="D143" s="143">
        <v>-0.10983529726834496</v>
      </c>
      <c r="E143" s="142">
        <v>18858</v>
      </c>
      <c r="F143" s="143">
        <f t="shared" si="24"/>
        <v>-0.64540634049114365</v>
      </c>
      <c r="G143" s="142">
        <v>5583</v>
      </c>
      <c r="H143" s="143">
        <f t="shared" si="25"/>
        <v>-0.70394527521476302</v>
      </c>
      <c r="I143" s="142">
        <v>41330</v>
      </c>
      <c r="J143" s="143">
        <f t="shared" si="25"/>
        <v>6.4028300197026686</v>
      </c>
      <c r="K143" s="142">
        <v>48374</v>
      </c>
      <c r="L143" s="143">
        <f t="shared" si="26"/>
        <v>0.17043309944350349</v>
      </c>
      <c r="M143" s="143">
        <f t="shared" ref="M143:M145" si="27">IFERROR(K143/C143-1,"-")</f>
        <v>-9.0406528524688778E-2</v>
      </c>
    </row>
    <row r="144" spans="2:14" x14ac:dyDescent="0.25">
      <c r="B144" s="141" t="s">
        <v>145</v>
      </c>
      <c r="C144" s="142">
        <v>47296</v>
      </c>
      <c r="D144" s="143">
        <v>-0.12521732697073951</v>
      </c>
      <c r="E144" s="142">
        <v>0</v>
      </c>
      <c r="F144" s="143">
        <f t="shared" si="24"/>
        <v>-1</v>
      </c>
      <c r="G144" s="142">
        <v>4679</v>
      </c>
      <c r="H144" s="143" t="str">
        <f t="shared" si="25"/>
        <v>-</v>
      </c>
      <c r="I144" s="142">
        <v>47019</v>
      </c>
      <c r="J144" s="143">
        <f t="shared" si="25"/>
        <v>9.0489420816413766</v>
      </c>
      <c r="K144" s="142">
        <v>47096</v>
      </c>
      <c r="L144" s="143">
        <f t="shared" si="26"/>
        <v>1.6376358493375154E-3</v>
      </c>
      <c r="M144" s="143">
        <f t="shared" si="27"/>
        <v>-4.2286874154262577E-3</v>
      </c>
    </row>
    <row r="145" spans="1:14" x14ac:dyDescent="0.25">
      <c r="B145" s="141" t="s">
        <v>147</v>
      </c>
      <c r="C145" s="142">
        <v>44068</v>
      </c>
      <c r="D145" s="143">
        <v>-0.2098119026699421</v>
      </c>
      <c r="E145" s="142">
        <v>96</v>
      </c>
      <c r="F145" s="143">
        <f t="shared" si="24"/>
        <v>-0.99782154851592997</v>
      </c>
      <c r="G145" s="142">
        <v>8882</v>
      </c>
      <c r="H145" s="143">
        <f t="shared" si="25"/>
        <v>91.520833333333329</v>
      </c>
      <c r="I145" s="142">
        <v>35452</v>
      </c>
      <c r="J145" s="143">
        <f t="shared" si="25"/>
        <v>2.9914433686106734</v>
      </c>
      <c r="K145" s="142">
        <v>39474</v>
      </c>
      <c r="L145" s="143">
        <f t="shared" si="26"/>
        <v>0.11344917070969207</v>
      </c>
      <c r="M145" s="143">
        <f t="shared" si="27"/>
        <v>-0.10424798039393668</v>
      </c>
    </row>
    <row r="146" spans="1:14" x14ac:dyDescent="0.25">
      <c r="B146" s="141" t="s">
        <v>149</v>
      </c>
      <c r="C146" s="142">
        <v>46964</v>
      </c>
      <c r="D146" s="143">
        <v>-0.12334801762114533</v>
      </c>
      <c r="E146" s="142">
        <v>122</v>
      </c>
      <c r="F146" s="143">
        <f t="shared" si="24"/>
        <v>-0.99740226556511369</v>
      </c>
      <c r="G146" s="142">
        <v>14556</v>
      </c>
      <c r="H146" s="143">
        <f t="shared" si="25"/>
        <v>118.31147540983606</v>
      </c>
      <c r="I146" s="142">
        <v>39234</v>
      </c>
      <c r="J146" s="143">
        <f t="shared" si="25"/>
        <v>1.6953833470733719</v>
      </c>
      <c r="K146" s="142"/>
      <c r="L146" s="143"/>
      <c r="M146" s="143"/>
    </row>
    <row r="147" spans="1:14" x14ac:dyDescent="0.25">
      <c r="B147" s="141" t="s">
        <v>151</v>
      </c>
      <c r="C147" s="142">
        <v>45367</v>
      </c>
      <c r="D147" s="143">
        <v>-0.23576975557165236</v>
      </c>
      <c r="E147" s="142">
        <v>11012</v>
      </c>
      <c r="F147" s="143">
        <f t="shared" si="24"/>
        <v>-0.75726849912932304</v>
      </c>
      <c r="G147" s="142">
        <v>23181</v>
      </c>
      <c r="H147" s="143">
        <f t="shared" si="25"/>
        <v>1.1050671994188157</v>
      </c>
      <c r="I147" s="142">
        <v>39349</v>
      </c>
      <c r="J147" s="143">
        <f t="shared" si="25"/>
        <v>0.69746775376385828</v>
      </c>
      <c r="K147" s="142"/>
      <c r="L147" s="143"/>
      <c r="M147" s="143"/>
    </row>
    <row r="148" spans="1:14" x14ac:dyDescent="0.25">
      <c r="B148" s="141" t="s">
        <v>153</v>
      </c>
      <c r="C148" s="142">
        <v>43828</v>
      </c>
      <c r="D148" s="143">
        <v>-0.24447509050163763</v>
      </c>
      <c r="E148" s="142">
        <v>15534</v>
      </c>
      <c r="F148" s="143">
        <f t="shared" si="24"/>
        <v>-0.64556904262115544</v>
      </c>
      <c r="G148" s="142">
        <v>25131</v>
      </c>
      <c r="H148" s="143">
        <f t="shared" si="25"/>
        <v>0.61780610274237158</v>
      </c>
      <c r="I148" s="142">
        <v>39614</v>
      </c>
      <c r="J148" s="143">
        <f t="shared" si="25"/>
        <v>0.57630018702001506</v>
      </c>
      <c r="K148" s="142"/>
      <c r="L148" s="143"/>
      <c r="M148" s="143"/>
    </row>
    <row r="149" spans="1:14" x14ac:dyDescent="0.25">
      <c r="B149" s="141" t="s">
        <v>155</v>
      </c>
      <c r="C149" s="142">
        <v>49458</v>
      </c>
      <c r="D149" s="143">
        <v>-0.23269776750391735</v>
      </c>
      <c r="E149" s="142">
        <v>1682</v>
      </c>
      <c r="F149" s="143">
        <f t="shared" si="24"/>
        <v>-0.96599134619272919</v>
      </c>
      <c r="G149" s="142">
        <v>34781</v>
      </c>
      <c r="H149" s="143">
        <f t="shared" si="25"/>
        <v>19.678359096313912</v>
      </c>
      <c r="I149" s="142">
        <v>41553</v>
      </c>
      <c r="J149" s="143">
        <f t="shared" si="25"/>
        <v>0.194704005060234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49391</v>
      </c>
      <c r="D150" s="143">
        <v>-0.23272540856272916</v>
      </c>
      <c r="E150" s="142">
        <v>2986</v>
      </c>
      <c r="F150" s="143">
        <f t="shared" si="24"/>
        <v>-0.93954364155412928</v>
      </c>
      <c r="G150" s="142">
        <v>50667</v>
      </c>
      <c r="H150" s="143">
        <f t="shared" si="25"/>
        <v>15.968184862692564</v>
      </c>
      <c r="I150" s="142">
        <v>46982</v>
      </c>
      <c r="J150" s="143">
        <f t="shared" si="25"/>
        <v>-7.2729784672469266E-2</v>
      </c>
      <c r="K150" s="142"/>
      <c r="L150" s="143"/>
      <c r="M150" s="143"/>
    </row>
    <row r="151" spans="1:14" x14ac:dyDescent="0.25">
      <c r="B151" s="141" t="s">
        <v>159</v>
      </c>
      <c r="C151" s="142">
        <v>51371</v>
      </c>
      <c r="D151" s="143">
        <v>-0.11668414808191618</v>
      </c>
      <c r="E151" s="142">
        <v>10641</v>
      </c>
      <c r="F151" s="143">
        <f t="shared" si="24"/>
        <v>-0.79285978470343188</v>
      </c>
      <c r="G151" s="142">
        <v>51798</v>
      </c>
      <c r="H151" s="143">
        <f t="shared" si="25"/>
        <v>3.8677755850014099</v>
      </c>
      <c r="I151" s="142">
        <v>46672</v>
      </c>
      <c r="J151" s="143">
        <f t="shared" si="25"/>
        <v>-9.8961349859067904E-2</v>
      </c>
      <c r="K151" s="142"/>
      <c r="L151" s="143"/>
      <c r="M151" s="143"/>
    </row>
    <row r="152" spans="1:14" x14ac:dyDescent="0.25">
      <c r="B152" s="141" t="s">
        <v>161</v>
      </c>
      <c r="C152" s="142">
        <v>47609</v>
      </c>
      <c r="D152" s="143">
        <v>-0.11962350678649358</v>
      </c>
      <c r="E152" s="142">
        <v>12158</v>
      </c>
      <c r="F152" s="143">
        <f t="shared" si="24"/>
        <v>-0.74462811653258831</v>
      </c>
      <c r="G152" s="142">
        <v>41842</v>
      </c>
      <c r="H152" s="143">
        <f t="shared" si="25"/>
        <v>2.4415199868399409</v>
      </c>
      <c r="I152" s="142">
        <v>44254</v>
      </c>
      <c r="J152" s="143">
        <f t="shared" si="25"/>
        <v>5.7645428038812785E-2</v>
      </c>
      <c r="K152" s="142"/>
      <c r="L152" s="143"/>
      <c r="M152" s="143"/>
    </row>
    <row r="153" spans="1:14" ht="15.75" x14ac:dyDescent="0.25">
      <c r="B153" s="144" t="s">
        <v>121</v>
      </c>
      <c r="C153" s="145">
        <v>574270</v>
      </c>
      <c r="D153" s="146">
        <v>-0.16482573570581949</v>
      </c>
      <c r="E153" s="145">
        <v>164634</v>
      </c>
      <c r="F153" s="146">
        <f t="shared" si="24"/>
        <v>-0.71331603601093563</v>
      </c>
      <c r="G153" s="145">
        <v>269763</v>
      </c>
      <c r="H153" s="146">
        <f t="shared" si="25"/>
        <v>0.63856190094391185</v>
      </c>
      <c r="I153" s="145">
        <v>482557</v>
      </c>
      <c r="J153" s="146">
        <f t="shared" si="25"/>
        <v>0.78881833312945071</v>
      </c>
      <c r="K153" s="145">
        <v>220306</v>
      </c>
      <c r="L153" s="146">
        <v>0.19149373441716833</v>
      </c>
      <c r="M153" s="146">
        <v>-8.3135648945822038E-2</v>
      </c>
    </row>
    <row r="154" spans="1:14" ht="6" customHeight="1" x14ac:dyDescent="0.25"/>
    <row r="155" spans="1:14" x14ac:dyDescent="0.25">
      <c r="B155" s="49" t="s">
        <v>281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">
        <v>288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tr">
        <f>C160</f>
        <v>Francia</v>
      </c>
      <c r="C160" s="317" t="s">
        <v>190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f>2019</f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",RIGHT(2019,2),"/",RIGHT(2018,2))</f>
        <v>var 19/18</v>
      </c>
      <c r="E162" s="139" t="s">
        <v>135</v>
      </c>
      <c r="F162" s="138" t="str">
        <f>CONCATENATE("var ",RIGHT(E161,2),"/",RIGHT(E161-1,2))</f>
        <v>var 20/19</v>
      </c>
      <c r="G162" s="139" t="s">
        <v>135</v>
      </c>
      <c r="H162" s="138" t="str">
        <f>CONCATENATE("var ",RIGHT(G161,2),"/",RIGHT(G161-1,2))</f>
        <v>var 21/20</v>
      </c>
      <c r="I162" s="139" t="s">
        <v>135</v>
      </c>
      <c r="J162" s="138" t="str">
        <f>CONCATENATE("var ",RIGHT(I161,2),"/",RIGHT(I161-1,2))</f>
        <v>var 22/21</v>
      </c>
      <c r="K162" s="139" t="s">
        <v>135</v>
      </c>
      <c r="L162" s="138" t="str">
        <f>CONCATENATE("var ",RIGHT(K161,2),"/",RIGHT(K161-1,2))</f>
        <v>var 23/22</v>
      </c>
      <c r="M162" s="138" t="str">
        <f>CONCATENATE("var ",RIGHT(K161,2),"/",RIGHT(2019,2))</f>
        <v>var 23/19</v>
      </c>
    </row>
    <row r="163" spans="2:13" x14ac:dyDescent="0.25">
      <c r="B163" s="141" t="s">
        <v>139</v>
      </c>
      <c r="C163" s="142">
        <v>4777</v>
      </c>
      <c r="D163" s="143">
        <v>-5.0864295648718416E-2</v>
      </c>
      <c r="E163" s="142">
        <v>5299</v>
      </c>
      <c r="F163" s="143">
        <f t="shared" ref="F163:F175" si="28">IFERROR(E163/C163-1,"-")</f>
        <v>0.10927360267950603</v>
      </c>
      <c r="G163" s="142">
        <v>1987</v>
      </c>
      <c r="H163" s="143">
        <f t="shared" ref="H163:J175" si="29">IFERROR(G163/E163-1,"-")</f>
        <v>-0.62502358935648239</v>
      </c>
      <c r="I163" s="142">
        <v>4202</v>
      </c>
      <c r="J163" s="143">
        <f t="shared" si="29"/>
        <v>1.1147458480120784</v>
      </c>
      <c r="K163" s="142">
        <v>7223</v>
      </c>
      <c r="L163" s="143">
        <f t="shared" ref="L163:L167" si="30">IFERROR(K163/I163-1,"-")</f>
        <v>0.71894336030461692</v>
      </c>
      <c r="M163" s="143">
        <f>K163/C163-1</f>
        <v>0.51203684320703369</v>
      </c>
    </row>
    <row r="164" spans="2:13" x14ac:dyDescent="0.25">
      <c r="B164" s="141" t="s">
        <v>141</v>
      </c>
      <c r="C164" s="142">
        <v>5938</v>
      </c>
      <c r="D164" s="143">
        <v>-4.7481552775104241E-2</v>
      </c>
      <c r="E164" s="142">
        <v>7150</v>
      </c>
      <c r="F164" s="143">
        <f t="shared" si="28"/>
        <v>0.2041091276524083</v>
      </c>
      <c r="G164" s="142">
        <v>1941</v>
      </c>
      <c r="H164" s="143">
        <f t="shared" si="29"/>
        <v>-0.72853146853146855</v>
      </c>
      <c r="I164" s="142">
        <v>6655</v>
      </c>
      <c r="J164" s="143">
        <f t="shared" si="29"/>
        <v>2.4286450283359091</v>
      </c>
      <c r="K164" s="142">
        <v>9366</v>
      </c>
      <c r="L164" s="143">
        <f t="shared" si="30"/>
        <v>0.40736288504883555</v>
      </c>
      <c r="M164" s="143">
        <f>IFERROR(K164/C164-1,"-")</f>
        <v>0.57729875378915452</v>
      </c>
    </row>
    <row r="165" spans="2:13" x14ac:dyDescent="0.25">
      <c r="B165" s="141" t="s">
        <v>143</v>
      </c>
      <c r="C165" s="142">
        <v>6248</v>
      </c>
      <c r="D165" s="143">
        <v>-0.12247191011235958</v>
      </c>
      <c r="E165" s="142">
        <v>3513</v>
      </c>
      <c r="F165" s="143">
        <f t="shared" si="28"/>
        <v>-0.43774007682458382</v>
      </c>
      <c r="G165" s="142">
        <v>2165</v>
      </c>
      <c r="H165" s="143">
        <f t="shared" si="29"/>
        <v>-0.38371762026757761</v>
      </c>
      <c r="I165" s="142">
        <v>6549</v>
      </c>
      <c r="J165" s="143">
        <f t="shared" si="29"/>
        <v>2.0249422632794456</v>
      </c>
      <c r="K165" s="142">
        <v>7437</v>
      </c>
      <c r="L165" s="143">
        <f t="shared" si="30"/>
        <v>0.13559322033898313</v>
      </c>
      <c r="M165" s="143">
        <f t="shared" ref="M165:M167" si="31">IFERROR(K165/C165-1,"-")</f>
        <v>0.19030089628681179</v>
      </c>
    </row>
    <row r="166" spans="2:13" x14ac:dyDescent="0.25">
      <c r="B166" s="141" t="s">
        <v>145</v>
      </c>
      <c r="C166" s="142">
        <v>8320</v>
      </c>
      <c r="D166" s="143">
        <v>-0.2668311596757138</v>
      </c>
      <c r="E166" s="142">
        <v>0</v>
      </c>
      <c r="F166" s="143">
        <f t="shared" si="28"/>
        <v>-1</v>
      </c>
      <c r="G166" s="142">
        <v>2166</v>
      </c>
      <c r="H166" s="143" t="str">
        <f t="shared" si="29"/>
        <v>-</v>
      </c>
      <c r="I166" s="142">
        <v>9621</v>
      </c>
      <c r="J166" s="143">
        <f t="shared" si="29"/>
        <v>3.4418282548476453</v>
      </c>
      <c r="K166" s="142">
        <v>10688</v>
      </c>
      <c r="L166" s="143">
        <f t="shared" si="30"/>
        <v>0.11090323251221279</v>
      </c>
      <c r="M166" s="143">
        <f t="shared" si="31"/>
        <v>0.28461538461538471</v>
      </c>
    </row>
    <row r="167" spans="2:13" x14ac:dyDescent="0.25">
      <c r="B167" s="141" t="s">
        <v>147</v>
      </c>
      <c r="C167" s="142">
        <v>8140</v>
      </c>
      <c r="D167" s="143">
        <v>-0.18240257131378068</v>
      </c>
      <c r="E167" s="142">
        <v>7</v>
      </c>
      <c r="F167" s="143">
        <f t="shared" si="28"/>
        <v>-0.99914004914004917</v>
      </c>
      <c r="G167" s="142">
        <v>3942</v>
      </c>
      <c r="H167" s="143">
        <f t="shared" si="29"/>
        <v>562.14285714285711</v>
      </c>
      <c r="I167" s="142">
        <v>8766</v>
      </c>
      <c r="J167" s="143">
        <f t="shared" si="29"/>
        <v>1.2237442922374431</v>
      </c>
      <c r="K167" s="142">
        <v>8566</v>
      </c>
      <c r="L167" s="143">
        <f t="shared" si="30"/>
        <v>-2.2815423226100862E-2</v>
      </c>
      <c r="M167" s="143">
        <f t="shared" si="31"/>
        <v>5.2334152334152284E-2</v>
      </c>
    </row>
    <row r="168" spans="2:13" x14ac:dyDescent="0.25">
      <c r="B168" s="141" t="s">
        <v>149</v>
      </c>
      <c r="C168" s="142">
        <v>5791</v>
      </c>
      <c r="D168" s="143">
        <v>-0.13282419886193475</v>
      </c>
      <c r="E168" s="142">
        <v>33</v>
      </c>
      <c r="F168" s="143">
        <f t="shared" si="28"/>
        <v>-0.99430150233120362</v>
      </c>
      <c r="G168" s="142">
        <v>2713</v>
      </c>
      <c r="H168" s="143">
        <f t="shared" si="29"/>
        <v>81.212121212121218</v>
      </c>
      <c r="I168" s="142">
        <v>5386</v>
      </c>
      <c r="J168" s="143">
        <f t="shared" si="29"/>
        <v>0.98525617397714704</v>
      </c>
      <c r="K168" s="142"/>
      <c r="L168" s="143"/>
      <c r="M168" s="143"/>
    </row>
    <row r="169" spans="2:13" x14ac:dyDescent="0.25">
      <c r="B169" s="141" t="s">
        <v>151</v>
      </c>
      <c r="C169" s="142">
        <v>8342</v>
      </c>
      <c r="D169" s="143">
        <v>-9.0591954649514861E-2</v>
      </c>
      <c r="E169" s="142">
        <v>1013</v>
      </c>
      <c r="F169" s="143">
        <f t="shared" si="28"/>
        <v>-0.87856629105730044</v>
      </c>
      <c r="G169" s="142">
        <v>7311</v>
      </c>
      <c r="H169" s="143">
        <f t="shared" si="29"/>
        <v>6.2171767028627842</v>
      </c>
      <c r="I169" s="142">
        <v>9482</v>
      </c>
      <c r="J169" s="143">
        <f t="shared" si="29"/>
        <v>0.29694980166871843</v>
      </c>
      <c r="K169" s="142"/>
      <c r="L169" s="143"/>
      <c r="M169" s="143"/>
    </row>
    <row r="170" spans="2:13" x14ac:dyDescent="0.25">
      <c r="B170" s="141" t="s">
        <v>153</v>
      </c>
      <c r="C170" s="142">
        <v>11827</v>
      </c>
      <c r="D170" s="143">
        <v>-5.5049536593160808E-2</v>
      </c>
      <c r="E170" s="142">
        <v>2243</v>
      </c>
      <c r="F170" s="143">
        <f t="shared" si="28"/>
        <v>-0.81034920098080665</v>
      </c>
      <c r="G170" s="142">
        <v>11004</v>
      </c>
      <c r="H170" s="143">
        <f t="shared" si="29"/>
        <v>3.9059295586268394</v>
      </c>
      <c r="I170" s="142">
        <v>11262</v>
      </c>
      <c r="J170" s="143">
        <f t="shared" si="29"/>
        <v>2.3446019629225656E-2</v>
      </c>
      <c r="K170" s="142"/>
      <c r="L170" s="143"/>
      <c r="M170" s="143"/>
    </row>
    <row r="171" spans="2:13" x14ac:dyDescent="0.25">
      <c r="B171" s="141" t="s">
        <v>155</v>
      </c>
      <c r="C171" s="142">
        <v>6010</v>
      </c>
      <c r="D171" s="143">
        <v>-0.1152657147063153</v>
      </c>
      <c r="E171" s="142">
        <v>801</v>
      </c>
      <c r="F171" s="143">
        <f t="shared" si="28"/>
        <v>-0.86672212978369378</v>
      </c>
      <c r="G171" s="142">
        <v>5432</v>
      </c>
      <c r="H171" s="143">
        <f t="shared" si="29"/>
        <v>5.7815230961298374</v>
      </c>
      <c r="I171" s="142">
        <v>6277</v>
      </c>
      <c r="J171" s="143">
        <f t="shared" si="29"/>
        <v>0.15555964653902787</v>
      </c>
      <c r="K171" s="142"/>
      <c r="L171" s="143"/>
      <c r="M171" s="143"/>
    </row>
    <row r="172" spans="2:13" x14ac:dyDescent="0.25">
      <c r="B172" s="141" t="s">
        <v>157</v>
      </c>
      <c r="C172" s="142">
        <v>7726</v>
      </c>
      <c r="D172" s="143">
        <v>-4.3456728983533477E-2</v>
      </c>
      <c r="E172" s="142">
        <v>2400</v>
      </c>
      <c r="F172" s="143">
        <f t="shared" si="28"/>
        <v>-0.68936060056950554</v>
      </c>
      <c r="G172" s="142">
        <v>8135</v>
      </c>
      <c r="H172" s="143">
        <f t="shared" si="29"/>
        <v>2.3895833333333334</v>
      </c>
      <c r="I172" s="142">
        <v>8808</v>
      </c>
      <c r="J172" s="143">
        <f t="shared" si="29"/>
        <v>8.2728948985863582E-2</v>
      </c>
      <c r="K172" s="142"/>
      <c r="L172" s="143"/>
      <c r="M172" s="143"/>
    </row>
    <row r="173" spans="2:13" x14ac:dyDescent="0.25">
      <c r="B173" s="141" t="s">
        <v>159</v>
      </c>
      <c r="C173" s="142">
        <v>4782</v>
      </c>
      <c r="D173" s="143">
        <v>0.12517647058823522</v>
      </c>
      <c r="E173" s="142">
        <v>759</v>
      </c>
      <c r="F173" s="143">
        <f t="shared" si="28"/>
        <v>-0.84127979924717688</v>
      </c>
      <c r="G173" s="142">
        <v>4800</v>
      </c>
      <c r="H173" s="143">
        <f t="shared" si="29"/>
        <v>5.3241106719367588</v>
      </c>
      <c r="I173" s="142">
        <v>5727</v>
      </c>
      <c r="J173" s="143">
        <f t="shared" si="29"/>
        <v>0.19312499999999999</v>
      </c>
      <c r="K173" s="142"/>
      <c r="L173" s="143"/>
      <c r="M173" s="143"/>
    </row>
    <row r="174" spans="2:13" x14ac:dyDescent="0.25">
      <c r="B174" s="141" t="s">
        <v>161</v>
      </c>
      <c r="C174" s="142">
        <v>4466</v>
      </c>
      <c r="D174" s="143">
        <v>1.0635890472957765E-2</v>
      </c>
      <c r="E174" s="142">
        <v>1763</v>
      </c>
      <c r="F174" s="143">
        <f t="shared" si="28"/>
        <v>-0.60523958799820865</v>
      </c>
      <c r="G174" s="142">
        <v>5309</v>
      </c>
      <c r="H174" s="143">
        <f t="shared" si="29"/>
        <v>2.0113442994895063</v>
      </c>
      <c r="I174" s="142">
        <v>6705</v>
      </c>
      <c r="J174" s="143">
        <f t="shared" si="29"/>
        <v>0.26294970804294593</v>
      </c>
      <c r="K174" s="142"/>
      <c r="L174" s="143"/>
      <c r="M174" s="143"/>
    </row>
    <row r="175" spans="2:13" ht="15.75" x14ac:dyDescent="0.25">
      <c r="B175" s="144" t="s">
        <v>121</v>
      </c>
      <c r="C175" s="145">
        <v>82367</v>
      </c>
      <c r="D175" s="146">
        <v>-0.10076749238512184</v>
      </c>
      <c r="E175" s="145">
        <v>24981</v>
      </c>
      <c r="F175" s="146">
        <f t="shared" si="28"/>
        <v>-0.69671106146879214</v>
      </c>
      <c r="G175" s="145">
        <v>56905</v>
      </c>
      <c r="H175" s="146">
        <f t="shared" si="29"/>
        <v>1.277931227733077</v>
      </c>
      <c r="I175" s="145">
        <v>89440</v>
      </c>
      <c r="J175" s="146">
        <f t="shared" si="29"/>
        <v>0.57174237764695546</v>
      </c>
      <c r="K175" s="145">
        <v>43280</v>
      </c>
      <c r="L175" s="146">
        <v>0.2091749783477217</v>
      </c>
      <c r="M175" s="146">
        <v>0.29491667414654588</v>
      </c>
    </row>
    <row r="176" spans="2:13" ht="6" customHeight="1" x14ac:dyDescent="0.25"/>
    <row r="177" spans="1:14" x14ac:dyDescent="0.25">
      <c r="B177" s="49" t="s">
        <v>281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289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50" t="str">
        <f>C182</f>
        <v>Bélgica</v>
      </c>
      <c r="C182" s="317" t="s">
        <v>194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f>2019</f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",RIGHT(2019,2),"/",RIGHT(2018,2))</f>
        <v>var 19/18</v>
      </c>
      <c r="E184" s="139" t="s">
        <v>135</v>
      </c>
      <c r="F184" s="138" t="str">
        <f>CONCATENATE("var ",RIGHT(E183,2),"/",RIGHT(E183-1,2))</f>
        <v>var 20/19</v>
      </c>
      <c r="G184" s="139" t="s">
        <v>135</v>
      </c>
      <c r="H184" s="138" t="str">
        <f>CONCATENATE("var ",RIGHT(G183,2),"/",RIGHT(G183-1,2))</f>
        <v>var 21/20</v>
      </c>
      <c r="I184" s="139" t="s">
        <v>135</v>
      </c>
      <c r="J184" s="138" t="str">
        <f>CONCATENATE("var ",RIGHT(I183,2),"/",RIGHT(I183-1,2))</f>
        <v>var 22/21</v>
      </c>
      <c r="K184" s="139" t="s">
        <v>135</v>
      </c>
      <c r="L184" s="138" t="str">
        <f>CONCATENATE("var ",RIGHT(K183,2),"/",RIGHT(K183-1,2))</f>
        <v>var 23/22</v>
      </c>
      <c r="M184" s="138" t="str">
        <f>CONCATENATE("var ",RIGHT(K183,2),"/",RIGHT(2019,2))</f>
        <v>var 23/19</v>
      </c>
    </row>
    <row r="185" spans="1:14" x14ac:dyDescent="0.25">
      <c r="A185" s="140"/>
      <c r="B185" s="141" t="s">
        <v>139</v>
      </c>
      <c r="C185" s="142">
        <v>5281</v>
      </c>
      <c r="D185" s="143">
        <v>-9.9420190995907265E-2</v>
      </c>
      <c r="E185" s="142">
        <v>4770</v>
      </c>
      <c r="F185" s="143">
        <f t="shared" ref="F185:F197" si="32">IFERROR(E185/C185-1,"-")</f>
        <v>-9.6761976898314672E-2</v>
      </c>
      <c r="G185" s="142">
        <v>1396</v>
      </c>
      <c r="H185" s="143">
        <f t="shared" ref="H185:J197" si="33">IFERROR(G185/E185-1,"-")</f>
        <v>-0.70733752620545065</v>
      </c>
      <c r="I185" s="142">
        <v>5781</v>
      </c>
      <c r="J185" s="143">
        <f t="shared" si="33"/>
        <v>3.1411174785100284</v>
      </c>
      <c r="K185" s="142">
        <v>5547</v>
      </c>
      <c r="L185" s="143">
        <f t="shared" ref="L185:L189" si="34">IFERROR(K185/I185-1,"-")</f>
        <v>-4.0477426050856247E-2</v>
      </c>
      <c r="M185" s="143">
        <f>K185/C185-1</f>
        <v>5.0369248248437692E-2</v>
      </c>
    </row>
    <row r="186" spans="1:14" x14ac:dyDescent="0.25">
      <c r="B186" s="141" t="s">
        <v>141</v>
      </c>
      <c r="C186" s="142">
        <v>4551</v>
      </c>
      <c r="D186" s="143">
        <v>-0.20879694019471484</v>
      </c>
      <c r="E186" s="142">
        <v>5110</v>
      </c>
      <c r="F186" s="143">
        <f t="shared" si="32"/>
        <v>0.12283014722039121</v>
      </c>
      <c r="G186" s="142">
        <v>170</v>
      </c>
      <c r="H186" s="143">
        <f t="shared" si="33"/>
        <v>-0.96673189823874761</v>
      </c>
      <c r="I186" s="142">
        <v>5925</v>
      </c>
      <c r="J186" s="143">
        <f t="shared" si="33"/>
        <v>33.852941176470587</v>
      </c>
      <c r="K186" s="142">
        <v>5633</v>
      </c>
      <c r="L186" s="143">
        <f t="shared" si="34"/>
        <v>-4.9282700421940939E-2</v>
      </c>
      <c r="M186" s="143">
        <f>IFERROR(K186/C186-1,"-")</f>
        <v>0.23774994506701819</v>
      </c>
    </row>
    <row r="187" spans="1:14" x14ac:dyDescent="0.25">
      <c r="B187" s="141" t="s">
        <v>143</v>
      </c>
      <c r="C187" s="142">
        <v>6364</v>
      </c>
      <c r="D187" s="143">
        <v>1.0479517307081521E-2</v>
      </c>
      <c r="E187" s="142">
        <v>1894</v>
      </c>
      <c r="F187" s="143">
        <f t="shared" si="32"/>
        <v>-0.70238843494657455</v>
      </c>
      <c r="G187" s="142">
        <v>248</v>
      </c>
      <c r="H187" s="143">
        <f t="shared" si="33"/>
        <v>-0.86906019007391766</v>
      </c>
      <c r="I187" s="142">
        <v>6016</v>
      </c>
      <c r="J187" s="143">
        <f t="shared" si="33"/>
        <v>23.258064516129032</v>
      </c>
      <c r="K187" s="142">
        <v>6275</v>
      </c>
      <c r="L187" s="143">
        <f t="shared" si="34"/>
        <v>4.3051861702127603E-2</v>
      </c>
      <c r="M187" s="143">
        <f t="shared" ref="M187:M189" si="35">IFERROR(K187/C187-1,"-")</f>
        <v>-1.3984915147705834E-2</v>
      </c>
    </row>
    <row r="188" spans="1:14" x14ac:dyDescent="0.25">
      <c r="B188" s="141" t="s">
        <v>145</v>
      </c>
      <c r="C188" s="142">
        <v>7773</v>
      </c>
      <c r="D188" s="143">
        <v>-8.423656927426959E-2</v>
      </c>
      <c r="E188" s="142">
        <v>0</v>
      </c>
      <c r="F188" s="143">
        <f t="shared" si="32"/>
        <v>-1</v>
      </c>
      <c r="G188" s="142">
        <v>416</v>
      </c>
      <c r="H188" s="143" t="str">
        <f t="shared" si="33"/>
        <v>-</v>
      </c>
      <c r="I188" s="142">
        <v>8779</v>
      </c>
      <c r="J188" s="143">
        <f t="shared" si="33"/>
        <v>20.103365384615383</v>
      </c>
      <c r="K188" s="142">
        <v>8770</v>
      </c>
      <c r="L188" s="143">
        <f t="shared" si="34"/>
        <v>-1.0251737099897795E-3</v>
      </c>
      <c r="M188" s="143">
        <f t="shared" si="35"/>
        <v>0.12826450533899392</v>
      </c>
    </row>
    <row r="189" spans="1:14" x14ac:dyDescent="0.25">
      <c r="B189" s="141" t="s">
        <v>147</v>
      </c>
      <c r="C189" s="142">
        <v>6408</v>
      </c>
      <c r="D189" s="143">
        <v>-7.8913324708926313E-2</v>
      </c>
      <c r="E189" s="142">
        <v>6</v>
      </c>
      <c r="F189" s="143">
        <f t="shared" si="32"/>
        <v>-0.99906367041198507</v>
      </c>
      <c r="G189" s="142">
        <v>1933</v>
      </c>
      <c r="H189" s="143">
        <f t="shared" si="33"/>
        <v>321.16666666666669</v>
      </c>
      <c r="I189" s="142">
        <v>5511</v>
      </c>
      <c r="J189" s="143">
        <f t="shared" si="33"/>
        <v>1.8510087946197622</v>
      </c>
      <c r="K189" s="142">
        <v>7744</v>
      </c>
      <c r="L189" s="143">
        <f t="shared" si="34"/>
        <v>0.40518962075848308</v>
      </c>
      <c r="M189" s="143">
        <f t="shared" si="35"/>
        <v>0.20848938826466923</v>
      </c>
    </row>
    <row r="190" spans="1:14" x14ac:dyDescent="0.25">
      <c r="B190" s="141" t="s">
        <v>195</v>
      </c>
      <c r="C190" s="142">
        <v>7816</v>
      </c>
      <c r="D190" s="143">
        <v>8.7216580887466977E-2</v>
      </c>
      <c r="E190" s="142">
        <v>7</v>
      </c>
      <c r="F190" s="143">
        <f t="shared" si="32"/>
        <v>-0.99910440122824973</v>
      </c>
      <c r="G190" s="142">
        <v>4559</v>
      </c>
      <c r="H190" s="143">
        <f t="shared" si="33"/>
        <v>650.28571428571433</v>
      </c>
      <c r="I190" s="142">
        <v>5402</v>
      </c>
      <c r="J190" s="143">
        <f t="shared" si="33"/>
        <v>0.18490897126562844</v>
      </c>
      <c r="K190" s="142"/>
      <c r="L190" s="143"/>
      <c r="M190" s="143"/>
    </row>
    <row r="191" spans="1:14" x14ac:dyDescent="0.25">
      <c r="B191" s="141" t="s">
        <v>151</v>
      </c>
      <c r="C191" s="142">
        <v>9059</v>
      </c>
      <c r="D191" s="143">
        <v>-0.12380307573266269</v>
      </c>
      <c r="E191" s="142">
        <v>2633</v>
      </c>
      <c r="F191" s="143">
        <f t="shared" si="32"/>
        <v>-0.70934981786069096</v>
      </c>
      <c r="G191" s="142">
        <v>5596</v>
      </c>
      <c r="H191" s="143">
        <f t="shared" si="33"/>
        <v>1.1253323205469048</v>
      </c>
      <c r="I191" s="142">
        <v>10797</v>
      </c>
      <c r="J191" s="143">
        <f t="shared" si="33"/>
        <v>0.92941386704789131</v>
      </c>
      <c r="K191" s="142"/>
      <c r="L191" s="143"/>
      <c r="M191" s="143"/>
    </row>
    <row r="192" spans="1:14" x14ac:dyDescent="0.25">
      <c r="B192" s="141" t="s">
        <v>153</v>
      </c>
      <c r="C192" s="142">
        <v>7458</v>
      </c>
      <c r="D192" s="143">
        <v>-5.3913484713941418E-2</v>
      </c>
      <c r="E192" s="142">
        <v>3403</v>
      </c>
      <c r="F192" s="143">
        <f t="shared" si="32"/>
        <v>-0.54371145079109673</v>
      </c>
      <c r="G192" s="142">
        <v>6893</v>
      </c>
      <c r="H192" s="143">
        <f t="shared" si="33"/>
        <v>1.0255656773435202</v>
      </c>
      <c r="I192" s="142">
        <v>7333</v>
      </c>
      <c r="J192" s="143">
        <f t="shared" si="33"/>
        <v>6.3832873930073974E-2</v>
      </c>
      <c r="K192" s="142"/>
      <c r="L192" s="143"/>
      <c r="M192" s="143"/>
    </row>
    <row r="193" spans="2:14" x14ac:dyDescent="0.25">
      <c r="B193" s="141" t="s">
        <v>155</v>
      </c>
      <c r="C193" s="142">
        <v>6956</v>
      </c>
      <c r="D193" s="143">
        <v>-3.5496394897393202E-2</v>
      </c>
      <c r="E193" s="142">
        <v>340</v>
      </c>
      <c r="F193" s="143">
        <f t="shared" si="32"/>
        <v>-0.9511213341000575</v>
      </c>
      <c r="G193" s="142">
        <v>7151</v>
      </c>
      <c r="H193" s="143">
        <f t="shared" si="33"/>
        <v>20.03235294117647</v>
      </c>
      <c r="I193" s="142">
        <v>6861</v>
      </c>
      <c r="J193" s="143">
        <f t="shared" si="33"/>
        <v>-4.0553768703677773E-2</v>
      </c>
      <c r="K193" s="142"/>
      <c r="L193" s="143"/>
      <c r="M193" s="143"/>
    </row>
    <row r="194" spans="2:14" x14ac:dyDescent="0.25">
      <c r="B194" s="141" t="s">
        <v>157</v>
      </c>
      <c r="C194" s="142">
        <v>6361</v>
      </c>
      <c r="D194" s="143">
        <v>-0.10922839938383977</v>
      </c>
      <c r="E194" s="142">
        <v>633</v>
      </c>
      <c r="F194" s="143">
        <f t="shared" si="32"/>
        <v>-0.90048734475711367</v>
      </c>
      <c r="G194" s="142">
        <v>8262</v>
      </c>
      <c r="H194" s="143">
        <f t="shared" si="33"/>
        <v>12.052132701421801</v>
      </c>
      <c r="I194" s="142">
        <v>7780</v>
      </c>
      <c r="J194" s="143">
        <f t="shared" si="33"/>
        <v>-5.8339385136770727E-2</v>
      </c>
      <c r="K194" s="142"/>
      <c r="L194" s="143"/>
      <c r="M194" s="143"/>
    </row>
    <row r="195" spans="2:14" x14ac:dyDescent="0.25">
      <c r="B195" s="141" t="s">
        <v>159</v>
      </c>
      <c r="C195" s="142">
        <v>5193</v>
      </c>
      <c r="D195" s="143">
        <v>-3.8498556304134013E-4</v>
      </c>
      <c r="E195" s="142">
        <v>1952</v>
      </c>
      <c r="F195" s="143">
        <f t="shared" si="32"/>
        <v>-0.62410937800885802</v>
      </c>
      <c r="G195" s="142">
        <v>6651</v>
      </c>
      <c r="H195" s="143">
        <f t="shared" si="33"/>
        <v>2.4072745901639343</v>
      </c>
      <c r="I195" s="142">
        <v>5379</v>
      </c>
      <c r="J195" s="143">
        <f t="shared" si="33"/>
        <v>-0.19124943617501122</v>
      </c>
      <c r="K195" s="142"/>
      <c r="L195" s="143"/>
      <c r="M195" s="143"/>
    </row>
    <row r="196" spans="2:14" x14ac:dyDescent="0.25">
      <c r="B196" s="141" t="s">
        <v>161</v>
      </c>
      <c r="C196" s="142">
        <v>5794</v>
      </c>
      <c r="D196" s="143">
        <v>-5.5890500244419106E-2</v>
      </c>
      <c r="E196" s="142">
        <v>3682</v>
      </c>
      <c r="F196" s="143">
        <f t="shared" si="32"/>
        <v>-0.36451501553331034</v>
      </c>
      <c r="G196" s="142">
        <v>6124</v>
      </c>
      <c r="H196" s="143">
        <f t="shared" si="33"/>
        <v>0.66322650733297128</v>
      </c>
      <c r="I196" s="142">
        <v>5928</v>
      </c>
      <c r="J196" s="143">
        <f t="shared" si="33"/>
        <v>-3.2005225342913168E-2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79014</v>
      </c>
      <c r="D197" s="146">
        <v>-6.4424841631638197E-2</v>
      </c>
      <c r="E197" s="145">
        <v>24430</v>
      </c>
      <c r="F197" s="146">
        <f t="shared" si="32"/>
        <v>-0.69081428607588524</v>
      </c>
      <c r="G197" s="145">
        <v>49399</v>
      </c>
      <c r="H197" s="146">
        <f t="shared" si="33"/>
        <v>1.0220630372492838</v>
      </c>
      <c r="I197" s="145">
        <v>81492</v>
      </c>
      <c r="J197" s="146">
        <f t="shared" si="33"/>
        <v>0.6496690216401142</v>
      </c>
      <c r="K197" s="145">
        <v>33969</v>
      </c>
      <c r="L197" s="146">
        <v>6.1133325003123851E-2</v>
      </c>
      <c r="M197" s="146">
        <v>0.11824735819863719</v>
      </c>
    </row>
    <row r="198" spans="2:14" ht="6" customHeight="1" x14ac:dyDescent="0.25"/>
    <row r="199" spans="2:14" x14ac:dyDescent="0.25">
      <c r="B199" s="49" t="s">
        <v>281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290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50" t="str">
        <f>C204</f>
        <v>Países Bajos</v>
      </c>
      <c r="C204" s="317" t="s">
        <v>199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f>2019</f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",RIGHT(2019,2),"/",RIGHT(2018,2))</f>
        <v>var 19/18</v>
      </c>
      <c r="E206" s="139" t="s">
        <v>135</v>
      </c>
      <c r="F206" s="138" t="str">
        <f>CONCATENATE("var ",RIGHT(E205,2),"/",RIGHT(E205-1,2))</f>
        <v>var 20/19</v>
      </c>
      <c r="G206" s="139" t="s">
        <v>135</v>
      </c>
      <c r="H206" s="138" t="str">
        <f>CONCATENATE("var ",RIGHT(G205,2),"/",RIGHT(G205-1,2))</f>
        <v>var 21/20</v>
      </c>
      <c r="I206" s="139" t="s">
        <v>135</v>
      </c>
      <c r="J206" s="138" t="str">
        <f>CONCATENATE("var ",RIGHT(I205,2),"/",RIGHT(I205-1,2))</f>
        <v>var 22/21</v>
      </c>
      <c r="K206" s="139" t="s">
        <v>135</v>
      </c>
      <c r="L206" s="138" t="str">
        <f>CONCATENATE("var ",RIGHT(K205,2),"/",RIGHT(K205-1,2))</f>
        <v>var 23/22</v>
      </c>
      <c r="M206" s="138" t="str">
        <f>CONCATENATE("var ",RIGHT(K205,2),"/",RIGHT(2019,2))</f>
        <v>var 23/19</v>
      </c>
    </row>
    <row r="207" spans="2:14" x14ac:dyDescent="0.25">
      <c r="B207" s="141" t="s">
        <v>139</v>
      </c>
      <c r="C207" s="142">
        <v>15002</v>
      </c>
      <c r="D207" s="143">
        <v>-2.5970653161927038E-2</v>
      </c>
      <c r="E207" s="142">
        <v>14546</v>
      </c>
      <c r="F207" s="143">
        <f t="shared" ref="F207:F219" si="36">IFERROR(E207/C207-1,"-")</f>
        <v>-3.0395947207039087E-2</v>
      </c>
      <c r="G207" s="142">
        <v>509</v>
      </c>
      <c r="H207" s="143">
        <f t="shared" ref="H207:J219" si="37">IFERROR(G207/E207-1,"-")</f>
        <v>-0.96500756221641693</v>
      </c>
      <c r="I207" s="142">
        <v>16833</v>
      </c>
      <c r="J207" s="143">
        <f t="shared" si="37"/>
        <v>32.07072691552063</v>
      </c>
      <c r="K207" s="142">
        <v>17690</v>
      </c>
      <c r="L207" s="143">
        <f t="shared" ref="L207:L211" si="38">IFERROR(K207/I207-1,"-")</f>
        <v>5.0911899245529524E-2</v>
      </c>
      <c r="M207" s="143">
        <f>K207/C207-1</f>
        <v>0.1791761098520197</v>
      </c>
    </row>
    <row r="208" spans="2:14" x14ac:dyDescent="0.25">
      <c r="B208" s="141" t="s">
        <v>141</v>
      </c>
      <c r="C208" s="142">
        <v>13422</v>
      </c>
      <c r="D208" s="143">
        <v>-0.1016064257028112</v>
      </c>
      <c r="E208" s="142">
        <v>15949</v>
      </c>
      <c r="F208" s="143">
        <f t="shared" si="36"/>
        <v>0.18827298465206388</v>
      </c>
      <c r="G208" s="142">
        <v>339</v>
      </c>
      <c r="H208" s="143">
        <f t="shared" si="37"/>
        <v>-0.97874474888707752</v>
      </c>
      <c r="I208" s="142">
        <v>17692</v>
      </c>
      <c r="J208" s="143">
        <f t="shared" si="37"/>
        <v>51.188790560471979</v>
      </c>
      <c r="K208" s="142">
        <v>16379</v>
      </c>
      <c r="L208" s="143">
        <f t="shared" si="38"/>
        <v>-7.4214334162333251E-2</v>
      </c>
      <c r="M208" s="143">
        <f>IFERROR(K208/C208-1,"-")</f>
        <v>0.22030993890627326</v>
      </c>
    </row>
    <row r="209" spans="2:14" x14ac:dyDescent="0.25">
      <c r="B209" s="141" t="s">
        <v>143</v>
      </c>
      <c r="C209" s="142">
        <v>16460</v>
      </c>
      <c r="D209" s="143">
        <v>0.1858789625360231</v>
      </c>
      <c r="E209" s="142">
        <v>6273</v>
      </c>
      <c r="F209" s="143">
        <f t="shared" si="36"/>
        <v>-0.61889428918590528</v>
      </c>
      <c r="G209" s="142">
        <v>508</v>
      </c>
      <c r="H209" s="143">
        <f t="shared" si="37"/>
        <v>-0.91901801370954883</v>
      </c>
      <c r="I209" s="142">
        <v>17450</v>
      </c>
      <c r="J209" s="143">
        <f t="shared" si="37"/>
        <v>33.3503937007874</v>
      </c>
      <c r="K209" s="142">
        <v>16203</v>
      </c>
      <c r="L209" s="143">
        <f t="shared" si="38"/>
        <v>-7.1461318051575962E-2</v>
      </c>
      <c r="M209" s="143">
        <f t="shared" ref="M209:M211" si="39">IFERROR(K209/C209-1,"-")</f>
        <v>-1.5613608748481167E-2</v>
      </c>
    </row>
    <row r="210" spans="2:14" x14ac:dyDescent="0.25">
      <c r="B210" s="141" t="s">
        <v>145</v>
      </c>
      <c r="C210" s="142">
        <v>18733</v>
      </c>
      <c r="D210" s="143">
        <v>-2.6604312808521713E-2</v>
      </c>
      <c r="E210" s="142">
        <v>0</v>
      </c>
      <c r="F210" s="143">
        <f t="shared" si="36"/>
        <v>-1</v>
      </c>
      <c r="G210" s="142">
        <v>903</v>
      </c>
      <c r="H210" s="143" t="str">
        <f t="shared" si="37"/>
        <v>-</v>
      </c>
      <c r="I210" s="142">
        <v>21942</v>
      </c>
      <c r="J210" s="143">
        <f t="shared" si="37"/>
        <v>23.299003322259136</v>
      </c>
      <c r="K210" s="142">
        <v>20891</v>
      </c>
      <c r="L210" s="143">
        <f t="shared" si="38"/>
        <v>-4.7899006471606942E-2</v>
      </c>
      <c r="M210" s="143">
        <f t="shared" si="39"/>
        <v>0.11519777931991682</v>
      </c>
    </row>
    <row r="211" spans="2:14" x14ac:dyDescent="0.25">
      <c r="B211" s="141" t="s">
        <v>147</v>
      </c>
      <c r="C211" s="142">
        <v>15483</v>
      </c>
      <c r="D211" s="143">
        <v>-0.13676404995539693</v>
      </c>
      <c r="E211" s="142">
        <v>22</v>
      </c>
      <c r="F211" s="143">
        <f t="shared" si="36"/>
        <v>-0.99857908674029583</v>
      </c>
      <c r="G211" s="142">
        <v>2487</v>
      </c>
      <c r="H211" s="143">
        <f t="shared" si="37"/>
        <v>112.04545454545455</v>
      </c>
      <c r="I211" s="142">
        <v>19285</v>
      </c>
      <c r="J211" s="143">
        <f t="shared" si="37"/>
        <v>6.7543224768797749</v>
      </c>
      <c r="K211" s="142">
        <v>18073</v>
      </c>
      <c r="L211" s="143">
        <f t="shared" si="38"/>
        <v>-6.2846772102670423E-2</v>
      </c>
      <c r="M211" s="143">
        <f t="shared" si="39"/>
        <v>0.1672802428469935</v>
      </c>
    </row>
    <row r="212" spans="2:14" x14ac:dyDescent="0.25">
      <c r="B212" s="141" t="s">
        <v>149</v>
      </c>
      <c r="C212" s="142">
        <v>14277</v>
      </c>
      <c r="D212" s="143">
        <v>-1.3290430889759675E-3</v>
      </c>
      <c r="E212" s="142">
        <v>38</v>
      </c>
      <c r="F212" s="143">
        <f t="shared" si="36"/>
        <v>-0.99733837640960987</v>
      </c>
      <c r="G212" s="142">
        <v>8608</v>
      </c>
      <c r="H212" s="143">
        <f t="shared" si="37"/>
        <v>225.52631578947367</v>
      </c>
      <c r="I212" s="142">
        <v>15453</v>
      </c>
      <c r="J212" s="143">
        <f t="shared" si="37"/>
        <v>0.79519052044609673</v>
      </c>
      <c r="K212" s="142"/>
      <c r="L212" s="143"/>
      <c r="M212" s="143"/>
    </row>
    <row r="213" spans="2:14" x14ac:dyDescent="0.25">
      <c r="B213" s="141" t="s">
        <v>151</v>
      </c>
      <c r="C213" s="142">
        <v>22375</v>
      </c>
      <c r="D213" s="143">
        <v>5.7519614330276969E-2</v>
      </c>
      <c r="E213" s="142">
        <v>3852</v>
      </c>
      <c r="F213" s="143">
        <f t="shared" si="36"/>
        <v>-0.82784357541899445</v>
      </c>
      <c r="G213" s="142">
        <v>9649</v>
      </c>
      <c r="H213" s="143">
        <f t="shared" si="37"/>
        <v>1.5049325025960538</v>
      </c>
      <c r="I213" s="142">
        <v>22147</v>
      </c>
      <c r="J213" s="143">
        <f t="shared" si="37"/>
        <v>1.2952637579023731</v>
      </c>
      <c r="K213" s="142"/>
      <c r="L213" s="143"/>
      <c r="M213" s="143"/>
    </row>
    <row r="214" spans="2:14" x14ac:dyDescent="0.25">
      <c r="B214" s="141" t="s">
        <v>153</v>
      </c>
      <c r="C214" s="142">
        <v>21594</v>
      </c>
      <c r="D214" s="143">
        <v>-0.10628259250062078</v>
      </c>
      <c r="E214" s="142">
        <v>7335</v>
      </c>
      <c r="F214" s="143">
        <f t="shared" si="36"/>
        <v>-0.66032231175326483</v>
      </c>
      <c r="G214" s="142">
        <v>15835</v>
      </c>
      <c r="H214" s="143">
        <f t="shared" si="37"/>
        <v>1.1588275391956375</v>
      </c>
      <c r="I214" s="142">
        <v>24458</v>
      </c>
      <c r="J214" s="143">
        <f t="shared" si="37"/>
        <v>0.54455320492579729</v>
      </c>
      <c r="K214" s="142"/>
      <c r="L214" s="143"/>
      <c r="M214" s="143"/>
    </row>
    <row r="215" spans="2:14" x14ac:dyDescent="0.25">
      <c r="B215" s="141" t="s">
        <v>155</v>
      </c>
      <c r="C215" s="142">
        <v>16369</v>
      </c>
      <c r="D215" s="143">
        <v>-6.3183196932410035E-2</v>
      </c>
      <c r="E215" s="142">
        <v>451</v>
      </c>
      <c r="F215" s="143">
        <f t="shared" si="36"/>
        <v>-0.9724479198484941</v>
      </c>
      <c r="G215" s="142">
        <v>17158</v>
      </c>
      <c r="H215" s="143">
        <f t="shared" si="37"/>
        <v>37.044345898004437</v>
      </c>
      <c r="I215" s="142">
        <v>19164</v>
      </c>
      <c r="J215" s="143">
        <f t="shared" si="37"/>
        <v>0.11691339316936711</v>
      </c>
      <c r="K215" s="142"/>
      <c r="L215" s="143"/>
      <c r="M215" s="143"/>
    </row>
    <row r="216" spans="2:14" x14ac:dyDescent="0.25">
      <c r="B216" s="141" t="s">
        <v>157</v>
      </c>
      <c r="C216" s="142">
        <v>19663</v>
      </c>
      <c r="D216" s="143">
        <v>2.8076963296036705E-2</v>
      </c>
      <c r="E216" s="142">
        <v>573</v>
      </c>
      <c r="F216" s="143">
        <f t="shared" si="36"/>
        <v>-0.97085897370696228</v>
      </c>
      <c r="G216" s="142">
        <v>24946</v>
      </c>
      <c r="H216" s="143">
        <f t="shared" si="37"/>
        <v>42.535776614310649</v>
      </c>
      <c r="I216" s="142">
        <v>22464</v>
      </c>
      <c r="J216" s="143">
        <f t="shared" si="37"/>
        <v>-9.9494909003447485E-2</v>
      </c>
      <c r="K216" s="142"/>
      <c r="L216" s="143"/>
      <c r="M216" s="143"/>
    </row>
    <row r="217" spans="2:14" x14ac:dyDescent="0.25">
      <c r="B217" s="141" t="s">
        <v>159</v>
      </c>
      <c r="C217" s="142">
        <v>15150</v>
      </c>
      <c r="D217" s="143">
        <v>0.17624223602484479</v>
      </c>
      <c r="E217" s="142">
        <v>1293</v>
      </c>
      <c r="F217" s="143">
        <f t="shared" si="36"/>
        <v>-0.91465346534653469</v>
      </c>
      <c r="G217" s="142">
        <v>15526</v>
      </c>
      <c r="H217" s="143">
        <f t="shared" si="37"/>
        <v>11.007733952049497</v>
      </c>
      <c r="I217" s="142">
        <v>15137</v>
      </c>
      <c r="J217" s="143">
        <f t="shared" si="37"/>
        <v>-2.5054746876207679E-2</v>
      </c>
      <c r="K217" s="142"/>
      <c r="L217" s="143"/>
      <c r="M217" s="143"/>
    </row>
    <row r="218" spans="2:14" x14ac:dyDescent="0.25">
      <c r="B218" s="141" t="s">
        <v>161</v>
      </c>
      <c r="C218" s="142">
        <v>16558</v>
      </c>
      <c r="D218" s="143">
        <v>9.1640295358649704E-2</v>
      </c>
      <c r="E218" s="142">
        <v>1642</v>
      </c>
      <c r="F218" s="143">
        <f t="shared" si="36"/>
        <v>-0.90083343398961224</v>
      </c>
      <c r="G218" s="142">
        <v>15745</v>
      </c>
      <c r="H218" s="143">
        <f t="shared" si="37"/>
        <v>8.5889159561510358</v>
      </c>
      <c r="I218" s="142">
        <v>17267</v>
      </c>
      <c r="J218" s="143">
        <f t="shared" si="37"/>
        <v>9.6665608129564928E-2</v>
      </c>
      <c r="K218" s="142"/>
      <c r="L218" s="143"/>
      <c r="M218" s="143"/>
    </row>
    <row r="219" spans="2:14" ht="15.75" x14ac:dyDescent="0.25">
      <c r="B219" s="144" t="s">
        <v>121</v>
      </c>
      <c r="C219" s="145">
        <v>205086</v>
      </c>
      <c r="D219" s="146">
        <v>-2.8201063860823217E-3</v>
      </c>
      <c r="E219" s="145">
        <v>51977</v>
      </c>
      <c r="F219" s="146">
        <f t="shared" si="36"/>
        <v>-0.74655997971582655</v>
      </c>
      <c r="G219" s="145">
        <v>112213</v>
      </c>
      <c r="H219" s="146">
        <f t="shared" si="37"/>
        <v>1.1588972045327739</v>
      </c>
      <c r="I219" s="145">
        <v>229292</v>
      </c>
      <c r="J219" s="146">
        <f t="shared" si="37"/>
        <v>1.0433639596125226</v>
      </c>
      <c r="K219" s="145">
        <v>89236</v>
      </c>
      <c r="L219" s="146">
        <v>-4.2552734919851454E-2</v>
      </c>
      <c r="M219" s="146">
        <v>0.12814159292035399</v>
      </c>
    </row>
    <row r="220" spans="2:14" ht="6" customHeight="1" x14ac:dyDescent="0.25"/>
    <row r="221" spans="2:14" x14ac:dyDescent="0.25">
      <c r="B221" s="49" t="s">
        <v>281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291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50" t="str">
        <f>C226</f>
        <v>Italia</v>
      </c>
      <c r="C226" s="317" t="s">
        <v>203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f>2019</f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",RIGHT(2019,2),"/",RIGHT(2018,2))</f>
        <v>var 19/18</v>
      </c>
      <c r="E228" s="139" t="s">
        <v>135</v>
      </c>
      <c r="F228" s="138" t="str">
        <f>CONCATENATE("var ",RIGHT(E227,2),"/",RIGHT(E227-1,2))</f>
        <v>var 20/19</v>
      </c>
      <c r="G228" s="139" t="s">
        <v>135</v>
      </c>
      <c r="H228" s="138" t="str">
        <f>CONCATENATE("var ",RIGHT(G227,2),"/",RIGHT(G227-1,2))</f>
        <v>var 21/20</v>
      </c>
      <c r="I228" s="139" t="s">
        <v>135</v>
      </c>
      <c r="J228" s="138" t="str">
        <f>CONCATENATE("var ",RIGHT(I227,2),"/",RIGHT(I227-1,2))</f>
        <v>var 22/21</v>
      </c>
      <c r="K228" s="139" t="s">
        <v>135</v>
      </c>
      <c r="L228" s="138" t="str">
        <f>CONCATENATE("var ",RIGHT(K227,2),"/",RIGHT(K227-1,2))</f>
        <v>var 23/22</v>
      </c>
      <c r="M228" s="138" t="str">
        <f>CONCATENATE("var ",RIGHT(K227,2),"/",RIGHT(2019,2))</f>
        <v>var 23/19</v>
      </c>
    </row>
    <row r="229" spans="2:14" x14ac:dyDescent="0.25">
      <c r="B229" s="141" t="s">
        <v>139</v>
      </c>
      <c r="C229" s="142">
        <v>6509</v>
      </c>
      <c r="D229" s="143">
        <v>-6.7144819166793379E-3</v>
      </c>
      <c r="E229" s="142">
        <v>5496</v>
      </c>
      <c r="F229" s="143">
        <f t="shared" ref="F229:F241" si="40">IFERROR(E229/C229-1,"-")</f>
        <v>-0.15563066523275459</v>
      </c>
      <c r="G229" s="142">
        <v>865</v>
      </c>
      <c r="H229" s="143">
        <f t="shared" ref="H229:J241" si="41">IFERROR(G229/E229-1,"-")</f>
        <v>-0.84261280931586602</v>
      </c>
      <c r="I229" s="142">
        <v>4824</v>
      </c>
      <c r="J229" s="143">
        <f t="shared" si="41"/>
        <v>4.5768786127167633</v>
      </c>
      <c r="K229" s="142">
        <v>7821</v>
      </c>
      <c r="L229" s="143">
        <f t="shared" ref="L229:L233" si="42">IFERROR(K229/I229-1,"-")</f>
        <v>0.62126865671641784</v>
      </c>
      <c r="M229" s="143">
        <f>K229/C229-1</f>
        <v>0.20156706099247201</v>
      </c>
    </row>
    <row r="230" spans="2:14" x14ac:dyDescent="0.25">
      <c r="B230" s="141" t="s">
        <v>141</v>
      </c>
      <c r="C230" s="142">
        <v>5910</v>
      </c>
      <c r="D230" s="143">
        <v>0.12958715596330284</v>
      </c>
      <c r="E230" s="142">
        <v>4839</v>
      </c>
      <c r="F230" s="143">
        <f t="shared" si="40"/>
        <v>-0.18121827411167513</v>
      </c>
      <c r="G230" s="142">
        <v>802</v>
      </c>
      <c r="H230" s="143">
        <f t="shared" si="41"/>
        <v>-0.83426327753668117</v>
      </c>
      <c r="I230" s="142">
        <v>5262</v>
      </c>
      <c r="J230" s="143">
        <f t="shared" si="41"/>
        <v>5.5610972568578552</v>
      </c>
      <c r="K230" s="142">
        <v>6474</v>
      </c>
      <c r="L230" s="143">
        <f t="shared" si="42"/>
        <v>0.23033067274800456</v>
      </c>
      <c r="M230" s="143">
        <f>IFERROR(K230/C230-1,"-")</f>
        <v>9.5431472081218383E-2</v>
      </c>
    </row>
    <row r="231" spans="2:14" x14ac:dyDescent="0.25">
      <c r="B231" s="141" t="s">
        <v>143</v>
      </c>
      <c r="C231" s="142">
        <v>6183</v>
      </c>
      <c r="D231" s="143">
        <v>0.16638370118845502</v>
      </c>
      <c r="E231" s="142">
        <v>1790</v>
      </c>
      <c r="F231" s="143">
        <f t="shared" si="40"/>
        <v>-0.71049652272359698</v>
      </c>
      <c r="G231" s="142">
        <v>1185</v>
      </c>
      <c r="H231" s="143">
        <f t="shared" si="41"/>
        <v>-0.33798882681564246</v>
      </c>
      <c r="I231" s="142">
        <v>5545</v>
      </c>
      <c r="J231" s="143">
        <f t="shared" si="41"/>
        <v>3.6793248945147683</v>
      </c>
      <c r="K231" s="142">
        <v>5259</v>
      </c>
      <c r="L231" s="143">
        <f t="shared" si="42"/>
        <v>-5.1577998196573493E-2</v>
      </c>
      <c r="M231" s="143">
        <f t="shared" ref="M231:M233" si="43">IFERROR(K231/C231-1,"-")</f>
        <v>-0.14944201843765159</v>
      </c>
    </row>
    <row r="232" spans="2:14" x14ac:dyDescent="0.25">
      <c r="B232" s="141" t="s">
        <v>145</v>
      </c>
      <c r="C232" s="142">
        <v>6261</v>
      </c>
      <c r="D232" s="143">
        <v>-0.11467760180995479</v>
      </c>
      <c r="E232" s="142">
        <v>0</v>
      </c>
      <c r="F232" s="143">
        <f t="shared" si="40"/>
        <v>-1</v>
      </c>
      <c r="G232" s="142">
        <v>1377</v>
      </c>
      <c r="H232" s="143" t="str">
        <f t="shared" si="41"/>
        <v>-</v>
      </c>
      <c r="I232" s="142">
        <v>5475</v>
      </c>
      <c r="J232" s="143">
        <f t="shared" si="41"/>
        <v>2.9760348583877994</v>
      </c>
      <c r="K232" s="142">
        <v>5813</v>
      </c>
      <c r="L232" s="143">
        <f t="shared" si="42"/>
        <v>6.173515981735167E-2</v>
      </c>
      <c r="M232" s="143">
        <f t="shared" si="43"/>
        <v>-7.1554064845871235E-2</v>
      </c>
    </row>
    <row r="233" spans="2:14" x14ac:dyDescent="0.25">
      <c r="B233" s="141" t="s">
        <v>147</v>
      </c>
      <c r="C233" s="142">
        <v>5482</v>
      </c>
      <c r="D233" s="143">
        <v>-0.12873490146217414</v>
      </c>
      <c r="E233" s="142">
        <v>4</v>
      </c>
      <c r="F233" s="143">
        <f t="shared" si="40"/>
        <v>-0.99927033929222908</v>
      </c>
      <c r="G233" s="142">
        <v>1656</v>
      </c>
      <c r="H233" s="143">
        <f t="shared" si="41"/>
        <v>413</v>
      </c>
      <c r="I233" s="142">
        <v>5988</v>
      </c>
      <c r="J233" s="143">
        <f t="shared" si="41"/>
        <v>2.6159420289855073</v>
      </c>
      <c r="K233" s="142">
        <v>5231</v>
      </c>
      <c r="L233" s="143">
        <f t="shared" si="42"/>
        <v>-0.12641950567802274</v>
      </c>
      <c r="M233" s="143">
        <f t="shared" si="43"/>
        <v>-4.5786209412623124E-2</v>
      </c>
    </row>
    <row r="234" spans="2:14" x14ac:dyDescent="0.25">
      <c r="B234" s="141" t="s">
        <v>149</v>
      </c>
      <c r="C234" s="142">
        <v>4839</v>
      </c>
      <c r="D234" s="143">
        <v>-9.3650496347630674E-2</v>
      </c>
      <c r="E234" s="142">
        <v>119</v>
      </c>
      <c r="F234" s="143">
        <f t="shared" si="40"/>
        <v>-0.97540814217813598</v>
      </c>
      <c r="G234" s="142">
        <v>1813</v>
      </c>
      <c r="H234" s="143">
        <f t="shared" si="41"/>
        <v>14.235294117647058</v>
      </c>
      <c r="I234" s="142">
        <v>4474</v>
      </c>
      <c r="J234" s="143">
        <f t="shared" si="41"/>
        <v>1.4677330391616108</v>
      </c>
      <c r="K234" s="142"/>
      <c r="L234" s="143"/>
      <c r="M234" s="143"/>
    </row>
    <row r="235" spans="2:14" x14ac:dyDescent="0.25">
      <c r="B235" s="141" t="s">
        <v>151</v>
      </c>
      <c r="C235" s="142">
        <v>5610</v>
      </c>
      <c r="D235" s="143">
        <v>-0.12425850764907898</v>
      </c>
      <c r="E235" s="142">
        <v>950</v>
      </c>
      <c r="F235" s="143">
        <f t="shared" si="40"/>
        <v>-0.83065953654188951</v>
      </c>
      <c r="G235" s="142">
        <v>2679</v>
      </c>
      <c r="H235" s="143">
        <f t="shared" si="41"/>
        <v>1.8199999999999998</v>
      </c>
      <c r="I235" s="142">
        <v>4669</v>
      </c>
      <c r="J235" s="143">
        <f t="shared" si="41"/>
        <v>0.7428144830160508</v>
      </c>
      <c r="K235" s="142"/>
      <c r="L235" s="143"/>
      <c r="M235" s="143"/>
    </row>
    <row r="236" spans="2:14" x14ac:dyDescent="0.25">
      <c r="B236" s="141" t="s">
        <v>153</v>
      </c>
      <c r="C236" s="142">
        <v>8166</v>
      </c>
      <c r="D236" s="143">
        <v>-0.10470343164126739</v>
      </c>
      <c r="E236" s="142">
        <v>2054</v>
      </c>
      <c r="F236" s="143">
        <f t="shared" si="40"/>
        <v>-0.74846926279696302</v>
      </c>
      <c r="G236" s="142">
        <v>4490</v>
      </c>
      <c r="H236" s="143">
        <f t="shared" si="41"/>
        <v>1.1859785783836418</v>
      </c>
      <c r="I236" s="142">
        <v>7253</v>
      </c>
      <c r="J236" s="143">
        <f t="shared" si="41"/>
        <v>0.61536748329621371</v>
      </c>
      <c r="K236" s="142"/>
      <c r="L236" s="143"/>
      <c r="M236" s="143"/>
    </row>
    <row r="237" spans="2:14" x14ac:dyDescent="0.25">
      <c r="B237" s="141" t="s">
        <v>155</v>
      </c>
      <c r="C237" s="142">
        <v>5106</v>
      </c>
      <c r="D237" s="143">
        <v>2.7157513578756731E-2</v>
      </c>
      <c r="E237" s="142">
        <v>769</v>
      </c>
      <c r="F237" s="143">
        <f t="shared" si="40"/>
        <v>-0.84939287113200157</v>
      </c>
      <c r="G237" s="142">
        <v>2665</v>
      </c>
      <c r="H237" s="143">
        <f t="shared" si="41"/>
        <v>2.4655396618985694</v>
      </c>
      <c r="I237" s="142">
        <v>4356</v>
      </c>
      <c r="J237" s="143">
        <f t="shared" si="41"/>
        <v>0.6345215759849907</v>
      </c>
      <c r="K237" s="142"/>
      <c r="L237" s="143"/>
      <c r="M237" s="143"/>
    </row>
    <row r="238" spans="2:14" x14ac:dyDescent="0.25">
      <c r="B238" s="141" t="s">
        <v>157</v>
      </c>
      <c r="C238" s="142">
        <v>5698</v>
      </c>
      <c r="D238" s="143">
        <v>5.7535263548626592E-2</v>
      </c>
      <c r="E238" s="142">
        <v>800</v>
      </c>
      <c r="F238" s="143">
        <f t="shared" si="40"/>
        <v>-0.85959985959985963</v>
      </c>
      <c r="G238" s="142">
        <v>3851</v>
      </c>
      <c r="H238" s="143">
        <f t="shared" si="41"/>
        <v>3.8137499999999998</v>
      </c>
      <c r="I238" s="142">
        <v>5375</v>
      </c>
      <c r="J238" s="143">
        <f t="shared" si="41"/>
        <v>0.39574136587899256</v>
      </c>
      <c r="K238" s="142"/>
      <c r="L238" s="143"/>
      <c r="M238" s="143"/>
    </row>
    <row r="239" spans="2:14" x14ac:dyDescent="0.25">
      <c r="B239" s="141" t="s">
        <v>159</v>
      </c>
      <c r="C239" s="142">
        <v>5471</v>
      </c>
      <c r="D239" s="143">
        <v>0.11904274902843115</v>
      </c>
      <c r="E239" s="142">
        <v>728</v>
      </c>
      <c r="F239" s="143">
        <f t="shared" si="40"/>
        <v>-0.86693474684701155</v>
      </c>
      <c r="G239" s="142">
        <v>4200</v>
      </c>
      <c r="H239" s="143">
        <f t="shared" si="41"/>
        <v>4.7692307692307692</v>
      </c>
      <c r="I239" s="142">
        <v>5456</v>
      </c>
      <c r="J239" s="143">
        <f t="shared" si="41"/>
        <v>0.29904761904761901</v>
      </c>
      <c r="K239" s="142"/>
      <c r="L239" s="143"/>
      <c r="M239" s="143"/>
    </row>
    <row r="240" spans="2:14" x14ac:dyDescent="0.25">
      <c r="B240" s="141" t="s">
        <v>161</v>
      </c>
      <c r="C240" s="142">
        <v>6702</v>
      </c>
      <c r="D240" s="143">
        <v>-4.8416867812011932E-2</v>
      </c>
      <c r="E240" s="142">
        <v>1240</v>
      </c>
      <c r="F240" s="143">
        <f t="shared" si="40"/>
        <v>-0.81498060280513274</v>
      </c>
      <c r="G240" s="142">
        <v>5277</v>
      </c>
      <c r="H240" s="143">
        <f t="shared" si="41"/>
        <v>3.2556451612903228</v>
      </c>
      <c r="I240" s="142">
        <v>6769</v>
      </c>
      <c r="J240" s="143">
        <f t="shared" si="41"/>
        <v>0.28273640325942773</v>
      </c>
      <c r="K240" s="142"/>
      <c r="L240" s="143"/>
      <c r="M240" s="143"/>
    </row>
    <row r="241" spans="2:14" ht="15.75" x14ac:dyDescent="0.25">
      <c r="B241" s="144" t="s">
        <v>121</v>
      </c>
      <c r="C241" s="145">
        <v>71937</v>
      </c>
      <c r="D241" s="146">
        <v>-2.2688059559552776E-2</v>
      </c>
      <c r="E241" s="145">
        <v>18789</v>
      </c>
      <c r="F241" s="146">
        <f t="shared" si="40"/>
        <v>-0.73881312815380129</v>
      </c>
      <c r="G241" s="145">
        <v>30860</v>
      </c>
      <c r="H241" s="146">
        <f t="shared" si="41"/>
        <v>0.64245036989728033</v>
      </c>
      <c r="I241" s="145">
        <v>65446</v>
      </c>
      <c r="J241" s="146">
        <f t="shared" si="41"/>
        <v>1.1207388204795854</v>
      </c>
      <c r="K241" s="145">
        <v>30598</v>
      </c>
      <c r="L241" s="146">
        <v>0.12932752638960654</v>
      </c>
      <c r="M241" s="146">
        <v>8.3374526281101424E-3</v>
      </c>
    </row>
    <row r="242" spans="2:14" ht="6" customHeight="1" x14ac:dyDescent="0.25"/>
    <row r="243" spans="2:14" x14ac:dyDescent="0.25">
      <c r="B243" s="49" t="s">
        <v>281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I244" s="140"/>
      <c r="K244" s="49"/>
      <c r="M244" s="151"/>
    </row>
    <row r="246" spans="2:14" ht="48.75" customHeight="1" thickBot="1" x14ac:dyDescent="0.3">
      <c r="B246" s="307" t="s">
        <v>292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50" t="str">
        <f>C248</f>
        <v>Irlanda</v>
      </c>
      <c r="C248" s="317" t="s">
        <v>207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f>2019</f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",RIGHT(2019,2),"/",RIGHT(2018,2))</f>
        <v>var 19/18</v>
      </c>
      <c r="E250" s="139" t="s">
        <v>135</v>
      </c>
      <c r="F250" s="138" t="str">
        <f>CONCATENATE("var ",RIGHT(E249,2),"/",RIGHT(E249-1,2))</f>
        <v>var 20/19</v>
      </c>
      <c r="G250" s="139" t="s">
        <v>135</v>
      </c>
      <c r="H250" s="138" t="str">
        <f>CONCATENATE("var ",RIGHT(G249,2),"/",RIGHT(G249-1,2))</f>
        <v>var 21/20</v>
      </c>
      <c r="I250" s="139" t="s">
        <v>135</v>
      </c>
      <c r="J250" s="138" t="str">
        <f>CONCATENATE("var ",RIGHT(I249,2),"/",RIGHT(I249-1,2))</f>
        <v>var 22/21</v>
      </c>
      <c r="K250" s="139" t="s">
        <v>135</v>
      </c>
      <c r="L250" s="138" t="str">
        <f>CONCATENATE("var ",RIGHT(K249,2),"/",RIGHT(K249-1,2))</f>
        <v>var 23/22</v>
      </c>
      <c r="M250" s="138" t="str">
        <f>CONCATENATE("var ",RIGHT(K249,2),"/",RIGHT(2019,2))</f>
        <v>var 23/19</v>
      </c>
    </row>
    <row r="251" spans="2:14" x14ac:dyDescent="0.25">
      <c r="B251" s="141" t="s">
        <v>139</v>
      </c>
      <c r="C251" s="142">
        <v>4322</v>
      </c>
      <c r="D251" s="143">
        <v>1.5984955336154183E-2</v>
      </c>
      <c r="E251" s="142">
        <v>4374</v>
      </c>
      <c r="F251" s="143">
        <f t="shared" ref="F251:F263" si="44">IFERROR(E251/C251-1,"-")</f>
        <v>1.2031466913466016E-2</v>
      </c>
      <c r="G251" s="142">
        <v>446</v>
      </c>
      <c r="H251" s="143">
        <f t="shared" ref="H251:J263" si="45">IFERROR(G251/E251-1,"-")</f>
        <v>-0.8980338363054412</v>
      </c>
      <c r="I251" s="142">
        <v>3905</v>
      </c>
      <c r="J251" s="143">
        <f t="shared" si="45"/>
        <v>7.7556053811659194</v>
      </c>
      <c r="K251" s="142">
        <v>7480</v>
      </c>
      <c r="L251" s="143">
        <f t="shared" ref="L251:L255" si="46">IFERROR(K251/I251-1,"-")</f>
        <v>0.91549295774647876</v>
      </c>
      <c r="M251" s="143">
        <f>K251/C251-1</f>
        <v>0.73068024062933823</v>
      </c>
    </row>
    <row r="252" spans="2:14" x14ac:dyDescent="0.25">
      <c r="B252" s="141" t="s">
        <v>141</v>
      </c>
      <c r="C252" s="142">
        <v>3583</v>
      </c>
      <c r="D252" s="143">
        <v>-0.12737457379444717</v>
      </c>
      <c r="E252" s="142">
        <v>4557</v>
      </c>
      <c r="F252" s="143">
        <f t="shared" si="44"/>
        <v>0.27183924085961486</v>
      </c>
      <c r="G252" s="142">
        <v>186</v>
      </c>
      <c r="H252" s="143">
        <f t="shared" si="45"/>
        <v>-0.95918367346938771</v>
      </c>
      <c r="I252" s="142">
        <v>4690</v>
      </c>
      <c r="J252" s="143">
        <f t="shared" si="45"/>
        <v>24.21505376344086</v>
      </c>
      <c r="K252" s="142">
        <v>6503</v>
      </c>
      <c r="L252" s="143">
        <f t="shared" si="46"/>
        <v>0.38656716417910442</v>
      </c>
      <c r="M252" s="143">
        <f>IFERROR(K252/C252-1,"-")</f>
        <v>0.81495953111917396</v>
      </c>
    </row>
    <row r="253" spans="2:14" x14ac:dyDescent="0.25">
      <c r="B253" s="141" t="s">
        <v>143</v>
      </c>
      <c r="C253" s="142">
        <v>4596</v>
      </c>
      <c r="D253" s="143">
        <v>-0.18365896980461816</v>
      </c>
      <c r="E253" s="142">
        <v>1770</v>
      </c>
      <c r="F253" s="143">
        <f t="shared" si="44"/>
        <v>-0.61488250652741516</v>
      </c>
      <c r="G253" s="142">
        <v>210</v>
      </c>
      <c r="H253" s="143">
        <f t="shared" si="45"/>
        <v>-0.88135593220338981</v>
      </c>
      <c r="I253" s="142">
        <v>5636</v>
      </c>
      <c r="J253" s="143">
        <f t="shared" si="45"/>
        <v>25.838095238095239</v>
      </c>
      <c r="K253" s="142">
        <v>6151</v>
      </c>
      <c r="L253" s="143">
        <f t="shared" si="46"/>
        <v>9.1376863023420851E-2</v>
      </c>
      <c r="M253" s="143">
        <f t="shared" ref="M253:M255" si="47">IFERROR(K253/C253-1,"-")</f>
        <v>0.33833768494342897</v>
      </c>
    </row>
    <row r="254" spans="2:14" x14ac:dyDescent="0.25">
      <c r="B254" s="141" t="s">
        <v>145</v>
      </c>
      <c r="C254" s="142">
        <v>5269</v>
      </c>
      <c r="D254" s="143">
        <v>0.15119073629014634</v>
      </c>
      <c r="E254" s="142">
        <v>0</v>
      </c>
      <c r="F254" s="143">
        <f t="shared" si="44"/>
        <v>-1</v>
      </c>
      <c r="G254" s="142">
        <v>145</v>
      </c>
      <c r="H254" s="143" t="str">
        <f t="shared" si="45"/>
        <v>-</v>
      </c>
      <c r="I254" s="142">
        <v>4609</v>
      </c>
      <c r="J254" s="143">
        <f t="shared" si="45"/>
        <v>30.786206896551725</v>
      </c>
      <c r="K254" s="142">
        <v>5552</v>
      </c>
      <c r="L254" s="143">
        <f t="shared" si="46"/>
        <v>0.20459969624647423</v>
      </c>
      <c r="M254" s="143">
        <f t="shared" si="47"/>
        <v>5.3710381476560931E-2</v>
      </c>
    </row>
    <row r="255" spans="2:14" x14ac:dyDescent="0.25">
      <c r="B255" s="141" t="s">
        <v>147</v>
      </c>
      <c r="C255" s="142">
        <v>5145</v>
      </c>
      <c r="D255" s="143">
        <v>-7.3139974779318995E-2</v>
      </c>
      <c r="E255" s="142">
        <v>3</v>
      </c>
      <c r="F255" s="143">
        <f t="shared" si="44"/>
        <v>-0.99941690962099128</v>
      </c>
      <c r="G255" s="142">
        <v>110</v>
      </c>
      <c r="H255" s="143">
        <f t="shared" si="45"/>
        <v>35.666666666666664</v>
      </c>
      <c r="I255" s="142">
        <v>4271</v>
      </c>
      <c r="J255" s="143">
        <f t="shared" si="45"/>
        <v>37.827272727272728</v>
      </c>
      <c r="K255" s="142">
        <v>5568</v>
      </c>
      <c r="L255" s="143">
        <f t="shared" si="46"/>
        <v>0.30367595410910786</v>
      </c>
      <c r="M255" s="143">
        <f t="shared" si="47"/>
        <v>8.2215743440233302E-2</v>
      </c>
    </row>
    <row r="256" spans="2:14" x14ac:dyDescent="0.25">
      <c r="B256" s="141" t="s">
        <v>149</v>
      </c>
      <c r="C256" s="142">
        <v>5370</v>
      </c>
      <c r="D256" s="143">
        <v>-2.096627164995446E-2</v>
      </c>
      <c r="E256" s="142">
        <v>14</v>
      </c>
      <c r="F256" s="143">
        <f t="shared" si="44"/>
        <v>-0.99739292364990684</v>
      </c>
      <c r="G256" s="142">
        <v>128</v>
      </c>
      <c r="H256" s="143">
        <f t="shared" si="45"/>
        <v>8.1428571428571423</v>
      </c>
      <c r="I256" s="142">
        <v>4845</v>
      </c>
      <c r="J256" s="143">
        <f t="shared" si="45"/>
        <v>36.8515625</v>
      </c>
      <c r="K256" s="142"/>
      <c r="L256" s="143"/>
      <c r="M256" s="143"/>
    </row>
    <row r="257" spans="2:14" x14ac:dyDescent="0.25">
      <c r="B257" s="141" t="s">
        <v>151</v>
      </c>
      <c r="C257" s="142">
        <v>5737</v>
      </c>
      <c r="D257" s="143">
        <v>2.7967138612130515E-3</v>
      </c>
      <c r="E257" s="142">
        <v>350</v>
      </c>
      <c r="F257" s="143">
        <f t="shared" si="44"/>
        <v>-0.93899250479344609</v>
      </c>
      <c r="G257" s="142">
        <v>1108</v>
      </c>
      <c r="H257" s="143">
        <f t="shared" si="45"/>
        <v>2.1657142857142859</v>
      </c>
      <c r="I257" s="142">
        <v>4963</v>
      </c>
      <c r="J257" s="143">
        <f t="shared" si="45"/>
        <v>3.4792418772563174</v>
      </c>
      <c r="K257" s="142"/>
      <c r="L257" s="143"/>
      <c r="M257" s="143"/>
    </row>
    <row r="258" spans="2:14" x14ac:dyDescent="0.25">
      <c r="B258" s="141" t="s">
        <v>153</v>
      </c>
      <c r="C258" s="142">
        <v>6388</v>
      </c>
      <c r="D258" s="143">
        <v>6.466666666666665E-2</v>
      </c>
      <c r="E258" s="142">
        <v>310</v>
      </c>
      <c r="F258" s="143">
        <f t="shared" si="44"/>
        <v>-0.95147150907952416</v>
      </c>
      <c r="G258" s="142">
        <v>2431</v>
      </c>
      <c r="H258" s="143">
        <f t="shared" si="45"/>
        <v>6.8419354838709676</v>
      </c>
      <c r="I258" s="142">
        <v>4674</v>
      </c>
      <c r="J258" s="143">
        <f t="shared" si="45"/>
        <v>0.92266556972439329</v>
      </c>
      <c r="K258" s="142"/>
      <c r="L258" s="143"/>
      <c r="M258" s="143"/>
    </row>
    <row r="259" spans="2:14" x14ac:dyDescent="0.25">
      <c r="B259" s="141" t="s">
        <v>155</v>
      </c>
      <c r="C259" s="142">
        <v>6410</v>
      </c>
      <c r="D259" s="143">
        <v>-9.5654627539503378E-2</v>
      </c>
      <c r="E259" s="142">
        <v>248</v>
      </c>
      <c r="F259" s="143">
        <f t="shared" si="44"/>
        <v>-0.96131045241809676</v>
      </c>
      <c r="G259" s="142">
        <v>3138</v>
      </c>
      <c r="H259" s="143">
        <f t="shared" si="45"/>
        <v>11.653225806451612</v>
      </c>
      <c r="I259" s="142">
        <v>4827</v>
      </c>
      <c r="J259" s="143">
        <f t="shared" si="45"/>
        <v>0.53824091778202687</v>
      </c>
      <c r="K259" s="142"/>
      <c r="L259" s="143"/>
      <c r="M259" s="143"/>
    </row>
    <row r="260" spans="2:14" x14ac:dyDescent="0.25">
      <c r="B260" s="141" t="s">
        <v>157</v>
      </c>
      <c r="C260" s="142">
        <v>5043</v>
      </c>
      <c r="D260" s="143">
        <v>0.1008513425016373</v>
      </c>
      <c r="E260" s="142">
        <v>311</v>
      </c>
      <c r="F260" s="143">
        <f t="shared" si="44"/>
        <v>-0.93833035891334526</v>
      </c>
      <c r="G260" s="142">
        <v>4142</v>
      </c>
      <c r="H260" s="143">
        <f t="shared" si="45"/>
        <v>12.318327974276528</v>
      </c>
      <c r="I260" s="142">
        <v>4702</v>
      </c>
      <c r="J260" s="143">
        <f t="shared" si="45"/>
        <v>0.13520038628681785</v>
      </c>
      <c r="K260" s="142"/>
      <c r="L260" s="143"/>
      <c r="M260" s="143"/>
    </row>
    <row r="261" spans="2:14" x14ac:dyDescent="0.25">
      <c r="B261" s="141" t="s">
        <v>159</v>
      </c>
      <c r="C261" s="142">
        <v>3644</v>
      </c>
      <c r="D261" s="143">
        <v>0.18968331700946783</v>
      </c>
      <c r="E261" s="142">
        <v>425</v>
      </c>
      <c r="F261" s="143">
        <f t="shared" si="44"/>
        <v>-0.8833699231613612</v>
      </c>
      <c r="G261" s="142">
        <v>3548</v>
      </c>
      <c r="H261" s="143">
        <f t="shared" si="45"/>
        <v>7.3482352941176465</v>
      </c>
      <c r="I261" s="142">
        <v>5030</v>
      </c>
      <c r="J261" s="143">
        <f t="shared" si="45"/>
        <v>0.41770011273957164</v>
      </c>
      <c r="K261" s="142"/>
      <c r="L261" s="143"/>
      <c r="M261" s="143"/>
    </row>
    <row r="262" spans="2:14" x14ac:dyDescent="0.25">
      <c r="B262" s="141" t="s">
        <v>161</v>
      </c>
      <c r="C262" s="142">
        <v>4789</v>
      </c>
      <c r="D262" s="143">
        <v>0.29924036896364625</v>
      </c>
      <c r="E262" s="142">
        <v>463</v>
      </c>
      <c r="F262" s="143">
        <f t="shared" si="44"/>
        <v>-0.90332010858216749</v>
      </c>
      <c r="G262" s="142">
        <v>2991</v>
      </c>
      <c r="H262" s="143">
        <f t="shared" si="45"/>
        <v>5.4600431965442766</v>
      </c>
      <c r="I262" s="142">
        <v>6166</v>
      </c>
      <c r="J262" s="143">
        <f t="shared" si="45"/>
        <v>1.0615178869943165</v>
      </c>
      <c r="K262" s="142"/>
      <c r="L262" s="143"/>
      <c r="M262" s="143"/>
    </row>
    <row r="263" spans="2:14" ht="15.75" x14ac:dyDescent="0.25">
      <c r="B263" s="144" t="s">
        <v>121</v>
      </c>
      <c r="C263" s="145">
        <v>60296</v>
      </c>
      <c r="D263" s="146">
        <v>9.2732081282849155E-3</v>
      </c>
      <c r="E263" s="145">
        <v>12827</v>
      </c>
      <c r="F263" s="146">
        <f t="shared" si="44"/>
        <v>-0.78726615364203267</v>
      </c>
      <c r="G263" s="145">
        <v>18583</v>
      </c>
      <c r="H263" s="146">
        <f t="shared" si="45"/>
        <v>0.44874093708583462</v>
      </c>
      <c r="I263" s="145">
        <v>58318</v>
      </c>
      <c r="J263" s="146">
        <f t="shared" si="45"/>
        <v>2.138244632190712</v>
      </c>
      <c r="K263" s="145">
        <v>31254</v>
      </c>
      <c r="L263" s="146">
        <v>0.35234304011076967</v>
      </c>
      <c r="M263" s="146">
        <v>0.36391010255291301</v>
      </c>
    </row>
    <row r="264" spans="2:14" ht="6" customHeight="1" x14ac:dyDescent="0.25"/>
    <row r="265" spans="2:14" x14ac:dyDescent="0.25">
      <c r="B265" s="49" t="s">
        <v>281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0"/>
    </row>
    <row r="268" spans="2:14" ht="48.75" customHeight="1" thickBot="1" x14ac:dyDescent="0.3">
      <c r="B268" s="307" t="s">
        <v>293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1" t="s">
        <v>209</v>
      </c>
    </row>
    <row r="269" spans="2:14" ht="10.5" customHeight="1" thickBot="1" x14ac:dyDescent="0.3">
      <c r="B269" s="134"/>
      <c r="C269" s="135"/>
      <c r="D269" s="134"/>
      <c r="E269" s="134"/>
      <c r="F269" s="134"/>
      <c r="G269" s="134"/>
      <c r="H269" s="134"/>
      <c r="I269" s="134"/>
      <c r="J269" s="134"/>
      <c r="K269" s="4"/>
      <c r="L269" s="4"/>
      <c r="N269" s="1" t="s">
        <v>210</v>
      </c>
    </row>
    <row r="270" spans="2:14" ht="22.5" thickTop="1" thickBot="1" x14ac:dyDescent="0.3">
      <c r="B270" s="150" t="str">
        <f>C270</f>
        <v>Suiza</v>
      </c>
      <c r="C270" s="317" t="s">
        <v>211</v>
      </c>
      <c r="D270" s="318"/>
      <c r="E270" s="318"/>
      <c r="F270" s="318"/>
      <c r="G270" s="318"/>
      <c r="H270" s="318"/>
      <c r="I270" s="318"/>
      <c r="J270" s="318"/>
      <c r="K270" s="318"/>
      <c r="L270" s="318"/>
      <c r="M270" s="319"/>
    </row>
    <row r="271" spans="2:14" ht="22.5" thickTop="1" thickBot="1" x14ac:dyDescent="0.3">
      <c r="B271" s="13"/>
      <c r="C271" s="320">
        <f>2019</f>
        <v>2019</v>
      </c>
      <c r="D271" s="321"/>
      <c r="E271" s="322">
        <v>2020</v>
      </c>
      <c r="F271" s="321"/>
      <c r="G271" s="322">
        <v>2021</v>
      </c>
      <c r="H271" s="321"/>
      <c r="I271" s="322">
        <v>2022</v>
      </c>
      <c r="J271" s="321"/>
      <c r="K271" s="322">
        <v>2023</v>
      </c>
      <c r="L271" s="323"/>
      <c r="M271" s="324"/>
    </row>
    <row r="272" spans="2:14" ht="16.5" thickTop="1" thickBot="1" x14ac:dyDescent="0.3">
      <c r="B272" s="16"/>
      <c r="C272" s="137" t="s">
        <v>135</v>
      </c>
      <c r="D272" s="138" t="str">
        <f>CONCATENATE("var ",RIGHT(2019,2),"/",RIGHT(2018,2))</f>
        <v>var 19/18</v>
      </c>
      <c r="E272" s="139" t="s">
        <v>135</v>
      </c>
      <c r="F272" s="138" t="str">
        <f>CONCATENATE("var ",RIGHT(E271,2),"/",RIGHT(E271-1,2))</f>
        <v>var 20/19</v>
      </c>
      <c r="G272" s="139" t="s">
        <v>135</v>
      </c>
      <c r="H272" s="138" t="str">
        <f>CONCATENATE("var ",RIGHT(G271,2),"/",RIGHT(G271-1,2))</f>
        <v>var 21/20</v>
      </c>
      <c r="I272" s="139" t="s">
        <v>135</v>
      </c>
      <c r="J272" s="138" t="str">
        <f>CONCATENATE("var ",RIGHT(I271,2),"/",RIGHT(I271-1,2))</f>
        <v>var 22/21</v>
      </c>
      <c r="K272" s="139" t="s">
        <v>135</v>
      </c>
      <c r="L272" s="138" t="str">
        <f>CONCATENATE("var ",RIGHT(K271,2),"/",RIGHT(K271-1,2))</f>
        <v>var 23/22</v>
      </c>
      <c r="M272" s="138" t="str">
        <f>CONCATENATE("var ",RIGHT(K271,2),"/",RIGHT(2019,2))</f>
        <v>var 23/19</v>
      </c>
    </row>
    <row r="273" spans="2:13" x14ac:dyDescent="0.25">
      <c r="B273" s="141" t="s">
        <v>139</v>
      </c>
      <c r="C273" s="142">
        <v>4235</v>
      </c>
      <c r="D273" s="143">
        <v>-5.9933407325194255E-2</v>
      </c>
      <c r="E273" s="142">
        <v>3776</v>
      </c>
      <c r="F273" s="143">
        <f t="shared" ref="F273:F285" si="48">IFERROR(E273/C273-1,"-")</f>
        <v>-0.10838252656434477</v>
      </c>
      <c r="G273" s="142">
        <v>836</v>
      </c>
      <c r="H273" s="143">
        <f t="shared" ref="H273:J285" si="49">IFERROR(G273/E273-1,"-")</f>
        <v>-0.77860169491525422</v>
      </c>
      <c r="I273" s="142">
        <v>2220</v>
      </c>
      <c r="J273" s="143">
        <f t="shared" si="49"/>
        <v>1.6555023923444976</v>
      </c>
      <c r="K273" s="142">
        <v>3629</v>
      </c>
      <c r="L273" s="143">
        <f t="shared" ref="L273:L277" si="50">IFERROR(K273/I273-1,"-")</f>
        <v>0.63468468468468475</v>
      </c>
      <c r="M273" s="143">
        <f>K273/C273-1</f>
        <v>-0.14309327036599762</v>
      </c>
    </row>
    <row r="274" spans="2:13" x14ac:dyDescent="0.25">
      <c r="B274" s="141" t="s">
        <v>141</v>
      </c>
      <c r="C274" s="142">
        <v>4152</v>
      </c>
      <c r="D274" s="143">
        <v>-0.13500000000000001</v>
      </c>
      <c r="E274" s="142">
        <v>4061</v>
      </c>
      <c r="F274" s="143">
        <f t="shared" si="48"/>
        <v>-2.1917148362235017E-2</v>
      </c>
      <c r="G274" s="142">
        <v>276</v>
      </c>
      <c r="H274" s="143">
        <f t="shared" si="49"/>
        <v>-0.9320364442255602</v>
      </c>
      <c r="I274" s="142">
        <v>2930</v>
      </c>
      <c r="J274" s="143">
        <f t="shared" si="49"/>
        <v>9.6159420289855078</v>
      </c>
      <c r="K274" s="142">
        <v>4173</v>
      </c>
      <c r="L274" s="143">
        <f t="shared" si="50"/>
        <v>0.42423208191126283</v>
      </c>
      <c r="M274" s="143">
        <f>IFERROR(K274/C274-1,"-")</f>
        <v>5.0578034682080553E-3</v>
      </c>
    </row>
    <row r="275" spans="2:13" x14ac:dyDescent="0.25">
      <c r="B275" s="141" t="s">
        <v>143</v>
      </c>
      <c r="C275" s="142">
        <v>4167</v>
      </c>
      <c r="D275" s="143">
        <v>-8.7584847821326917E-2</v>
      </c>
      <c r="E275" s="142">
        <v>1575</v>
      </c>
      <c r="F275" s="143">
        <f t="shared" si="48"/>
        <v>-0.62203023758099352</v>
      </c>
      <c r="G275" s="142">
        <v>407</v>
      </c>
      <c r="H275" s="143">
        <f t="shared" si="49"/>
        <v>-0.74158730158730157</v>
      </c>
      <c r="I275" s="142">
        <v>3085</v>
      </c>
      <c r="J275" s="143">
        <f t="shared" si="49"/>
        <v>6.57985257985258</v>
      </c>
      <c r="K275" s="142">
        <v>3751</v>
      </c>
      <c r="L275" s="143">
        <f t="shared" si="50"/>
        <v>0.21588330632090758</v>
      </c>
      <c r="M275" s="143">
        <f t="shared" ref="M275:M277" si="51">IFERROR(K275/C275-1,"-")</f>
        <v>-9.9832013438924894E-2</v>
      </c>
    </row>
    <row r="276" spans="2:13" x14ac:dyDescent="0.25">
      <c r="B276" s="141" t="s">
        <v>145</v>
      </c>
      <c r="C276" s="142">
        <v>5023</v>
      </c>
      <c r="D276" s="143">
        <v>-0.17493429697766094</v>
      </c>
      <c r="E276" s="142">
        <v>0</v>
      </c>
      <c r="F276" s="143">
        <f t="shared" si="48"/>
        <v>-1</v>
      </c>
      <c r="G276" s="142">
        <v>1363</v>
      </c>
      <c r="H276" s="143" t="str">
        <f t="shared" si="49"/>
        <v>-</v>
      </c>
      <c r="I276" s="142">
        <v>4638</v>
      </c>
      <c r="J276" s="143">
        <f t="shared" si="49"/>
        <v>2.4027879677182686</v>
      </c>
      <c r="K276" s="142">
        <v>5192</v>
      </c>
      <c r="L276" s="143">
        <f t="shared" si="50"/>
        <v>0.11944803794739123</v>
      </c>
      <c r="M276" s="143">
        <f t="shared" si="51"/>
        <v>3.3645231933107755E-2</v>
      </c>
    </row>
    <row r="277" spans="2:13" x14ac:dyDescent="0.25">
      <c r="B277" s="141" t="s">
        <v>147</v>
      </c>
      <c r="C277" s="142">
        <v>4059</v>
      </c>
      <c r="D277" s="143">
        <v>-0.1123988628908813</v>
      </c>
      <c r="E277" s="142">
        <v>2</v>
      </c>
      <c r="F277" s="143">
        <f t="shared" si="48"/>
        <v>-0.99950726779995069</v>
      </c>
      <c r="G277" s="142">
        <v>1663</v>
      </c>
      <c r="H277" s="143">
        <f t="shared" si="49"/>
        <v>830.5</v>
      </c>
      <c r="I277" s="142">
        <v>3140</v>
      </c>
      <c r="J277" s="143">
        <f t="shared" si="49"/>
        <v>0.8881539386650632</v>
      </c>
      <c r="K277" s="142">
        <v>3686</v>
      </c>
      <c r="L277" s="143">
        <f t="shared" si="50"/>
        <v>0.17388535031847141</v>
      </c>
      <c r="M277" s="143">
        <f t="shared" si="51"/>
        <v>-9.1894555309189441E-2</v>
      </c>
    </row>
    <row r="278" spans="2:13" x14ac:dyDescent="0.25">
      <c r="B278" s="141" t="s">
        <v>149</v>
      </c>
      <c r="C278" s="142">
        <v>3141</v>
      </c>
      <c r="D278" s="143">
        <v>-0.13590096286107289</v>
      </c>
      <c r="E278" s="142">
        <v>5</v>
      </c>
      <c r="F278" s="143">
        <f t="shared" si="48"/>
        <v>-0.99840815027061447</v>
      </c>
      <c r="G278" s="142">
        <v>1231</v>
      </c>
      <c r="H278" s="143">
        <f t="shared" si="49"/>
        <v>245.2</v>
      </c>
      <c r="I278" s="142">
        <v>2699</v>
      </c>
      <c r="J278" s="143">
        <f t="shared" si="49"/>
        <v>1.1925264012997565</v>
      </c>
      <c r="K278" s="142"/>
      <c r="L278" s="143"/>
      <c r="M278" s="143"/>
    </row>
    <row r="279" spans="2:13" x14ac:dyDescent="0.25">
      <c r="B279" s="141" t="s">
        <v>151</v>
      </c>
      <c r="C279" s="142">
        <v>4614</v>
      </c>
      <c r="D279" s="143">
        <v>-0.25855696609352408</v>
      </c>
      <c r="E279" s="142">
        <v>727</v>
      </c>
      <c r="F279" s="143">
        <f t="shared" si="48"/>
        <v>-0.8424360641525791</v>
      </c>
      <c r="G279" s="142">
        <v>3258</v>
      </c>
      <c r="H279" s="143">
        <f t="shared" si="49"/>
        <v>3.4814305364511693</v>
      </c>
      <c r="I279" s="142">
        <v>4079</v>
      </c>
      <c r="J279" s="143">
        <f t="shared" si="49"/>
        <v>0.25199508901166356</v>
      </c>
      <c r="K279" s="142"/>
      <c r="L279" s="143"/>
      <c r="M279" s="143"/>
    </row>
    <row r="280" spans="2:13" x14ac:dyDescent="0.25">
      <c r="B280" s="141" t="s">
        <v>153</v>
      </c>
      <c r="C280" s="142">
        <v>2902</v>
      </c>
      <c r="D280" s="143">
        <v>-0.24915912031047871</v>
      </c>
      <c r="E280" s="142">
        <v>832</v>
      </c>
      <c r="F280" s="143">
        <f t="shared" si="48"/>
        <v>-0.7133011716057891</v>
      </c>
      <c r="G280" s="142">
        <v>2312</v>
      </c>
      <c r="H280" s="143">
        <f t="shared" si="49"/>
        <v>1.7788461538461537</v>
      </c>
      <c r="I280" s="142">
        <v>2461</v>
      </c>
      <c r="J280" s="143">
        <f t="shared" si="49"/>
        <v>6.4446366782006992E-2</v>
      </c>
      <c r="K280" s="142"/>
      <c r="L280" s="143"/>
      <c r="M280" s="143"/>
    </row>
    <row r="281" spans="2:13" x14ac:dyDescent="0.25">
      <c r="B281" s="141" t="s">
        <v>155</v>
      </c>
      <c r="C281" s="142">
        <v>4177</v>
      </c>
      <c r="D281" s="143">
        <v>-0.26667837078651691</v>
      </c>
      <c r="E281" s="142">
        <v>354</v>
      </c>
      <c r="F281" s="143">
        <f t="shared" si="48"/>
        <v>-0.91525017955470434</v>
      </c>
      <c r="G281" s="142">
        <v>2297</v>
      </c>
      <c r="H281" s="143">
        <f t="shared" si="49"/>
        <v>5.4887005649717517</v>
      </c>
      <c r="I281" s="142">
        <v>3377</v>
      </c>
      <c r="J281" s="143">
        <f t="shared" si="49"/>
        <v>0.47017849368741826</v>
      </c>
      <c r="K281" s="142"/>
      <c r="L281" s="143"/>
      <c r="M281" s="143"/>
    </row>
    <row r="282" spans="2:13" x14ac:dyDescent="0.25">
      <c r="B282" s="141" t="s">
        <v>157</v>
      </c>
      <c r="C282" s="142">
        <v>5903</v>
      </c>
      <c r="D282" s="143">
        <v>-0.17979713769626238</v>
      </c>
      <c r="E282" s="142">
        <v>208</v>
      </c>
      <c r="F282" s="143">
        <f t="shared" si="48"/>
        <v>-0.96476367948500763</v>
      </c>
      <c r="G282" s="142">
        <v>5911</v>
      </c>
      <c r="H282" s="143">
        <f t="shared" si="49"/>
        <v>27.41826923076923</v>
      </c>
      <c r="I282" s="142">
        <v>5127</v>
      </c>
      <c r="J282" s="143">
        <f t="shared" si="49"/>
        <v>-0.13263407206902389</v>
      </c>
      <c r="K282" s="142"/>
      <c r="L282" s="143"/>
      <c r="M282" s="143"/>
    </row>
    <row r="283" spans="2:13" x14ac:dyDescent="0.25">
      <c r="B283" s="141" t="s">
        <v>159</v>
      </c>
      <c r="C283" s="142">
        <v>4965</v>
      </c>
      <c r="D283" s="143">
        <v>-7.02247191011236E-2</v>
      </c>
      <c r="E283" s="142">
        <v>550</v>
      </c>
      <c r="F283" s="143">
        <f t="shared" si="48"/>
        <v>-0.88922457200402816</v>
      </c>
      <c r="G283" s="142">
        <v>4053</v>
      </c>
      <c r="H283" s="143">
        <f t="shared" si="49"/>
        <v>6.3690909090909091</v>
      </c>
      <c r="I283" s="142">
        <v>4325</v>
      </c>
      <c r="J283" s="143">
        <f t="shared" si="49"/>
        <v>6.7110782136688973E-2</v>
      </c>
      <c r="K283" s="142"/>
      <c r="L283" s="143"/>
      <c r="M283" s="143"/>
    </row>
    <row r="284" spans="2:13" x14ac:dyDescent="0.25">
      <c r="B284" s="141" t="s">
        <v>161</v>
      </c>
      <c r="C284" s="142">
        <v>3797</v>
      </c>
      <c r="D284" s="143">
        <v>-0.14288939051918736</v>
      </c>
      <c r="E284" s="142">
        <v>1047</v>
      </c>
      <c r="F284" s="143">
        <f t="shared" si="48"/>
        <v>-0.72425599157229392</v>
      </c>
      <c r="G284" s="142">
        <v>2887</v>
      </c>
      <c r="H284" s="143">
        <f t="shared" si="49"/>
        <v>1.757402101241643</v>
      </c>
      <c r="I284" s="142">
        <v>3960</v>
      </c>
      <c r="J284" s="143">
        <f t="shared" si="49"/>
        <v>0.37166608936612411</v>
      </c>
      <c r="K284" s="142"/>
      <c r="L284" s="143"/>
      <c r="M284" s="143"/>
    </row>
    <row r="285" spans="2:13" ht="15.75" x14ac:dyDescent="0.25">
      <c r="B285" s="144" t="s">
        <v>121</v>
      </c>
      <c r="C285" s="145">
        <v>51135</v>
      </c>
      <c r="D285" s="146">
        <v>-0.16060670726702675</v>
      </c>
      <c r="E285" s="145">
        <v>13137</v>
      </c>
      <c r="F285" s="146">
        <f t="shared" si="48"/>
        <v>-0.74309181578175421</v>
      </c>
      <c r="G285" s="145">
        <v>26494</v>
      </c>
      <c r="H285" s="146">
        <f t="shared" si="49"/>
        <v>1.0167465935906219</v>
      </c>
      <c r="I285" s="145">
        <v>42041</v>
      </c>
      <c r="J285" s="146">
        <f t="shared" si="49"/>
        <v>0.58681210840190223</v>
      </c>
      <c r="K285" s="145">
        <v>20431</v>
      </c>
      <c r="L285" s="146">
        <v>0.27590083057515757</v>
      </c>
      <c r="M285" s="146">
        <v>-5.5694213348123522E-2</v>
      </c>
    </row>
    <row r="286" spans="2:13" ht="6" customHeight="1" x14ac:dyDescent="0.25"/>
    <row r="287" spans="2:13" x14ac:dyDescent="0.25">
      <c r="B287" s="49" t="s">
        <v>281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I288" s="140"/>
      <c r="L288" s="149"/>
    </row>
    <row r="290" spans="2:14" ht="48.75" customHeight="1" thickBot="1" x14ac:dyDescent="0.3">
      <c r="B290" s="307" t="s">
        <v>294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1" t="s">
        <v>213</v>
      </c>
    </row>
    <row r="291" spans="2:14" ht="10.5" customHeight="1" thickBot="1" x14ac:dyDescent="0.3">
      <c r="B291" s="134"/>
      <c r="C291" s="135"/>
      <c r="D291" s="134"/>
      <c r="E291" s="134"/>
      <c r="F291" s="134"/>
      <c r="G291" s="134"/>
      <c r="H291" s="134"/>
      <c r="I291" s="134"/>
      <c r="J291" s="134"/>
      <c r="K291" s="4"/>
      <c r="L291" s="4"/>
      <c r="N291" s="1" t="s">
        <v>214</v>
      </c>
    </row>
    <row r="292" spans="2:14" ht="22.5" thickTop="1" thickBot="1" x14ac:dyDescent="0.3">
      <c r="B292" s="150" t="str">
        <f>C292</f>
        <v>Austria</v>
      </c>
      <c r="C292" s="317" t="s">
        <v>215</v>
      </c>
      <c r="D292" s="318"/>
      <c r="E292" s="318"/>
      <c r="F292" s="318"/>
      <c r="G292" s="318"/>
      <c r="H292" s="318"/>
      <c r="I292" s="318"/>
      <c r="J292" s="318"/>
      <c r="K292" s="318"/>
      <c r="L292" s="318"/>
      <c r="M292" s="319"/>
    </row>
    <row r="293" spans="2:14" ht="22.5" thickTop="1" thickBot="1" x14ac:dyDescent="0.3">
      <c r="B293" s="13"/>
      <c r="C293" s="320">
        <f>2019</f>
        <v>2019</v>
      </c>
      <c r="D293" s="321"/>
      <c r="E293" s="322">
        <v>2020</v>
      </c>
      <c r="F293" s="321"/>
      <c r="G293" s="322">
        <v>2021</v>
      </c>
      <c r="H293" s="321"/>
      <c r="I293" s="322">
        <v>2022</v>
      </c>
      <c r="J293" s="321"/>
      <c r="K293" s="322">
        <v>2023</v>
      </c>
      <c r="L293" s="323"/>
      <c r="M293" s="324"/>
    </row>
    <row r="294" spans="2:14" ht="16.5" thickTop="1" thickBot="1" x14ac:dyDescent="0.3">
      <c r="B294" s="16"/>
      <c r="C294" s="137" t="s">
        <v>135</v>
      </c>
      <c r="D294" s="138" t="str">
        <f>CONCATENATE("var ",RIGHT(2019,2),"/",RIGHT(2018,2))</f>
        <v>var 19/18</v>
      </c>
      <c r="E294" s="139" t="s">
        <v>135</v>
      </c>
      <c r="F294" s="138" t="str">
        <f>CONCATENATE("var ",RIGHT(E293,2),"/",RIGHT(E293-1,2))</f>
        <v>var 20/19</v>
      </c>
      <c r="G294" s="139" t="s">
        <v>135</v>
      </c>
      <c r="H294" s="138" t="str">
        <f>CONCATENATE("var ",RIGHT(G293,2),"/",RIGHT(G293-1,2))</f>
        <v>var 21/20</v>
      </c>
      <c r="I294" s="139" t="s">
        <v>135</v>
      </c>
      <c r="J294" s="138" t="str">
        <f>CONCATENATE("var ",RIGHT(I293,2),"/",RIGHT(I293-1,2))</f>
        <v>var 22/21</v>
      </c>
      <c r="K294" s="139" t="s">
        <v>135</v>
      </c>
      <c r="L294" s="138" t="str">
        <f>CONCATENATE("var ",RIGHT(K293,2),"/",RIGHT(K293-1,2))</f>
        <v>var 23/22</v>
      </c>
      <c r="M294" s="138" t="str">
        <f>CONCATENATE("var ",RIGHT(K293,2),"/",RIGHT(2019,2))</f>
        <v>var 23/19</v>
      </c>
    </row>
    <row r="295" spans="2:14" x14ac:dyDescent="0.25">
      <c r="B295" s="141" t="s">
        <v>139</v>
      </c>
      <c r="C295" s="142">
        <v>2699</v>
      </c>
      <c r="D295" s="143">
        <v>-9.2162798520013411E-2</v>
      </c>
      <c r="E295" s="142">
        <v>2416</v>
      </c>
      <c r="F295" s="143">
        <f t="shared" ref="F295:F307" si="52">IFERROR(E295/C295-1,"-")</f>
        <v>-0.10485364949981479</v>
      </c>
      <c r="G295" s="142">
        <v>278</v>
      </c>
      <c r="H295" s="143">
        <f t="shared" ref="H295:J307" si="53">IFERROR(G295/E295-1,"-")</f>
        <v>-0.88493377483443703</v>
      </c>
      <c r="I295" s="142">
        <v>2168</v>
      </c>
      <c r="J295" s="143">
        <f t="shared" si="53"/>
        <v>6.7985611510791371</v>
      </c>
      <c r="K295" s="142">
        <v>3128</v>
      </c>
      <c r="L295" s="143">
        <f t="shared" ref="L295:L299" si="54">IFERROR(K295/I295-1,"-")</f>
        <v>0.44280442804428044</v>
      </c>
      <c r="M295" s="143">
        <f>K295/C295-1</f>
        <v>0.15894775842904774</v>
      </c>
    </row>
    <row r="296" spans="2:14" x14ac:dyDescent="0.25">
      <c r="B296" s="141" t="s">
        <v>141</v>
      </c>
      <c r="C296" s="142">
        <v>3148</v>
      </c>
      <c r="D296" s="143">
        <v>0.20890937019969269</v>
      </c>
      <c r="E296" s="142">
        <v>2728</v>
      </c>
      <c r="F296" s="143">
        <f t="shared" si="52"/>
        <v>-0.13341804320203299</v>
      </c>
      <c r="G296" s="142">
        <v>207</v>
      </c>
      <c r="H296" s="143">
        <f t="shared" si="53"/>
        <v>-0.92412023460410553</v>
      </c>
      <c r="I296" s="142">
        <v>2344</v>
      </c>
      <c r="J296" s="143">
        <f t="shared" si="53"/>
        <v>10.323671497584542</v>
      </c>
      <c r="K296" s="142">
        <v>2703</v>
      </c>
      <c r="L296" s="143">
        <f t="shared" si="54"/>
        <v>0.15315699658703075</v>
      </c>
      <c r="M296" s="143">
        <f>IFERROR(K296/C296-1,"-")</f>
        <v>-0.14135959339263027</v>
      </c>
    </row>
    <row r="297" spans="2:14" x14ac:dyDescent="0.25">
      <c r="B297" s="141" t="s">
        <v>143</v>
      </c>
      <c r="C297" s="142">
        <v>2518</v>
      </c>
      <c r="D297" s="143">
        <v>-7.0977917981072114E-3</v>
      </c>
      <c r="E297" s="142">
        <v>693</v>
      </c>
      <c r="F297" s="143">
        <f t="shared" si="52"/>
        <v>-0.72478157267672749</v>
      </c>
      <c r="G297" s="142">
        <v>196</v>
      </c>
      <c r="H297" s="143">
        <f t="shared" si="53"/>
        <v>-0.71717171717171713</v>
      </c>
      <c r="I297" s="142">
        <v>2351</v>
      </c>
      <c r="J297" s="143">
        <f t="shared" si="53"/>
        <v>10.994897959183673</v>
      </c>
      <c r="K297" s="142">
        <v>2252</v>
      </c>
      <c r="L297" s="143">
        <f t="shared" si="54"/>
        <v>-4.2109740535942186E-2</v>
      </c>
      <c r="M297" s="143">
        <f t="shared" ref="M297:M299" si="55">IFERROR(K297/C297-1,"-")</f>
        <v>-0.10563939634630659</v>
      </c>
    </row>
    <row r="298" spans="2:14" x14ac:dyDescent="0.25">
      <c r="B298" s="141" t="s">
        <v>145</v>
      </c>
      <c r="C298" s="142">
        <v>2099</v>
      </c>
      <c r="D298" s="143">
        <v>-3.5386029411764719E-2</v>
      </c>
      <c r="E298" s="142">
        <v>0</v>
      </c>
      <c r="F298" s="143">
        <f t="shared" si="52"/>
        <v>-1</v>
      </c>
      <c r="G298" s="142">
        <v>160</v>
      </c>
      <c r="H298" s="143" t="str">
        <f t="shared" si="53"/>
        <v>-</v>
      </c>
      <c r="I298" s="142">
        <v>2711</v>
      </c>
      <c r="J298" s="143">
        <f t="shared" si="53"/>
        <v>15.943750000000001</v>
      </c>
      <c r="K298" s="142">
        <v>2438</v>
      </c>
      <c r="L298" s="143">
        <f t="shared" si="54"/>
        <v>-0.10070084839542603</v>
      </c>
      <c r="M298" s="143">
        <f t="shared" si="55"/>
        <v>0.16150547879942834</v>
      </c>
    </row>
    <row r="299" spans="2:14" x14ac:dyDescent="0.25">
      <c r="B299" s="141" t="s">
        <v>147</v>
      </c>
      <c r="C299" s="142">
        <v>1641</v>
      </c>
      <c r="D299" s="143">
        <v>-7.3927765237020271E-2</v>
      </c>
      <c r="E299" s="142">
        <v>9</v>
      </c>
      <c r="F299" s="143">
        <f t="shared" si="52"/>
        <v>-0.99451553930530168</v>
      </c>
      <c r="G299" s="142">
        <v>270</v>
      </c>
      <c r="H299" s="143">
        <f t="shared" si="53"/>
        <v>29</v>
      </c>
      <c r="I299" s="142">
        <v>1561</v>
      </c>
      <c r="J299" s="143">
        <f t="shared" si="53"/>
        <v>4.7814814814814817</v>
      </c>
      <c r="K299" s="142">
        <v>1441</v>
      </c>
      <c r="L299" s="143">
        <f t="shared" si="54"/>
        <v>-7.6873798846893049E-2</v>
      </c>
      <c r="M299" s="143">
        <f t="shared" si="55"/>
        <v>-0.12187690432663012</v>
      </c>
    </row>
    <row r="300" spans="2:14" x14ac:dyDescent="0.25">
      <c r="B300" s="141" t="s">
        <v>149</v>
      </c>
      <c r="C300" s="142">
        <v>1559</v>
      </c>
      <c r="D300" s="143">
        <v>-8.9369158878504718E-2</v>
      </c>
      <c r="E300" s="142">
        <v>0</v>
      </c>
      <c r="F300" s="143">
        <f t="shared" si="52"/>
        <v>-1</v>
      </c>
      <c r="G300" s="142">
        <v>235</v>
      </c>
      <c r="H300" s="143" t="str">
        <f t="shared" si="53"/>
        <v>-</v>
      </c>
      <c r="I300" s="142">
        <v>1210</v>
      </c>
      <c r="J300" s="143">
        <f t="shared" si="53"/>
        <v>4.1489361702127656</v>
      </c>
      <c r="K300" s="142"/>
      <c r="L300" s="143"/>
      <c r="M300" s="143"/>
    </row>
    <row r="301" spans="2:14" x14ac:dyDescent="0.25">
      <c r="B301" s="141" t="s">
        <v>151</v>
      </c>
      <c r="C301" s="142">
        <v>2271</v>
      </c>
      <c r="D301" s="143">
        <v>-5.4144106622240784E-2</v>
      </c>
      <c r="E301" s="142">
        <v>126</v>
      </c>
      <c r="F301" s="143">
        <f t="shared" si="52"/>
        <v>-0.94451783355350072</v>
      </c>
      <c r="G301" s="142">
        <v>980</v>
      </c>
      <c r="H301" s="143">
        <f t="shared" si="53"/>
        <v>6.7777777777777777</v>
      </c>
      <c r="I301" s="142">
        <v>2080</v>
      </c>
      <c r="J301" s="143">
        <f t="shared" si="53"/>
        <v>1.1224489795918369</v>
      </c>
      <c r="K301" s="142"/>
      <c r="L301" s="143"/>
      <c r="M301" s="143"/>
    </row>
    <row r="302" spans="2:14" x14ac:dyDescent="0.25">
      <c r="B302" s="141" t="s">
        <v>153</v>
      </c>
      <c r="C302" s="142">
        <v>1811</v>
      </c>
      <c r="D302" s="143">
        <v>-0.19973486522315509</v>
      </c>
      <c r="E302" s="142">
        <v>253</v>
      </c>
      <c r="F302" s="143">
        <f t="shared" si="52"/>
        <v>-0.8602981778023191</v>
      </c>
      <c r="G302" s="142">
        <v>1056</v>
      </c>
      <c r="H302" s="143">
        <f t="shared" si="53"/>
        <v>3.1739130434782608</v>
      </c>
      <c r="I302" s="142">
        <v>1774</v>
      </c>
      <c r="J302" s="143">
        <f t="shared" si="53"/>
        <v>0.67992424242424243</v>
      </c>
      <c r="K302" s="142"/>
      <c r="L302" s="143"/>
      <c r="M302" s="143"/>
    </row>
    <row r="303" spans="2:14" x14ac:dyDescent="0.25">
      <c r="B303" s="141" t="s">
        <v>155</v>
      </c>
      <c r="C303" s="142">
        <v>1886</v>
      </c>
      <c r="D303" s="143">
        <v>-0.16879682679594532</v>
      </c>
      <c r="E303" s="142">
        <v>91</v>
      </c>
      <c r="F303" s="143">
        <f t="shared" si="52"/>
        <v>-0.95174973488865322</v>
      </c>
      <c r="G303" s="142">
        <v>898</v>
      </c>
      <c r="H303" s="143">
        <f t="shared" si="53"/>
        <v>8.8681318681318686</v>
      </c>
      <c r="I303" s="142">
        <v>1457</v>
      </c>
      <c r="J303" s="143">
        <f t="shared" si="53"/>
        <v>0.62249443207126953</v>
      </c>
      <c r="K303" s="142"/>
      <c r="L303" s="143"/>
      <c r="M303" s="143"/>
    </row>
    <row r="304" spans="2:14" x14ac:dyDescent="0.25">
      <c r="B304" s="141" t="s">
        <v>157</v>
      </c>
      <c r="C304" s="142">
        <v>2395</v>
      </c>
      <c r="D304" s="143">
        <v>-0.13003995641118782</v>
      </c>
      <c r="E304" s="142">
        <v>246</v>
      </c>
      <c r="F304" s="143">
        <f t="shared" si="52"/>
        <v>-0.89728601252609608</v>
      </c>
      <c r="G304" s="142">
        <v>1937</v>
      </c>
      <c r="H304" s="143">
        <f t="shared" si="53"/>
        <v>6.8739837398373984</v>
      </c>
      <c r="I304" s="142">
        <v>2580</v>
      </c>
      <c r="J304" s="143">
        <f t="shared" si="53"/>
        <v>0.33195663397005681</v>
      </c>
      <c r="K304" s="142"/>
      <c r="L304" s="143"/>
      <c r="M304" s="143"/>
    </row>
    <row r="305" spans="2:14" x14ac:dyDescent="0.25">
      <c r="B305" s="141" t="s">
        <v>159</v>
      </c>
      <c r="C305" s="142">
        <v>2728</v>
      </c>
      <c r="D305" s="143">
        <v>-9.1272485009993298E-2</v>
      </c>
      <c r="E305" s="142">
        <v>426</v>
      </c>
      <c r="F305" s="143">
        <f t="shared" si="52"/>
        <v>-0.84384164222873903</v>
      </c>
      <c r="G305" s="142">
        <v>2508</v>
      </c>
      <c r="H305" s="143">
        <f t="shared" si="53"/>
        <v>4.887323943661972</v>
      </c>
      <c r="I305" s="142">
        <v>2565</v>
      </c>
      <c r="J305" s="143">
        <f t="shared" si="53"/>
        <v>2.2727272727272707E-2</v>
      </c>
      <c r="K305" s="142"/>
      <c r="L305" s="143"/>
      <c r="M305" s="143"/>
    </row>
    <row r="306" spans="2:14" x14ac:dyDescent="0.25">
      <c r="B306" s="141" t="s">
        <v>161</v>
      </c>
      <c r="C306" s="142">
        <v>2116</v>
      </c>
      <c r="D306" s="143">
        <v>-0.1589825119236884</v>
      </c>
      <c r="E306" s="142">
        <v>496</v>
      </c>
      <c r="F306" s="143">
        <f t="shared" si="52"/>
        <v>-0.7655954631379962</v>
      </c>
      <c r="G306" s="142">
        <v>2420</v>
      </c>
      <c r="H306" s="143">
        <f t="shared" si="53"/>
        <v>3.879032258064516</v>
      </c>
      <c r="I306" s="142">
        <v>2540</v>
      </c>
      <c r="J306" s="143">
        <f t="shared" si="53"/>
        <v>4.9586776859504189E-2</v>
      </c>
      <c r="K306" s="142"/>
      <c r="L306" s="143"/>
      <c r="M306" s="143"/>
    </row>
    <row r="307" spans="2:14" ht="15.75" x14ac:dyDescent="0.25">
      <c r="B307" s="144" t="s">
        <v>121</v>
      </c>
      <c r="C307" s="145">
        <v>26871</v>
      </c>
      <c r="D307" s="146">
        <v>-7.2678331090174964E-2</v>
      </c>
      <c r="E307" s="145">
        <v>7484</v>
      </c>
      <c r="F307" s="146">
        <f t="shared" si="52"/>
        <v>-0.72148412787019467</v>
      </c>
      <c r="G307" s="145">
        <v>11145</v>
      </c>
      <c r="H307" s="146">
        <f t="shared" si="53"/>
        <v>0.48917691074291825</v>
      </c>
      <c r="I307" s="145">
        <v>25341</v>
      </c>
      <c r="J307" s="146">
        <f t="shared" si="53"/>
        <v>1.2737550471063259</v>
      </c>
      <c r="K307" s="145">
        <v>11962</v>
      </c>
      <c r="L307" s="146">
        <v>7.4270318814548819E-2</v>
      </c>
      <c r="M307" s="146">
        <v>-1.1813300289136741E-2</v>
      </c>
    </row>
    <row r="308" spans="2:14" ht="6" customHeight="1" x14ac:dyDescent="0.25"/>
    <row r="309" spans="2:14" x14ac:dyDescent="0.25">
      <c r="B309" s="49" t="s">
        <v>281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49"/>
      <c r="E310" s="149"/>
      <c r="G310" s="149"/>
      <c r="I310" s="149"/>
      <c r="K310" s="149"/>
    </row>
    <row r="313" spans="2:14" ht="48.75" customHeight="1" thickBot="1" x14ac:dyDescent="0.3">
      <c r="B313" s="307" t="s">
        <v>295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1" t="s">
        <v>213</v>
      </c>
    </row>
    <row r="314" spans="2:14" ht="10.5" customHeight="1" thickBot="1" x14ac:dyDescent="0.3">
      <c r="B314" s="134"/>
      <c r="C314" s="135"/>
      <c r="D314" s="134"/>
      <c r="E314" s="134"/>
      <c r="F314" s="134"/>
      <c r="G314" s="134"/>
      <c r="H314" s="134"/>
      <c r="I314" s="134"/>
      <c r="J314" s="134"/>
      <c r="K314" s="4"/>
      <c r="L314" s="4"/>
      <c r="N314" s="1" t="s">
        <v>214</v>
      </c>
    </row>
    <row r="315" spans="2:14" ht="22.5" thickTop="1" thickBot="1" x14ac:dyDescent="0.3">
      <c r="B315" s="150" t="str">
        <f>C315</f>
        <v>Canadá</v>
      </c>
      <c r="C315" s="317" t="s">
        <v>217</v>
      </c>
      <c r="D315" s="318"/>
      <c r="E315" s="318"/>
      <c r="F315" s="318"/>
      <c r="G315" s="318"/>
      <c r="H315" s="318"/>
      <c r="I315" s="318"/>
      <c r="J315" s="318"/>
      <c r="K315" s="318"/>
      <c r="L315" s="318"/>
      <c r="M315" s="319"/>
    </row>
    <row r="316" spans="2:14" ht="22.5" thickTop="1" thickBot="1" x14ac:dyDescent="0.3">
      <c r="B316" s="13"/>
      <c r="C316" s="320">
        <f>2019</f>
        <v>2019</v>
      </c>
      <c r="D316" s="321"/>
      <c r="E316" s="322">
        <v>2020</v>
      </c>
      <c r="F316" s="321"/>
      <c r="G316" s="322">
        <v>2021</v>
      </c>
      <c r="H316" s="321"/>
      <c r="I316" s="322">
        <v>2022</v>
      </c>
      <c r="J316" s="321"/>
      <c r="K316" s="322">
        <v>2023</v>
      </c>
      <c r="L316" s="323"/>
      <c r="M316" s="324"/>
    </row>
    <row r="317" spans="2:14" ht="16.5" thickTop="1" thickBot="1" x14ac:dyDescent="0.3">
      <c r="B317" s="16"/>
      <c r="C317" s="137" t="s">
        <v>135</v>
      </c>
      <c r="D317" s="138" t="str">
        <f>CONCATENATE("var ",RIGHT(2019,2),"/",RIGHT(2018,2))</f>
        <v>var 19/18</v>
      </c>
      <c r="E317" s="139" t="s">
        <v>135</v>
      </c>
      <c r="F317" s="138" t="str">
        <f>CONCATENATE("var ",RIGHT(E316,2),"/",RIGHT(E316-1,2))</f>
        <v>var 20/19</v>
      </c>
      <c r="G317" s="139" t="s">
        <v>135</v>
      </c>
      <c r="H317" s="138" t="str">
        <f>CONCATENATE("var ",RIGHT(G316,2),"/",RIGHT(G316-1,2))</f>
        <v>var 21/20</v>
      </c>
      <c r="I317" s="139" t="s">
        <v>135</v>
      </c>
      <c r="J317" s="138" t="str">
        <f>CONCATENATE("var ",RIGHT(I316,2),"/",RIGHT(I316-1,2))</f>
        <v>var 22/21</v>
      </c>
      <c r="K317" s="139" t="s">
        <v>135</v>
      </c>
      <c r="L317" s="138" t="str">
        <f>CONCATENATE("var ",RIGHT(K316,2),"/",RIGHT(K316-1,2))</f>
        <v>var 23/22</v>
      </c>
      <c r="M317" s="138" t="str">
        <f>CONCATENATE("var ",RIGHT(K316,2),"/",RIGHT(2019,2))</f>
        <v>var 23/19</v>
      </c>
    </row>
    <row r="318" spans="2:14" x14ac:dyDescent="0.25">
      <c r="B318" s="141" t="s">
        <v>139</v>
      </c>
      <c r="C318" s="142">
        <v>263</v>
      </c>
      <c r="D318" s="143">
        <v>0.27053140096618367</v>
      </c>
      <c r="E318" s="142">
        <v>247</v>
      </c>
      <c r="F318" s="143">
        <f t="shared" ref="F318:F330" si="56">IFERROR(E318/C318-1,"-")</f>
        <v>-6.0836501901140649E-2</v>
      </c>
      <c r="G318" s="142">
        <v>57</v>
      </c>
      <c r="H318" s="143">
        <f t="shared" ref="H318:J330" si="57">IFERROR(G318/E318-1,"-")</f>
        <v>-0.76923076923076916</v>
      </c>
      <c r="I318" s="142">
        <v>127</v>
      </c>
      <c r="J318" s="143">
        <f t="shared" si="57"/>
        <v>1.2280701754385963</v>
      </c>
      <c r="K318" s="142">
        <v>331</v>
      </c>
      <c r="L318" s="143">
        <f t="shared" ref="L318:L322" si="58">IFERROR(K318/I318-1,"-")</f>
        <v>1.606299212598425</v>
      </c>
      <c r="M318" s="143">
        <f>K318/C318-1</f>
        <v>0.2585551330798479</v>
      </c>
    </row>
    <row r="319" spans="2:14" x14ac:dyDescent="0.25">
      <c r="B319" s="141" t="s">
        <v>141</v>
      </c>
      <c r="C319" s="142">
        <v>249</v>
      </c>
      <c r="D319" s="143">
        <v>0.54658385093167694</v>
      </c>
      <c r="E319" s="142">
        <v>364</v>
      </c>
      <c r="F319" s="143">
        <f t="shared" si="56"/>
        <v>0.4618473895582329</v>
      </c>
      <c r="G319" s="142">
        <v>24</v>
      </c>
      <c r="H319" s="143">
        <f t="shared" si="57"/>
        <v>-0.93406593406593408</v>
      </c>
      <c r="I319" s="142">
        <v>167</v>
      </c>
      <c r="J319" s="143">
        <f t="shared" si="57"/>
        <v>5.958333333333333</v>
      </c>
      <c r="K319" s="142">
        <v>287</v>
      </c>
      <c r="L319" s="143">
        <f t="shared" si="58"/>
        <v>0.7185628742514969</v>
      </c>
      <c r="M319" s="143">
        <f>IFERROR(K319/C319-1,"-")</f>
        <v>0.15261044176706817</v>
      </c>
    </row>
    <row r="320" spans="2:14" x14ac:dyDescent="0.25">
      <c r="B320" s="141" t="s">
        <v>143</v>
      </c>
      <c r="C320" s="142">
        <v>316</v>
      </c>
      <c r="D320" s="143">
        <v>0.55665024630541882</v>
      </c>
      <c r="E320" s="142">
        <v>86</v>
      </c>
      <c r="F320" s="143">
        <f t="shared" si="56"/>
        <v>-0.72784810126582278</v>
      </c>
      <c r="G320" s="142">
        <v>40</v>
      </c>
      <c r="H320" s="143">
        <f t="shared" si="57"/>
        <v>-0.53488372093023262</v>
      </c>
      <c r="I320" s="142">
        <v>212</v>
      </c>
      <c r="J320" s="143">
        <f t="shared" si="57"/>
        <v>4.3</v>
      </c>
      <c r="K320" s="142">
        <v>443</v>
      </c>
      <c r="L320" s="143">
        <f t="shared" si="58"/>
        <v>1.0896226415094339</v>
      </c>
      <c r="M320" s="143">
        <f t="shared" ref="M320:M322" si="59">IFERROR(K320/C320-1,"-")</f>
        <v>0.40189873417721511</v>
      </c>
    </row>
    <row r="321" spans="2:13" x14ac:dyDescent="0.25">
      <c r="B321" s="141" t="s">
        <v>145</v>
      </c>
      <c r="C321" s="142">
        <v>194</v>
      </c>
      <c r="D321" s="143">
        <v>-6.2801932367149704E-2</v>
      </c>
      <c r="E321" s="142">
        <v>0</v>
      </c>
      <c r="F321" s="143">
        <f t="shared" si="56"/>
        <v>-1</v>
      </c>
      <c r="G321" s="142">
        <v>21</v>
      </c>
      <c r="H321" s="143" t="str">
        <f t="shared" si="57"/>
        <v>-</v>
      </c>
      <c r="I321" s="142">
        <v>146</v>
      </c>
      <c r="J321" s="143">
        <f t="shared" si="57"/>
        <v>5.9523809523809526</v>
      </c>
      <c r="K321" s="142">
        <v>355</v>
      </c>
      <c r="L321" s="143">
        <f t="shared" si="58"/>
        <v>1.4315068493150687</v>
      </c>
      <c r="M321" s="143">
        <f t="shared" si="59"/>
        <v>0.82989690721649478</v>
      </c>
    </row>
    <row r="322" spans="2:13" x14ac:dyDescent="0.25">
      <c r="B322" s="141" t="s">
        <v>147</v>
      </c>
      <c r="C322" s="142">
        <v>188</v>
      </c>
      <c r="D322" s="143">
        <v>-0.23577235772357719</v>
      </c>
      <c r="E322" s="142">
        <v>0</v>
      </c>
      <c r="F322" s="143">
        <f t="shared" si="56"/>
        <v>-1</v>
      </c>
      <c r="G322" s="142">
        <v>30</v>
      </c>
      <c r="H322" s="143" t="str">
        <f t="shared" si="57"/>
        <v>-</v>
      </c>
      <c r="I322" s="142">
        <v>221</v>
      </c>
      <c r="J322" s="143">
        <f t="shared" si="57"/>
        <v>6.3666666666666663</v>
      </c>
      <c r="K322" s="142">
        <v>217</v>
      </c>
      <c r="L322" s="143">
        <f t="shared" si="58"/>
        <v>-1.8099547511312264E-2</v>
      </c>
      <c r="M322" s="143">
        <f t="shared" si="59"/>
        <v>0.1542553191489362</v>
      </c>
    </row>
    <row r="323" spans="2:13" x14ac:dyDescent="0.25">
      <c r="B323" s="141" t="s">
        <v>149</v>
      </c>
      <c r="C323" s="142">
        <v>139</v>
      </c>
      <c r="D323" s="143">
        <v>0.10317460317460325</v>
      </c>
      <c r="E323" s="142">
        <v>4</v>
      </c>
      <c r="F323" s="143">
        <f t="shared" si="56"/>
        <v>-0.97122302158273377</v>
      </c>
      <c r="G323" s="142">
        <v>22</v>
      </c>
      <c r="H323" s="143">
        <f t="shared" si="57"/>
        <v>4.5</v>
      </c>
      <c r="I323" s="142">
        <v>194</v>
      </c>
      <c r="J323" s="143">
        <f t="shared" si="57"/>
        <v>7.8181818181818183</v>
      </c>
      <c r="K323" s="142"/>
      <c r="L323" s="143"/>
      <c r="M323" s="143"/>
    </row>
    <row r="324" spans="2:13" x14ac:dyDescent="0.25">
      <c r="B324" s="141" t="s">
        <v>151</v>
      </c>
      <c r="C324" s="142">
        <v>198</v>
      </c>
      <c r="D324" s="143">
        <v>0.125</v>
      </c>
      <c r="E324" s="142">
        <v>18</v>
      </c>
      <c r="F324" s="143">
        <f t="shared" si="56"/>
        <v>-0.90909090909090906</v>
      </c>
      <c r="G324" s="142">
        <v>55</v>
      </c>
      <c r="H324" s="143">
        <f t="shared" si="57"/>
        <v>2.0555555555555554</v>
      </c>
      <c r="I324" s="142">
        <v>210</v>
      </c>
      <c r="J324" s="143">
        <f t="shared" si="57"/>
        <v>2.8181818181818183</v>
      </c>
      <c r="K324" s="142"/>
      <c r="L324" s="143"/>
      <c r="M324" s="143"/>
    </row>
    <row r="325" spans="2:13" x14ac:dyDescent="0.25">
      <c r="B325" s="141" t="s">
        <v>153</v>
      </c>
      <c r="C325" s="142">
        <v>151</v>
      </c>
      <c r="D325" s="143">
        <v>6.3380281690140761E-2</v>
      </c>
      <c r="E325" s="142">
        <v>52</v>
      </c>
      <c r="F325" s="143">
        <f t="shared" si="56"/>
        <v>-0.6556291390728477</v>
      </c>
      <c r="G325" s="142">
        <v>75</v>
      </c>
      <c r="H325" s="143">
        <f t="shared" si="57"/>
        <v>0.44230769230769229</v>
      </c>
      <c r="I325" s="142">
        <v>204</v>
      </c>
      <c r="J325" s="143">
        <f t="shared" si="57"/>
        <v>1.7200000000000002</v>
      </c>
      <c r="K325" s="142"/>
      <c r="L325" s="143"/>
      <c r="M325" s="143"/>
    </row>
    <row r="326" spans="2:13" x14ac:dyDescent="0.25">
      <c r="B326" s="141" t="s">
        <v>155</v>
      </c>
      <c r="C326" s="142">
        <v>135</v>
      </c>
      <c r="D326" s="143">
        <v>0</v>
      </c>
      <c r="E326" s="142">
        <v>29</v>
      </c>
      <c r="F326" s="143">
        <f t="shared" si="56"/>
        <v>-0.78518518518518521</v>
      </c>
      <c r="G326" s="142">
        <v>68</v>
      </c>
      <c r="H326" s="143">
        <f t="shared" si="57"/>
        <v>1.3448275862068964</v>
      </c>
      <c r="I326" s="142">
        <v>245</v>
      </c>
      <c r="J326" s="143">
        <f t="shared" si="57"/>
        <v>2.6029411764705883</v>
      </c>
      <c r="K326" s="142"/>
      <c r="L326" s="143"/>
      <c r="M326" s="143"/>
    </row>
    <row r="327" spans="2:13" x14ac:dyDescent="0.25">
      <c r="B327" s="141" t="s">
        <v>157</v>
      </c>
      <c r="C327" s="142">
        <v>254</v>
      </c>
      <c r="D327" s="143">
        <v>1.195219123505975E-2</v>
      </c>
      <c r="E327" s="142">
        <v>29</v>
      </c>
      <c r="F327" s="143">
        <f t="shared" si="56"/>
        <v>-0.88582677165354329</v>
      </c>
      <c r="G327" s="142">
        <v>109</v>
      </c>
      <c r="H327" s="143">
        <f t="shared" si="57"/>
        <v>2.7586206896551726</v>
      </c>
      <c r="I327" s="142">
        <v>219</v>
      </c>
      <c r="J327" s="143">
        <f t="shared" si="57"/>
        <v>1.0091743119266057</v>
      </c>
      <c r="K327" s="142"/>
      <c r="L327" s="143"/>
      <c r="M327" s="143"/>
    </row>
    <row r="328" spans="2:13" x14ac:dyDescent="0.25">
      <c r="B328" s="141" t="s">
        <v>159</v>
      </c>
      <c r="C328" s="142">
        <v>222</v>
      </c>
      <c r="D328" s="143">
        <v>8.8235294117646967E-2</v>
      </c>
      <c r="E328" s="142">
        <v>23</v>
      </c>
      <c r="F328" s="143">
        <f t="shared" si="56"/>
        <v>-0.89639639639639634</v>
      </c>
      <c r="G328" s="142">
        <v>116</v>
      </c>
      <c r="H328" s="143">
        <f t="shared" si="57"/>
        <v>4.0434782608695654</v>
      </c>
      <c r="I328" s="142">
        <v>306</v>
      </c>
      <c r="J328" s="143">
        <f t="shared" si="57"/>
        <v>1.6379310344827585</v>
      </c>
      <c r="K328" s="142"/>
      <c r="L328" s="143"/>
      <c r="M328" s="143"/>
    </row>
    <row r="329" spans="2:13" x14ac:dyDescent="0.25">
      <c r="B329" s="141" t="s">
        <v>161</v>
      </c>
      <c r="C329" s="142">
        <v>199</v>
      </c>
      <c r="D329" s="143">
        <v>-0.2602230483271375</v>
      </c>
      <c r="E329" s="142">
        <v>58</v>
      </c>
      <c r="F329" s="143">
        <f t="shared" si="56"/>
        <v>-0.70854271356783927</v>
      </c>
      <c r="G329" s="142">
        <v>263</v>
      </c>
      <c r="H329" s="143">
        <f t="shared" si="57"/>
        <v>3.5344827586206895</v>
      </c>
      <c r="I329" s="142">
        <v>265</v>
      </c>
      <c r="J329" s="143">
        <f t="shared" si="57"/>
        <v>7.6045627376426506E-3</v>
      </c>
      <c r="K329" s="142"/>
      <c r="L329" s="143"/>
      <c r="M329" s="143"/>
    </row>
    <row r="330" spans="2:13" ht="15.75" x14ac:dyDescent="0.25">
      <c r="B330" s="144" t="s">
        <v>121</v>
      </c>
      <c r="C330" s="145">
        <v>2508</v>
      </c>
      <c r="D330" s="146">
        <v>7.7782552642887914E-2</v>
      </c>
      <c r="E330" s="145">
        <v>910</v>
      </c>
      <c r="F330" s="146">
        <f t="shared" si="56"/>
        <v>-0.63716108452950559</v>
      </c>
      <c r="G330" s="145">
        <v>880</v>
      </c>
      <c r="H330" s="146">
        <f t="shared" si="57"/>
        <v>-3.2967032967032961E-2</v>
      </c>
      <c r="I330" s="145">
        <v>2516</v>
      </c>
      <c r="J330" s="146">
        <f t="shared" si="57"/>
        <v>1.8590909090909089</v>
      </c>
      <c r="K330" s="145">
        <v>1633</v>
      </c>
      <c r="L330" s="146">
        <v>0.87056128293241697</v>
      </c>
      <c r="M330" s="146">
        <v>0.34958677685950423</v>
      </c>
    </row>
    <row r="331" spans="2:13" ht="6" customHeight="1" x14ac:dyDescent="0.25"/>
    <row r="332" spans="2:13" x14ac:dyDescent="0.25">
      <c r="B332" s="49" t="s">
        <v>281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49"/>
      <c r="E333" s="149"/>
      <c r="G333" s="149"/>
      <c r="I333" s="149"/>
      <c r="K333" s="149"/>
    </row>
    <row r="339" spans="2:14" ht="48.75" customHeight="1" thickBot="1" x14ac:dyDescent="0.3">
      <c r="B339" s="307" t="s">
        <v>296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1" t="s">
        <v>213</v>
      </c>
    </row>
    <row r="340" spans="2:14" ht="10.5" customHeight="1" thickBot="1" x14ac:dyDescent="0.3">
      <c r="B340" s="134"/>
      <c r="C340" s="135"/>
      <c r="D340" s="134"/>
      <c r="E340" s="134"/>
      <c r="F340" s="134"/>
      <c r="G340" s="134"/>
      <c r="H340" s="134"/>
      <c r="I340" s="134"/>
      <c r="J340" s="134"/>
      <c r="K340" s="4"/>
      <c r="L340" s="4"/>
      <c r="N340" s="1" t="s">
        <v>214</v>
      </c>
    </row>
    <row r="341" spans="2:14" ht="22.5" thickTop="1" thickBot="1" x14ac:dyDescent="0.3">
      <c r="B341" s="150" t="str">
        <f>C341</f>
        <v>Dinamarca</v>
      </c>
      <c r="C341" s="317" t="s">
        <v>219</v>
      </c>
      <c r="D341" s="318"/>
      <c r="E341" s="318"/>
      <c r="F341" s="318"/>
      <c r="G341" s="318"/>
      <c r="H341" s="318"/>
      <c r="I341" s="318"/>
      <c r="J341" s="318"/>
      <c r="K341" s="318"/>
      <c r="L341" s="318"/>
      <c r="M341" s="319"/>
    </row>
    <row r="342" spans="2:14" ht="22.5" thickTop="1" thickBot="1" x14ac:dyDescent="0.3">
      <c r="B342" s="13"/>
      <c r="C342" s="320">
        <f>2019</f>
        <v>2019</v>
      </c>
      <c r="D342" s="321"/>
      <c r="E342" s="322">
        <v>2020</v>
      </c>
      <c r="F342" s="321"/>
      <c r="G342" s="322">
        <v>2021</v>
      </c>
      <c r="H342" s="321"/>
      <c r="I342" s="322">
        <v>2022</v>
      </c>
      <c r="J342" s="321"/>
      <c r="K342" s="322">
        <v>2023</v>
      </c>
      <c r="L342" s="323"/>
      <c r="M342" s="324"/>
    </row>
    <row r="343" spans="2:14" ht="16.5" thickTop="1" thickBot="1" x14ac:dyDescent="0.3">
      <c r="B343" s="16"/>
      <c r="C343" s="137" t="s">
        <v>135</v>
      </c>
      <c r="D343" s="138" t="str">
        <f>CONCATENATE("var ",RIGHT(2019,2),"/",RIGHT(2018,2))</f>
        <v>var 19/18</v>
      </c>
      <c r="E343" s="139" t="s">
        <v>135</v>
      </c>
      <c r="F343" s="138" t="str">
        <f>CONCATENATE("var ",RIGHT(E342,2),"/",RIGHT(E342-1,2))</f>
        <v>var 20/19</v>
      </c>
      <c r="G343" s="139" t="s">
        <v>135</v>
      </c>
      <c r="H343" s="138" t="str">
        <f>CONCATENATE("var ",RIGHT(G342,2),"/",RIGHT(G342-1,2))</f>
        <v>var 21/20</v>
      </c>
      <c r="I343" s="139" t="s">
        <v>135</v>
      </c>
      <c r="J343" s="138" t="str">
        <f>CONCATENATE("var ",RIGHT(I342,2),"/",RIGHT(I342-1,2))</f>
        <v>var 22/21</v>
      </c>
      <c r="K343" s="139" t="s">
        <v>135</v>
      </c>
      <c r="L343" s="138" t="str">
        <f>CONCATENATE("var ",RIGHT(K342,2),"/",RIGHT(K342-1,2))</f>
        <v>var 23/22</v>
      </c>
      <c r="M343" s="138" t="str">
        <f>CONCATENATE("var ",RIGHT(K342,2),"/",RIGHT(2019,2))</f>
        <v>var 23/19</v>
      </c>
    </row>
    <row r="344" spans="2:14" x14ac:dyDescent="0.25">
      <c r="B344" s="141" t="s">
        <v>139</v>
      </c>
      <c r="C344" s="142">
        <v>19299</v>
      </c>
      <c r="D344" s="143">
        <v>0.13945799137981929</v>
      </c>
      <c r="E344" s="142">
        <v>15478</v>
      </c>
      <c r="F344" s="143">
        <f t="shared" ref="F344:F356" si="60">IFERROR(E344/C344-1,"-")</f>
        <v>-0.19798953313643197</v>
      </c>
      <c r="G344" s="142">
        <v>223</v>
      </c>
      <c r="H344" s="143">
        <f t="shared" ref="H344:J356" si="61">IFERROR(G344/E344-1,"-")</f>
        <v>-0.98559245380540117</v>
      </c>
      <c r="I344" s="142">
        <v>14811</v>
      </c>
      <c r="J344" s="143">
        <f t="shared" si="61"/>
        <v>65.417040358744401</v>
      </c>
      <c r="K344" s="142">
        <v>14530</v>
      </c>
      <c r="L344" s="143">
        <f t="shared" ref="L344:L348" si="62">IFERROR(K344/I344-1,"-")</f>
        <v>-1.8972385389237734E-2</v>
      </c>
      <c r="M344" s="143">
        <f>K344/C344-1</f>
        <v>-0.24711124928752781</v>
      </c>
    </row>
    <row r="345" spans="2:14" x14ac:dyDescent="0.25">
      <c r="B345" s="141" t="s">
        <v>141</v>
      </c>
      <c r="C345" s="142">
        <v>16567</v>
      </c>
      <c r="D345" s="143">
        <v>-9.7854497930734086E-2</v>
      </c>
      <c r="E345" s="142">
        <v>17827</v>
      </c>
      <c r="F345" s="143">
        <f t="shared" si="60"/>
        <v>7.605480775034712E-2</v>
      </c>
      <c r="G345" s="142">
        <v>72</v>
      </c>
      <c r="H345" s="143">
        <f t="shared" si="61"/>
        <v>-0.9959611824760195</v>
      </c>
      <c r="I345" s="142">
        <v>16178</v>
      </c>
      <c r="J345" s="143">
        <f t="shared" si="61"/>
        <v>223.69444444444446</v>
      </c>
      <c r="K345" s="142">
        <v>14800</v>
      </c>
      <c r="L345" s="143">
        <f t="shared" si="62"/>
        <v>-8.5177401409321285E-2</v>
      </c>
      <c r="M345" s="143">
        <f>IFERROR(K345/C345-1,"-")</f>
        <v>-0.10665781372608196</v>
      </c>
    </row>
    <row r="346" spans="2:14" x14ac:dyDescent="0.25">
      <c r="B346" s="141" t="s">
        <v>143</v>
      </c>
      <c r="C346" s="142">
        <v>18073</v>
      </c>
      <c r="D346" s="143">
        <v>-0.18626744709590271</v>
      </c>
      <c r="E346" s="142">
        <v>5971</v>
      </c>
      <c r="F346" s="143">
        <f t="shared" si="60"/>
        <v>-0.66961766170530623</v>
      </c>
      <c r="G346" s="142">
        <v>125</v>
      </c>
      <c r="H346" s="143">
        <f t="shared" si="61"/>
        <v>-0.9790654831686485</v>
      </c>
      <c r="I346" s="142">
        <v>15812</v>
      </c>
      <c r="J346" s="143">
        <f t="shared" si="61"/>
        <v>125.496</v>
      </c>
      <c r="K346" s="142">
        <v>13896</v>
      </c>
      <c r="L346" s="143">
        <f t="shared" si="62"/>
        <v>-0.12117379205666579</v>
      </c>
      <c r="M346" s="143">
        <f t="shared" ref="M346:M348" si="63">IFERROR(K346/C346-1,"-")</f>
        <v>-0.23111824268245451</v>
      </c>
    </row>
    <row r="347" spans="2:14" x14ac:dyDescent="0.25">
      <c r="B347" s="141" t="s">
        <v>145</v>
      </c>
      <c r="C347" s="142">
        <v>7783</v>
      </c>
      <c r="D347" s="143">
        <v>0.20312258463441024</v>
      </c>
      <c r="E347" s="142">
        <v>0</v>
      </c>
      <c r="F347" s="143">
        <f t="shared" si="60"/>
        <v>-1</v>
      </c>
      <c r="G347" s="142">
        <v>77</v>
      </c>
      <c r="H347" s="143" t="str">
        <f t="shared" si="61"/>
        <v>-</v>
      </c>
      <c r="I347" s="142">
        <v>9862</v>
      </c>
      <c r="J347" s="143">
        <f t="shared" si="61"/>
        <v>127.07792207792207</v>
      </c>
      <c r="K347" s="142">
        <v>7989</v>
      </c>
      <c r="L347" s="143">
        <f t="shared" si="62"/>
        <v>-0.18992090853782195</v>
      </c>
      <c r="M347" s="143">
        <f t="shared" si="63"/>
        <v>2.6467942952588919E-2</v>
      </c>
    </row>
    <row r="348" spans="2:14" x14ac:dyDescent="0.25">
      <c r="B348" s="141" t="s">
        <v>147</v>
      </c>
      <c r="C348" s="142">
        <v>3170</v>
      </c>
      <c r="D348" s="143">
        <v>-9.4285714285714306E-2</v>
      </c>
      <c r="E348" s="142">
        <v>1</v>
      </c>
      <c r="F348" s="143">
        <f t="shared" si="60"/>
        <v>-0.99968454258675077</v>
      </c>
      <c r="G348" s="142">
        <v>563</v>
      </c>
      <c r="H348" s="143">
        <f t="shared" si="61"/>
        <v>562</v>
      </c>
      <c r="I348" s="142">
        <v>3067</v>
      </c>
      <c r="J348" s="143">
        <f t="shared" si="61"/>
        <v>4.4476021314387211</v>
      </c>
      <c r="K348" s="142">
        <v>3271</v>
      </c>
      <c r="L348" s="143">
        <f t="shared" si="62"/>
        <v>6.651450929246816E-2</v>
      </c>
      <c r="M348" s="143">
        <f t="shared" si="63"/>
        <v>3.1861198738170282E-2</v>
      </c>
    </row>
    <row r="349" spans="2:14" x14ac:dyDescent="0.25">
      <c r="B349" s="141" t="s">
        <v>149</v>
      </c>
      <c r="C349" s="142">
        <v>2803</v>
      </c>
      <c r="D349" s="143">
        <v>9.066147859922169E-2</v>
      </c>
      <c r="E349" s="142">
        <v>14</v>
      </c>
      <c r="F349" s="143">
        <f t="shared" si="60"/>
        <v>-0.99500535140920443</v>
      </c>
      <c r="G349" s="142">
        <v>1874</v>
      </c>
      <c r="H349" s="143">
        <f t="shared" si="61"/>
        <v>132.85714285714286</v>
      </c>
      <c r="I349" s="142">
        <v>3457</v>
      </c>
      <c r="J349" s="143">
        <f t="shared" si="61"/>
        <v>0.84471718249733185</v>
      </c>
      <c r="K349" s="142"/>
      <c r="L349" s="143"/>
      <c r="M349" s="143"/>
    </row>
    <row r="350" spans="2:14" x14ac:dyDescent="0.25">
      <c r="B350" s="141" t="s">
        <v>151</v>
      </c>
      <c r="C350" s="142">
        <v>6979</v>
      </c>
      <c r="D350" s="143">
        <v>0.51257043779800604</v>
      </c>
      <c r="E350" s="142">
        <v>95</v>
      </c>
      <c r="F350" s="143">
        <f t="shared" si="60"/>
        <v>-0.98638773463246887</v>
      </c>
      <c r="G350" s="142">
        <v>4221</v>
      </c>
      <c r="H350" s="143">
        <f t="shared" si="61"/>
        <v>43.431578947368422</v>
      </c>
      <c r="I350" s="142">
        <v>6713</v>
      </c>
      <c r="J350" s="143">
        <f t="shared" si="61"/>
        <v>0.5903814262023217</v>
      </c>
      <c r="K350" s="142"/>
      <c r="L350" s="143"/>
      <c r="M350" s="143"/>
    </row>
    <row r="351" spans="2:14" x14ac:dyDescent="0.25">
      <c r="B351" s="141" t="s">
        <v>153</v>
      </c>
      <c r="C351" s="142">
        <v>3858</v>
      </c>
      <c r="D351" s="143">
        <v>8.8912133891212441E-3</v>
      </c>
      <c r="E351" s="142">
        <v>89</v>
      </c>
      <c r="F351" s="143">
        <f t="shared" si="60"/>
        <v>-0.97693105235873512</v>
      </c>
      <c r="G351" s="142">
        <v>2168</v>
      </c>
      <c r="H351" s="143">
        <f t="shared" si="61"/>
        <v>23.359550561797754</v>
      </c>
      <c r="I351" s="142">
        <v>4602</v>
      </c>
      <c r="J351" s="143">
        <f t="shared" si="61"/>
        <v>1.1226937269372694</v>
      </c>
      <c r="K351" s="142"/>
      <c r="L351" s="143"/>
      <c r="M351" s="143"/>
    </row>
    <row r="352" spans="2:14" x14ac:dyDescent="0.25">
      <c r="B352" s="141" t="s">
        <v>155</v>
      </c>
      <c r="C352" s="142">
        <v>4073</v>
      </c>
      <c r="D352" s="143">
        <v>-2.7227131597802767E-2</v>
      </c>
      <c r="E352" s="142">
        <v>66</v>
      </c>
      <c r="F352" s="143">
        <f t="shared" si="60"/>
        <v>-0.98379572796464521</v>
      </c>
      <c r="G352" s="142">
        <v>2628</v>
      </c>
      <c r="H352" s="143">
        <f t="shared" si="61"/>
        <v>38.81818181818182</v>
      </c>
      <c r="I352" s="142">
        <v>3339</v>
      </c>
      <c r="J352" s="143">
        <f t="shared" si="61"/>
        <v>0.27054794520547953</v>
      </c>
      <c r="K352" s="142"/>
      <c r="L352" s="143"/>
      <c r="M352" s="143"/>
    </row>
    <row r="353" spans="2:14" x14ac:dyDescent="0.25">
      <c r="B353" s="141" t="s">
        <v>157</v>
      </c>
      <c r="C353" s="142">
        <v>10437</v>
      </c>
      <c r="D353" s="143">
        <v>-0.10335051546391749</v>
      </c>
      <c r="E353" s="142">
        <v>223</v>
      </c>
      <c r="F353" s="143">
        <f t="shared" si="60"/>
        <v>-0.97863370700392838</v>
      </c>
      <c r="G353" s="142">
        <v>12489</v>
      </c>
      <c r="H353" s="143">
        <f t="shared" si="61"/>
        <v>55.004484304932738</v>
      </c>
      <c r="I353" s="142">
        <v>11826</v>
      </c>
      <c r="J353" s="143">
        <f t="shared" si="61"/>
        <v>-5.308671631035311E-2</v>
      </c>
      <c r="K353" s="142"/>
      <c r="L353" s="143"/>
      <c r="M353" s="143"/>
    </row>
    <row r="354" spans="2:14" x14ac:dyDescent="0.25">
      <c r="B354" s="141" t="s">
        <v>159</v>
      </c>
      <c r="C354" s="142">
        <v>17107</v>
      </c>
      <c r="D354" s="143">
        <v>0.29255761239138645</v>
      </c>
      <c r="E354" s="142">
        <v>129</v>
      </c>
      <c r="F354" s="143">
        <f t="shared" si="60"/>
        <v>-0.9924592272169287</v>
      </c>
      <c r="G354" s="142">
        <v>14447</v>
      </c>
      <c r="H354" s="143">
        <f t="shared" si="61"/>
        <v>110.99224806201551</v>
      </c>
      <c r="I354" s="142">
        <v>13481</v>
      </c>
      <c r="J354" s="143">
        <f t="shared" si="61"/>
        <v>-6.6865093098913309E-2</v>
      </c>
      <c r="K354" s="142"/>
      <c r="L354" s="143"/>
      <c r="M354" s="143"/>
    </row>
    <row r="355" spans="2:14" x14ac:dyDescent="0.25">
      <c r="B355" s="141" t="s">
        <v>161</v>
      </c>
      <c r="C355" s="142">
        <v>13796</v>
      </c>
      <c r="D355" s="143">
        <v>2.5039007355672771E-2</v>
      </c>
      <c r="E355" s="142">
        <v>190</v>
      </c>
      <c r="F355" s="143">
        <f t="shared" si="60"/>
        <v>-0.98622789214265005</v>
      </c>
      <c r="G355" s="142">
        <v>14342</v>
      </c>
      <c r="H355" s="143">
        <f t="shared" si="61"/>
        <v>74.484210526315792</v>
      </c>
      <c r="I355" s="142">
        <v>12815</v>
      </c>
      <c r="J355" s="143">
        <f t="shared" si="61"/>
        <v>-0.1064705062055501</v>
      </c>
      <c r="K355" s="142"/>
      <c r="L355" s="143"/>
      <c r="M355" s="143"/>
    </row>
    <row r="356" spans="2:14" ht="15.75" x14ac:dyDescent="0.25">
      <c r="B356" s="144" t="s">
        <v>121</v>
      </c>
      <c r="C356" s="145">
        <v>123945</v>
      </c>
      <c r="D356" s="146">
        <v>2.4262658149393879E-2</v>
      </c>
      <c r="E356" s="145">
        <v>40096</v>
      </c>
      <c r="F356" s="146">
        <f t="shared" si="60"/>
        <v>-0.67650167412965434</v>
      </c>
      <c r="G356" s="145">
        <v>53229</v>
      </c>
      <c r="H356" s="146">
        <f t="shared" si="61"/>
        <v>0.32753890662410212</v>
      </c>
      <c r="I356" s="145">
        <v>115963</v>
      </c>
      <c r="J356" s="146">
        <f t="shared" si="61"/>
        <v>1.1785680737943602</v>
      </c>
      <c r="K356" s="145">
        <v>54486</v>
      </c>
      <c r="L356" s="146">
        <v>-8.7795077850326475E-2</v>
      </c>
      <c r="M356" s="146">
        <v>-0.16035874992294885</v>
      </c>
    </row>
    <row r="357" spans="2:14" ht="6" customHeight="1" x14ac:dyDescent="0.25"/>
    <row r="358" spans="2:14" x14ac:dyDescent="0.25">
      <c r="B358" s="49" t="s">
        <v>281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49"/>
      <c r="E359" s="149"/>
      <c r="G359" s="149"/>
      <c r="I359" s="149"/>
      <c r="K359" s="149"/>
    </row>
    <row r="365" spans="2:14" ht="48.75" customHeight="1" thickBot="1" x14ac:dyDescent="0.3">
      <c r="B365" s="307" t="s">
        <v>297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1" t="s">
        <v>213</v>
      </c>
    </row>
    <row r="366" spans="2:14" ht="10.5" customHeight="1" thickBot="1" x14ac:dyDescent="0.3">
      <c r="B366" s="134"/>
      <c r="C366" s="135"/>
      <c r="D366" s="134"/>
      <c r="E366" s="134"/>
      <c r="F366" s="134"/>
      <c r="G366" s="134"/>
      <c r="H366" s="134"/>
      <c r="I366" s="134"/>
      <c r="J366" s="134"/>
      <c r="K366" s="4"/>
      <c r="L366" s="4"/>
      <c r="N366" s="1" t="s">
        <v>214</v>
      </c>
    </row>
    <row r="367" spans="2:14" ht="22.5" thickTop="1" thickBot="1" x14ac:dyDescent="0.3">
      <c r="B367" s="150" t="str">
        <f>C367</f>
        <v>Finlandia</v>
      </c>
      <c r="C367" s="317" t="s">
        <v>221</v>
      </c>
      <c r="D367" s="318"/>
      <c r="E367" s="318"/>
      <c r="F367" s="318"/>
      <c r="G367" s="318"/>
      <c r="H367" s="318"/>
      <c r="I367" s="318"/>
      <c r="J367" s="318"/>
      <c r="K367" s="318"/>
      <c r="L367" s="318"/>
      <c r="M367" s="319"/>
    </row>
    <row r="368" spans="2:14" ht="22.5" thickTop="1" thickBot="1" x14ac:dyDescent="0.3">
      <c r="B368" s="13"/>
      <c r="C368" s="320">
        <f>2019</f>
        <v>2019</v>
      </c>
      <c r="D368" s="321"/>
      <c r="E368" s="322">
        <v>2020</v>
      </c>
      <c r="F368" s="321"/>
      <c r="G368" s="322">
        <v>2021</v>
      </c>
      <c r="H368" s="321"/>
      <c r="I368" s="322">
        <v>2022</v>
      </c>
      <c r="J368" s="321"/>
      <c r="K368" s="322">
        <v>2023</v>
      </c>
      <c r="L368" s="323"/>
      <c r="M368" s="324"/>
    </row>
    <row r="369" spans="2:13" ht="16.5" thickTop="1" thickBot="1" x14ac:dyDescent="0.3">
      <c r="B369" s="16"/>
      <c r="C369" s="137" t="s">
        <v>135</v>
      </c>
      <c r="D369" s="138" t="str">
        <f>CONCATENATE("var ",RIGHT(2019,2),"/",RIGHT(2018,2))</f>
        <v>var 19/18</v>
      </c>
      <c r="E369" s="139" t="s">
        <v>135</v>
      </c>
      <c r="F369" s="138" t="str">
        <f>CONCATENATE("var ",RIGHT(E368,2),"/",RIGHT(E368-1,2))</f>
        <v>var 20/19</v>
      </c>
      <c r="G369" s="139" t="s">
        <v>135</v>
      </c>
      <c r="H369" s="138" t="str">
        <f>CONCATENATE("var ",RIGHT(G368,2),"/",RIGHT(G368-1,2))</f>
        <v>var 21/20</v>
      </c>
      <c r="I369" s="139" t="s">
        <v>135</v>
      </c>
      <c r="J369" s="138" t="str">
        <f>CONCATENATE("var ",RIGHT(I368,2),"/",RIGHT(I368-1,2))</f>
        <v>var 22/21</v>
      </c>
      <c r="K369" s="139" t="s">
        <v>135</v>
      </c>
      <c r="L369" s="138" t="str">
        <f>CONCATENATE("var ",RIGHT(K368,2),"/",RIGHT(K368-1,2))</f>
        <v>var 23/22</v>
      </c>
      <c r="M369" s="138" t="str">
        <f>CONCATENATE("var ",RIGHT(K368,2),"/",RIGHT(2019,2))</f>
        <v>var 23/19</v>
      </c>
    </row>
    <row r="370" spans="2:13" x14ac:dyDescent="0.25">
      <c r="B370" s="141" t="s">
        <v>139</v>
      </c>
      <c r="C370" s="142">
        <v>19104</v>
      </c>
      <c r="D370" s="143">
        <v>3.5783994795055341E-2</v>
      </c>
      <c r="E370" s="142">
        <v>16394</v>
      </c>
      <c r="F370" s="143">
        <f t="shared" ref="F370:F382" si="64">IFERROR(E370/C370-1,"-")</f>
        <v>-0.1418551088777219</v>
      </c>
      <c r="G370" s="142">
        <v>147</v>
      </c>
      <c r="H370" s="143">
        <f t="shared" ref="H370:J382" si="65">IFERROR(G370/E370-1,"-")</f>
        <v>-0.99103330486763452</v>
      </c>
      <c r="I370" s="142">
        <v>9711</v>
      </c>
      <c r="J370" s="143">
        <f t="shared" si="65"/>
        <v>65.061224489795919</v>
      </c>
      <c r="K370" s="142">
        <v>14564</v>
      </c>
      <c r="L370" s="143">
        <f t="shared" ref="L370:L374" si="66">IFERROR(K370/I370-1,"-")</f>
        <v>0.4997425599835239</v>
      </c>
      <c r="M370" s="143">
        <f>K370/C370-1</f>
        <v>-0.23764656616415414</v>
      </c>
    </row>
    <row r="371" spans="2:13" x14ac:dyDescent="0.25">
      <c r="B371" s="141" t="s">
        <v>141</v>
      </c>
      <c r="C371" s="142">
        <v>18447</v>
      </c>
      <c r="D371" s="143">
        <v>7.8519644527595966E-2</v>
      </c>
      <c r="E371" s="142">
        <v>17063</v>
      </c>
      <c r="F371" s="143">
        <f t="shared" si="64"/>
        <v>-7.502574944435414E-2</v>
      </c>
      <c r="G371" s="142">
        <v>67</v>
      </c>
      <c r="H371" s="143">
        <f t="shared" si="65"/>
        <v>-0.99607337513919003</v>
      </c>
      <c r="I371" s="142">
        <v>9671</v>
      </c>
      <c r="J371" s="143">
        <f t="shared" si="65"/>
        <v>143.34328358208955</v>
      </c>
      <c r="K371" s="142">
        <v>12850</v>
      </c>
      <c r="L371" s="143">
        <f t="shared" si="66"/>
        <v>0.32871471409368214</v>
      </c>
      <c r="M371" s="143">
        <f>IFERROR(K371/C371-1,"-")</f>
        <v>-0.30340976852604762</v>
      </c>
    </row>
    <row r="372" spans="2:13" x14ac:dyDescent="0.25">
      <c r="B372" s="141" t="s">
        <v>143</v>
      </c>
      <c r="C372" s="142">
        <v>17214</v>
      </c>
      <c r="D372" s="143">
        <v>-5.2301255230125521E-2</v>
      </c>
      <c r="E372" s="142">
        <v>6512</v>
      </c>
      <c r="F372" s="143">
        <f t="shared" si="64"/>
        <v>-0.62170326478447779</v>
      </c>
      <c r="G372" s="142">
        <v>261</v>
      </c>
      <c r="H372" s="143">
        <f t="shared" si="65"/>
        <v>-0.95992014742014742</v>
      </c>
      <c r="I372" s="142">
        <v>8964</v>
      </c>
      <c r="J372" s="143">
        <f t="shared" si="65"/>
        <v>33.344827586206897</v>
      </c>
      <c r="K372" s="142">
        <v>12168</v>
      </c>
      <c r="L372" s="143">
        <f t="shared" si="66"/>
        <v>0.35742971887550201</v>
      </c>
      <c r="M372" s="143">
        <f t="shared" ref="M372:M374" si="67">IFERROR(K372/C372-1,"-")</f>
        <v>-0.29313349599163474</v>
      </c>
    </row>
    <row r="373" spans="2:13" x14ac:dyDescent="0.25">
      <c r="B373" s="141" t="s">
        <v>145</v>
      </c>
      <c r="C373" s="142">
        <v>6583</v>
      </c>
      <c r="D373" s="143">
        <v>-3.7432373153969856E-2</v>
      </c>
      <c r="E373" s="142">
        <v>0</v>
      </c>
      <c r="F373" s="143">
        <f t="shared" si="64"/>
        <v>-1</v>
      </c>
      <c r="G373" s="142">
        <v>77</v>
      </c>
      <c r="H373" s="143" t="str">
        <f t="shared" si="65"/>
        <v>-</v>
      </c>
      <c r="I373" s="142">
        <v>3296</v>
      </c>
      <c r="J373" s="143">
        <f t="shared" si="65"/>
        <v>41.805194805194802</v>
      </c>
      <c r="K373" s="142">
        <v>3530</v>
      </c>
      <c r="L373" s="143">
        <f t="shared" si="66"/>
        <v>7.0995145631068013E-2</v>
      </c>
      <c r="M373" s="143">
        <f t="shared" si="67"/>
        <v>-0.46377031748442954</v>
      </c>
    </row>
    <row r="374" spans="2:13" x14ac:dyDescent="0.25">
      <c r="B374" s="141" t="s">
        <v>147</v>
      </c>
      <c r="C374" s="142">
        <v>383</v>
      </c>
      <c r="D374" s="143">
        <v>-0.50065189048239889</v>
      </c>
      <c r="E374" s="142">
        <v>1</v>
      </c>
      <c r="F374" s="143">
        <f t="shared" si="64"/>
        <v>-0.99738903394255873</v>
      </c>
      <c r="G374" s="142">
        <v>51</v>
      </c>
      <c r="H374" s="143">
        <f t="shared" si="65"/>
        <v>50</v>
      </c>
      <c r="I374" s="142">
        <v>172</v>
      </c>
      <c r="J374" s="143">
        <f t="shared" si="65"/>
        <v>2.3725490196078431</v>
      </c>
      <c r="K374" s="142">
        <v>397</v>
      </c>
      <c r="L374" s="143">
        <f t="shared" si="66"/>
        <v>1.308139534883721</v>
      </c>
      <c r="M374" s="143">
        <f t="shared" si="67"/>
        <v>3.6553524804177506E-2</v>
      </c>
    </row>
    <row r="375" spans="2:13" x14ac:dyDescent="0.25">
      <c r="B375" s="141" t="s">
        <v>149</v>
      </c>
      <c r="C375" s="142">
        <v>419</v>
      </c>
      <c r="D375" s="143">
        <v>-0.46350832266325226</v>
      </c>
      <c r="E375" s="142">
        <v>5</v>
      </c>
      <c r="F375" s="143">
        <f t="shared" si="64"/>
        <v>-0.9880668257756563</v>
      </c>
      <c r="G375" s="142">
        <v>32</v>
      </c>
      <c r="H375" s="143">
        <f t="shared" si="65"/>
        <v>5.4</v>
      </c>
      <c r="I375" s="142">
        <v>170</v>
      </c>
      <c r="J375" s="143">
        <f t="shared" si="65"/>
        <v>4.3125</v>
      </c>
      <c r="K375" s="142"/>
      <c r="L375" s="143"/>
      <c r="M375" s="143"/>
    </row>
    <row r="376" spans="2:13" x14ac:dyDescent="0.25">
      <c r="B376" s="141" t="s">
        <v>151</v>
      </c>
      <c r="C376" s="142">
        <v>361</v>
      </c>
      <c r="D376" s="143">
        <v>-0.33271719038817005</v>
      </c>
      <c r="E376" s="142">
        <v>24</v>
      </c>
      <c r="F376" s="143">
        <f t="shared" si="64"/>
        <v>-0.93351800554016617</v>
      </c>
      <c r="G376" s="142">
        <v>172</v>
      </c>
      <c r="H376" s="143">
        <f t="shared" si="65"/>
        <v>6.166666666666667</v>
      </c>
      <c r="I376" s="142">
        <v>177</v>
      </c>
      <c r="J376" s="143">
        <f t="shared" si="65"/>
        <v>2.9069767441860517E-2</v>
      </c>
      <c r="K376" s="142"/>
      <c r="L376" s="143"/>
      <c r="M376" s="143"/>
    </row>
    <row r="377" spans="2:13" x14ac:dyDescent="0.25">
      <c r="B377" s="141" t="s">
        <v>153</v>
      </c>
      <c r="C377" s="142">
        <v>280</v>
      </c>
      <c r="D377" s="143">
        <v>-0.23287671232876717</v>
      </c>
      <c r="E377" s="142">
        <v>25</v>
      </c>
      <c r="F377" s="143">
        <f t="shared" si="64"/>
        <v>-0.9107142857142857</v>
      </c>
      <c r="G377" s="142">
        <v>58</v>
      </c>
      <c r="H377" s="143">
        <f t="shared" si="65"/>
        <v>1.3199999999999998</v>
      </c>
      <c r="I377" s="142">
        <v>131</v>
      </c>
      <c r="J377" s="143">
        <f t="shared" si="65"/>
        <v>1.2586206896551726</v>
      </c>
      <c r="K377" s="142"/>
      <c r="L377" s="143"/>
      <c r="M377" s="143"/>
    </row>
    <row r="378" spans="2:13" x14ac:dyDescent="0.25">
      <c r="B378" s="141" t="s">
        <v>155</v>
      </c>
      <c r="C378" s="142">
        <v>692</v>
      </c>
      <c r="D378" s="143">
        <v>-0.42285237698081735</v>
      </c>
      <c r="E378" s="142">
        <v>19</v>
      </c>
      <c r="F378" s="143">
        <f t="shared" si="64"/>
        <v>-0.9725433526011561</v>
      </c>
      <c r="G378" s="142">
        <v>519</v>
      </c>
      <c r="H378" s="143">
        <f t="shared" si="65"/>
        <v>26.315789473684209</v>
      </c>
      <c r="I378" s="142">
        <v>185</v>
      </c>
      <c r="J378" s="143">
        <f t="shared" si="65"/>
        <v>-0.64354527938342965</v>
      </c>
      <c r="K378" s="142"/>
      <c r="L378" s="143"/>
      <c r="M378" s="143"/>
    </row>
    <row r="379" spans="2:13" x14ac:dyDescent="0.25">
      <c r="B379" s="141" t="s">
        <v>157</v>
      </c>
      <c r="C379" s="142">
        <v>9752</v>
      </c>
      <c r="D379" s="143">
        <v>-7.8260869565217384E-2</v>
      </c>
      <c r="E379" s="142">
        <v>38</v>
      </c>
      <c r="F379" s="143">
        <f t="shared" si="64"/>
        <v>-0.99610336341263328</v>
      </c>
      <c r="G379" s="142">
        <v>3745</v>
      </c>
      <c r="H379" s="143">
        <f t="shared" si="65"/>
        <v>97.55263157894737</v>
      </c>
      <c r="I379" s="142">
        <v>8932</v>
      </c>
      <c r="J379" s="143">
        <f t="shared" si="65"/>
        <v>1.3850467289719628</v>
      </c>
      <c r="K379" s="142"/>
      <c r="L379" s="143"/>
      <c r="M379" s="143"/>
    </row>
    <row r="380" spans="2:13" x14ac:dyDescent="0.25">
      <c r="B380" s="141" t="s">
        <v>159</v>
      </c>
      <c r="C380" s="142">
        <v>16835</v>
      </c>
      <c r="D380" s="143">
        <v>-7.8291814946619187E-2</v>
      </c>
      <c r="E380" s="142">
        <v>75</v>
      </c>
      <c r="F380" s="143">
        <f t="shared" si="64"/>
        <v>-0.99554499554499554</v>
      </c>
      <c r="G380" s="142">
        <v>7835</v>
      </c>
      <c r="H380" s="143">
        <f t="shared" si="65"/>
        <v>103.46666666666667</v>
      </c>
      <c r="I380" s="142">
        <v>15096</v>
      </c>
      <c r="J380" s="143">
        <f t="shared" si="65"/>
        <v>0.92673899170389284</v>
      </c>
      <c r="K380" s="142"/>
      <c r="L380" s="143"/>
      <c r="M380" s="143"/>
    </row>
    <row r="381" spans="2:13" x14ac:dyDescent="0.25">
      <c r="B381" s="141" t="s">
        <v>161</v>
      </c>
      <c r="C381" s="142">
        <v>18752</v>
      </c>
      <c r="D381" s="143">
        <v>-8.1054591786729357E-2</v>
      </c>
      <c r="E381" s="142">
        <v>120</v>
      </c>
      <c r="F381" s="143">
        <f t="shared" si="64"/>
        <v>-0.9936006825938567</v>
      </c>
      <c r="G381" s="142">
        <v>11297</v>
      </c>
      <c r="H381" s="143">
        <f t="shared" si="65"/>
        <v>93.141666666666666</v>
      </c>
      <c r="I381" s="142">
        <v>15934</v>
      </c>
      <c r="J381" s="143">
        <f t="shared" si="65"/>
        <v>0.41046295476675221</v>
      </c>
      <c r="K381" s="142"/>
      <c r="L381" s="143"/>
      <c r="M381" s="143"/>
    </row>
    <row r="382" spans="2:13" ht="15.75" x14ac:dyDescent="0.25">
      <c r="B382" s="144" t="s">
        <v>121</v>
      </c>
      <c r="C382" s="145">
        <v>108822</v>
      </c>
      <c r="D382" s="146">
        <v>-4.0835573575426332E-2</v>
      </c>
      <c r="E382" s="145">
        <v>40276</v>
      </c>
      <c r="F382" s="146">
        <f t="shared" si="64"/>
        <v>-0.62989101468453068</v>
      </c>
      <c r="G382" s="145">
        <v>24261</v>
      </c>
      <c r="H382" s="146">
        <f t="shared" si="65"/>
        <v>-0.39763134372827491</v>
      </c>
      <c r="I382" s="145">
        <v>72439</v>
      </c>
      <c r="J382" s="146">
        <f t="shared" si="65"/>
        <v>1.9858208647623758</v>
      </c>
      <c r="K382" s="145">
        <v>43509</v>
      </c>
      <c r="L382" s="146">
        <v>0.36760545671716849</v>
      </c>
      <c r="M382" s="146">
        <v>-0.29518394323759534</v>
      </c>
    </row>
    <row r="383" spans="2:13" ht="6" customHeight="1" x14ac:dyDescent="0.25"/>
    <row r="384" spans="2:13" x14ac:dyDescent="0.25">
      <c r="B384" s="49" t="s">
        <v>281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49"/>
      <c r="E385" s="149"/>
      <c r="G385" s="149"/>
      <c r="I385" s="149"/>
      <c r="K385" s="149"/>
    </row>
    <row r="391" spans="2:14" ht="48.75" customHeight="1" thickBot="1" x14ac:dyDescent="0.3">
      <c r="B391" s="307" t="s">
        <v>298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1" t="s">
        <v>213</v>
      </c>
    </row>
    <row r="392" spans="2:14" ht="10.5" customHeight="1" thickBot="1" x14ac:dyDescent="0.3">
      <c r="B392" s="134"/>
      <c r="C392" s="135"/>
      <c r="D392" s="134"/>
      <c r="E392" s="134"/>
      <c r="F392" s="134"/>
      <c r="G392" s="134"/>
      <c r="H392" s="134"/>
      <c r="I392" s="134"/>
      <c r="J392" s="134"/>
      <c r="K392" s="4"/>
      <c r="L392" s="4"/>
      <c r="N392" s="1" t="s">
        <v>214</v>
      </c>
    </row>
    <row r="393" spans="2:14" ht="22.5" thickTop="1" thickBot="1" x14ac:dyDescent="0.3">
      <c r="B393" s="150" t="str">
        <f>C393</f>
        <v>Noruega</v>
      </c>
      <c r="C393" s="317" t="s">
        <v>223</v>
      </c>
      <c r="D393" s="318"/>
      <c r="E393" s="318"/>
      <c r="F393" s="318"/>
      <c r="G393" s="318"/>
      <c r="H393" s="318"/>
      <c r="I393" s="318"/>
      <c r="J393" s="318"/>
      <c r="K393" s="318"/>
      <c r="L393" s="318"/>
      <c r="M393" s="319"/>
    </row>
    <row r="394" spans="2:14" ht="22.5" thickTop="1" thickBot="1" x14ac:dyDescent="0.3">
      <c r="B394" s="13"/>
      <c r="C394" s="320">
        <f>2019</f>
        <v>2019</v>
      </c>
      <c r="D394" s="321"/>
      <c r="E394" s="322">
        <v>2020</v>
      </c>
      <c r="F394" s="321"/>
      <c r="G394" s="322">
        <v>2021</v>
      </c>
      <c r="H394" s="321"/>
      <c r="I394" s="322">
        <v>2022</v>
      </c>
      <c r="J394" s="321"/>
      <c r="K394" s="322">
        <v>2023</v>
      </c>
      <c r="L394" s="323"/>
      <c r="M394" s="324"/>
    </row>
    <row r="395" spans="2:14" ht="16.5" thickTop="1" thickBot="1" x14ac:dyDescent="0.3">
      <c r="B395" s="16"/>
      <c r="C395" s="137" t="s">
        <v>135</v>
      </c>
      <c r="D395" s="138" t="str">
        <f>CONCATENATE("var ",RIGHT(2019,2),"/",RIGHT(2018,2))</f>
        <v>var 19/18</v>
      </c>
      <c r="E395" s="139" t="s">
        <v>135</v>
      </c>
      <c r="F395" s="138" t="str">
        <f>CONCATENATE("var ",RIGHT(E394,2),"/",RIGHT(E394-1,2))</f>
        <v>var 20/19</v>
      </c>
      <c r="G395" s="139" t="s">
        <v>135</v>
      </c>
      <c r="H395" s="138" t="str">
        <f>CONCATENATE("var ",RIGHT(G394,2),"/",RIGHT(G394-1,2))</f>
        <v>var 21/20</v>
      </c>
      <c r="I395" s="139" t="s">
        <v>135</v>
      </c>
      <c r="J395" s="138" t="str">
        <f>CONCATENATE("var ",RIGHT(I394,2),"/",RIGHT(I394-1,2))</f>
        <v>var 22/21</v>
      </c>
      <c r="K395" s="139" t="s">
        <v>135</v>
      </c>
      <c r="L395" s="138" t="str">
        <f>CONCATENATE("var ",RIGHT(K394,2),"/",RIGHT(K394-1,2))</f>
        <v>var 23/22</v>
      </c>
      <c r="M395" s="138" t="str">
        <f>CONCATENATE("var ",RIGHT(K394,2),"/",RIGHT(2019,2))</f>
        <v>var 23/19</v>
      </c>
    </row>
    <row r="396" spans="2:14" x14ac:dyDescent="0.25">
      <c r="B396" s="141" t="s">
        <v>139</v>
      </c>
      <c r="C396" s="142">
        <v>31825</v>
      </c>
      <c r="D396" s="143">
        <v>-8.1630090107065456E-4</v>
      </c>
      <c r="E396" s="142">
        <v>28446</v>
      </c>
      <c r="F396" s="143">
        <f t="shared" ref="F396:F408" si="68">IFERROR(E396/C396-1,"-")</f>
        <v>-0.10617439120188532</v>
      </c>
      <c r="G396" s="142">
        <v>312</v>
      </c>
      <c r="H396" s="143">
        <f t="shared" ref="H396:J408" si="69">IFERROR(G396/E396-1,"-")</f>
        <v>-0.9890318498207129</v>
      </c>
      <c r="I396" s="142">
        <v>15652</v>
      </c>
      <c r="J396" s="143">
        <f t="shared" si="69"/>
        <v>49.166666666666664</v>
      </c>
      <c r="K396" s="142">
        <v>24873</v>
      </c>
      <c r="L396" s="143">
        <f t="shared" ref="L396:L400" si="70">IFERROR(K396/I396-1,"-")</f>
        <v>0.58912599028878088</v>
      </c>
      <c r="M396" s="143">
        <f>K396/C396-1</f>
        <v>-0.21844461901021206</v>
      </c>
    </row>
    <row r="397" spans="2:14" x14ac:dyDescent="0.25">
      <c r="B397" s="141" t="s">
        <v>141</v>
      </c>
      <c r="C397" s="142">
        <v>35327</v>
      </c>
      <c r="D397" s="143">
        <v>4.6477871911843049E-2</v>
      </c>
      <c r="E397" s="142">
        <v>37214</v>
      </c>
      <c r="F397" s="143">
        <f t="shared" si="68"/>
        <v>5.3415234806238887E-2</v>
      </c>
      <c r="G397" s="142">
        <v>171</v>
      </c>
      <c r="H397" s="143">
        <f t="shared" si="69"/>
        <v>-0.99540495512441551</v>
      </c>
      <c r="I397" s="142">
        <v>18080</v>
      </c>
      <c r="J397" s="143">
        <f t="shared" si="69"/>
        <v>104.73099415204679</v>
      </c>
      <c r="K397" s="142">
        <v>25871</v>
      </c>
      <c r="L397" s="143">
        <f t="shared" si="70"/>
        <v>0.43091814159292041</v>
      </c>
      <c r="M397" s="143">
        <f>IFERROR(K397/C397-1,"-")</f>
        <v>-0.26767062020550858</v>
      </c>
    </row>
    <row r="398" spans="2:14" x14ac:dyDescent="0.25">
      <c r="B398" s="141" t="s">
        <v>143</v>
      </c>
      <c r="C398" s="142">
        <v>37831</v>
      </c>
      <c r="D398" s="143">
        <v>2.8994968040255698E-2</v>
      </c>
      <c r="E398" s="142">
        <v>10199</v>
      </c>
      <c r="F398" s="143">
        <f t="shared" si="68"/>
        <v>-0.73040628056355894</v>
      </c>
      <c r="G398" s="142">
        <v>204</v>
      </c>
      <c r="H398" s="143">
        <f t="shared" si="69"/>
        <v>-0.97999803902343363</v>
      </c>
      <c r="I398" s="142">
        <v>18147</v>
      </c>
      <c r="J398" s="143">
        <f t="shared" si="69"/>
        <v>87.955882352941174</v>
      </c>
      <c r="K398" s="142">
        <v>24239</v>
      </c>
      <c r="L398" s="143">
        <f t="shared" si="70"/>
        <v>0.33570287099796103</v>
      </c>
      <c r="M398" s="143">
        <f t="shared" ref="M398:M400" si="71">IFERROR(K398/C398-1,"-")</f>
        <v>-0.35928207025983983</v>
      </c>
    </row>
    <row r="399" spans="2:14" x14ac:dyDescent="0.25">
      <c r="B399" s="141" t="s">
        <v>145</v>
      </c>
      <c r="C399" s="142">
        <v>13700</v>
      </c>
      <c r="D399" s="143">
        <v>0.33541280826591291</v>
      </c>
      <c r="E399" s="142">
        <v>0</v>
      </c>
      <c r="F399" s="143">
        <f t="shared" si="68"/>
        <v>-1</v>
      </c>
      <c r="G399" s="142">
        <v>102</v>
      </c>
      <c r="H399" s="143" t="str">
        <f t="shared" si="69"/>
        <v>-</v>
      </c>
      <c r="I399" s="142">
        <v>9416</v>
      </c>
      <c r="J399" s="143">
        <f t="shared" si="69"/>
        <v>91.313725490196077</v>
      </c>
      <c r="K399" s="142">
        <v>10639</v>
      </c>
      <c r="L399" s="143">
        <f t="shared" si="70"/>
        <v>0.12988530161427359</v>
      </c>
      <c r="M399" s="143">
        <f t="shared" si="71"/>
        <v>-0.22343065693430653</v>
      </c>
    </row>
    <row r="400" spans="2:14" x14ac:dyDescent="0.25">
      <c r="B400" s="141" t="s">
        <v>147</v>
      </c>
      <c r="C400" s="142">
        <v>5082</v>
      </c>
      <c r="D400" s="143">
        <v>-0.1124694376528117</v>
      </c>
      <c r="E400" s="142">
        <v>4</v>
      </c>
      <c r="F400" s="143">
        <f t="shared" si="68"/>
        <v>-0.99921290830381737</v>
      </c>
      <c r="G400" s="142">
        <v>101</v>
      </c>
      <c r="H400" s="143">
        <f t="shared" si="69"/>
        <v>24.25</v>
      </c>
      <c r="I400" s="142">
        <v>3409</v>
      </c>
      <c r="J400" s="143">
        <f t="shared" si="69"/>
        <v>32.75247524752475</v>
      </c>
      <c r="K400" s="142">
        <v>4044</v>
      </c>
      <c r="L400" s="143">
        <f t="shared" si="70"/>
        <v>0.18627163391023771</v>
      </c>
      <c r="M400" s="143">
        <f t="shared" si="71"/>
        <v>-0.20425029515938609</v>
      </c>
    </row>
    <row r="401" spans="2:13" x14ac:dyDescent="0.25">
      <c r="B401" s="141" t="s">
        <v>149</v>
      </c>
      <c r="C401" s="142">
        <v>6115</v>
      </c>
      <c r="D401" s="143">
        <v>-0.11530671296296291</v>
      </c>
      <c r="E401" s="142">
        <v>31</v>
      </c>
      <c r="F401" s="143">
        <f t="shared" si="68"/>
        <v>-0.99493049877350781</v>
      </c>
      <c r="G401" s="142">
        <v>183</v>
      </c>
      <c r="H401" s="143">
        <f t="shared" si="69"/>
        <v>4.903225806451613</v>
      </c>
      <c r="I401" s="142">
        <v>4710</v>
      </c>
      <c r="J401" s="143">
        <f t="shared" si="69"/>
        <v>24.737704918032787</v>
      </c>
      <c r="K401" s="142"/>
      <c r="L401" s="143"/>
      <c r="M401" s="143"/>
    </row>
    <row r="402" spans="2:13" x14ac:dyDescent="0.25">
      <c r="B402" s="141" t="s">
        <v>151</v>
      </c>
      <c r="C402" s="142">
        <v>10418</v>
      </c>
      <c r="D402" s="143">
        <v>-8.316465722080435E-2</v>
      </c>
      <c r="E402" s="142">
        <v>285</v>
      </c>
      <c r="F402" s="143">
        <f t="shared" si="68"/>
        <v>-0.97264350163179114</v>
      </c>
      <c r="G402" s="142">
        <v>987</v>
      </c>
      <c r="H402" s="143">
        <f t="shared" si="69"/>
        <v>2.4631578947368422</v>
      </c>
      <c r="I402" s="142">
        <v>6743</v>
      </c>
      <c r="J402" s="143">
        <f t="shared" si="69"/>
        <v>5.8318135764944277</v>
      </c>
      <c r="K402" s="142"/>
      <c r="L402" s="143"/>
      <c r="M402" s="143"/>
    </row>
    <row r="403" spans="2:13" x14ac:dyDescent="0.25">
      <c r="B403" s="141" t="s">
        <v>153</v>
      </c>
      <c r="C403" s="142">
        <v>5480</v>
      </c>
      <c r="D403" s="143">
        <v>-0.18694362017804156</v>
      </c>
      <c r="E403" s="142">
        <v>117</v>
      </c>
      <c r="F403" s="143">
        <f t="shared" si="68"/>
        <v>-0.97864963503649638</v>
      </c>
      <c r="G403" s="142">
        <v>931</v>
      </c>
      <c r="H403" s="143">
        <f t="shared" si="69"/>
        <v>6.9572649572649574</v>
      </c>
      <c r="I403" s="142">
        <v>3676</v>
      </c>
      <c r="J403" s="143">
        <f t="shared" si="69"/>
        <v>2.9484425349087005</v>
      </c>
      <c r="K403" s="142"/>
      <c r="L403" s="143"/>
      <c r="M403" s="143"/>
    </row>
    <row r="404" spans="2:13" x14ac:dyDescent="0.25">
      <c r="B404" s="141" t="s">
        <v>155</v>
      </c>
      <c r="C404" s="142">
        <v>8056</v>
      </c>
      <c r="D404" s="143">
        <v>-0.1015947362551578</v>
      </c>
      <c r="E404" s="142">
        <v>112</v>
      </c>
      <c r="F404" s="143">
        <f t="shared" si="68"/>
        <v>-0.98609731876861961</v>
      </c>
      <c r="G404" s="142">
        <v>1778</v>
      </c>
      <c r="H404" s="143">
        <f t="shared" si="69"/>
        <v>14.875</v>
      </c>
      <c r="I404" s="142">
        <v>3787</v>
      </c>
      <c r="J404" s="143">
        <f t="shared" si="69"/>
        <v>1.1299212598425199</v>
      </c>
      <c r="K404" s="142"/>
      <c r="L404" s="143"/>
      <c r="M404" s="143"/>
    </row>
    <row r="405" spans="2:13" x14ac:dyDescent="0.25">
      <c r="B405" s="141" t="s">
        <v>157</v>
      </c>
      <c r="C405" s="142">
        <v>24960</v>
      </c>
      <c r="D405" s="143">
        <v>-7.5589792970630731E-2</v>
      </c>
      <c r="E405" s="142">
        <v>196</v>
      </c>
      <c r="F405" s="143">
        <f t="shared" si="68"/>
        <v>-0.99214743589743593</v>
      </c>
      <c r="G405" s="142">
        <v>9731</v>
      </c>
      <c r="H405" s="143">
        <f t="shared" si="69"/>
        <v>48.647959183673471</v>
      </c>
      <c r="I405" s="142">
        <v>18632</v>
      </c>
      <c r="J405" s="143">
        <f t="shared" si="69"/>
        <v>0.91470558010481962</v>
      </c>
      <c r="K405" s="142"/>
      <c r="L405" s="143"/>
      <c r="M405" s="143"/>
    </row>
    <row r="406" spans="2:13" x14ac:dyDescent="0.25">
      <c r="B406" s="141" t="s">
        <v>159</v>
      </c>
      <c r="C406" s="142">
        <v>36593</v>
      </c>
      <c r="D406" s="143">
        <v>4.0194434179481986E-2</v>
      </c>
      <c r="E406" s="142">
        <v>170</v>
      </c>
      <c r="F406" s="143">
        <f t="shared" si="68"/>
        <v>-0.99535430273549586</v>
      </c>
      <c r="G406" s="142">
        <v>16628</v>
      </c>
      <c r="H406" s="143">
        <f t="shared" si="69"/>
        <v>96.811764705882354</v>
      </c>
      <c r="I406" s="142">
        <v>26347</v>
      </c>
      <c r="J406" s="143">
        <f t="shared" si="69"/>
        <v>0.58449603079143619</v>
      </c>
      <c r="K406" s="142"/>
      <c r="L406" s="143"/>
      <c r="M406" s="143"/>
    </row>
    <row r="407" spans="2:13" x14ac:dyDescent="0.25">
      <c r="B407" s="141" t="s">
        <v>161</v>
      </c>
      <c r="C407" s="142">
        <v>26672</v>
      </c>
      <c r="D407" s="143">
        <v>-0.15871814282109509</v>
      </c>
      <c r="E407" s="142">
        <v>213</v>
      </c>
      <c r="F407" s="143">
        <f t="shared" si="68"/>
        <v>-0.99201409718056388</v>
      </c>
      <c r="G407" s="142">
        <v>14669</v>
      </c>
      <c r="H407" s="143">
        <f t="shared" si="69"/>
        <v>67.868544600938961</v>
      </c>
      <c r="I407" s="142">
        <v>25501</v>
      </c>
      <c r="J407" s="143">
        <f t="shared" si="69"/>
        <v>0.73842797736723709</v>
      </c>
      <c r="K407" s="142"/>
      <c r="L407" s="143"/>
      <c r="M407" s="143"/>
    </row>
    <row r="408" spans="2:13" ht="15.75" x14ac:dyDescent="0.25">
      <c r="B408" s="144" t="s">
        <v>121</v>
      </c>
      <c r="C408" s="145">
        <v>242059</v>
      </c>
      <c r="D408" s="146">
        <v>-1.6919484211595059E-2</v>
      </c>
      <c r="E408" s="145">
        <v>76987</v>
      </c>
      <c r="F408" s="146">
        <f t="shared" si="68"/>
        <v>-0.6819494420781711</v>
      </c>
      <c r="G408" s="145">
        <v>45797</v>
      </c>
      <c r="H408" s="146">
        <f t="shared" si="69"/>
        <v>-0.40513333419928044</v>
      </c>
      <c r="I408" s="145">
        <v>154100</v>
      </c>
      <c r="J408" s="146">
        <f t="shared" si="69"/>
        <v>2.3648492259318297</v>
      </c>
      <c r="K408" s="145">
        <v>89666</v>
      </c>
      <c r="L408" s="146">
        <v>0.38578758654797229</v>
      </c>
      <c r="M408" s="146">
        <v>-0.27551407910152304</v>
      </c>
    </row>
    <row r="409" spans="2:13" ht="6" customHeight="1" x14ac:dyDescent="0.25"/>
    <row r="410" spans="2:13" x14ac:dyDescent="0.25">
      <c r="B410" s="49" t="s">
        <v>281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49"/>
      <c r="E411" s="149"/>
      <c r="G411" s="149"/>
      <c r="I411" s="149"/>
      <c r="K411" s="149"/>
    </row>
    <row r="417" spans="2:14" ht="48.75" customHeight="1" thickBot="1" x14ac:dyDescent="0.3">
      <c r="B417" s="307" t="s">
        <v>299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1" t="s">
        <v>213</v>
      </c>
    </row>
    <row r="418" spans="2:14" ht="10.5" customHeight="1" thickBot="1" x14ac:dyDescent="0.3">
      <c r="B418" s="134"/>
      <c r="C418" s="135"/>
      <c r="D418" s="134"/>
      <c r="E418" s="134"/>
      <c r="F418" s="134"/>
      <c r="G418" s="134"/>
      <c r="H418" s="134"/>
      <c r="I418" s="134"/>
      <c r="J418" s="134"/>
      <c r="K418" s="4"/>
      <c r="L418" s="4"/>
      <c r="N418" s="1" t="s">
        <v>214</v>
      </c>
    </row>
    <row r="419" spans="2:14" ht="22.5" thickTop="1" thickBot="1" x14ac:dyDescent="0.3">
      <c r="B419" s="150" t="str">
        <f>C419</f>
        <v>Suecia</v>
      </c>
      <c r="C419" s="317" t="s">
        <v>225</v>
      </c>
      <c r="D419" s="318"/>
      <c r="E419" s="318"/>
      <c r="F419" s="318"/>
      <c r="G419" s="318"/>
      <c r="H419" s="318"/>
      <c r="I419" s="318"/>
      <c r="J419" s="318"/>
      <c r="K419" s="318"/>
      <c r="L419" s="318"/>
      <c r="M419" s="319"/>
    </row>
    <row r="420" spans="2:14" ht="22.5" thickTop="1" thickBot="1" x14ac:dyDescent="0.3">
      <c r="B420" s="13"/>
      <c r="C420" s="320">
        <f>2019</f>
        <v>2019</v>
      </c>
      <c r="D420" s="321"/>
      <c r="E420" s="322">
        <v>2020</v>
      </c>
      <c r="F420" s="321"/>
      <c r="G420" s="322">
        <v>2021</v>
      </c>
      <c r="H420" s="321"/>
      <c r="I420" s="322">
        <v>2022</v>
      </c>
      <c r="J420" s="321"/>
      <c r="K420" s="322">
        <v>2023</v>
      </c>
      <c r="L420" s="323"/>
      <c r="M420" s="324"/>
    </row>
    <row r="421" spans="2:14" ht="16.5" thickTop="1" thickBot="1" x14ac:dyDescent="0.3">
      <c r="B421" s="16"/>
      <c r="C421" s="137" t="s">
        <v>135</v>
      </c>
      <c r="D421" s="138" t="str">
        <f>CONCATENATE("var ",RIGHT(2019,2),"/",RIGHT(2018,2))</f>
        <v>var 19/18</v>
      </c>
      <c r="E421" s="139" t="s">
        <v>135</v>
      </c>
      <c r="F421" s="138" t="str">
        <f>CONCATENATE("var ",RIGHT(E420,2),"/",RIGHT(E420-1,2))</f>
        <v>var 20/19</v>
      </c>
      <c r="G421" s="139" t="s">
        <v>135</v>
      </c>
      <c r="H421" s="138" t="str">
        <f>CONCATENATE("var ",RIGHT(G420,2),"/",RIGHT(G420-1,2))</f>
        <v>var 21/20</v>
      </c>
      <c r="I421" s="139" t="s">
        <v>135</v>
      </c>
      <c r="J421" s="138" t="str">
        <f>CONCATENATE("var ",RIGHT(I420,2),"/",RIGHT(I420-1,2))</f>
        <v>var 22/21</v>
      </c>
      <c r="K421" s="139" t="s">
        <v>135</v>
      </c>
      <c r="L421" s="138" t="str">
        <f>CONCATENATE("var ",RIGHT(K420,2),"/",RIGHT(K420-1,2))</f>
        <v>var 23/22</v>
      </c>
      <c r="M421" s="138" t="str">
        <f>CONCATENATE("var ",RIGHT(K420,2),"/",RIGHT(2019,2))</f>
        <v>var 23/19</v>
      </c>
    </row>
    <row r="422" spans="2:14" x14ac:dyDescent="0.25">
      <c r="B422" s="141" t="s">
        <v>139</v>
      </c>
      <c r="C422" s="142">
        <v>47535</v>
      </c>
      <c r="D422" s="143">
        <v>-0.11331841074426408</v>
      </c>
      <c r="E422" s="142">
        <v>46733</v>
      </c>
      <c r="F422" s="143">
        <f t="shared" ref="F422:F434" si="72">IFERROR(E422/C422-1,"-")</f>
        <v>-1.6871778689386718E-2</v>
      </c>
      <c r="G422" s="142">
        <v>2738</v>
      </c>
      <c r="H422" s="143">
        <f t="shared" ref="H422:J434" si="73">IFERROR(G422/E422-1,"-")</f>
        <v>-0.94141185029850427</v>
      </c>
      <c r="I422" s="142">
        <v>23286</v>
      </c>
      <c r="J422" s="143">
        <f t="shared" si="73"/>
        <v>7.5047479912344777</v>
      </c>
      <c r="K422" s="142">
        <v>32516</v>
      </c>
      <c r="L422" s="143">
        <f t="shared" ref="L422:L426" si="74">IFERROR(K422/I422-1,"-")</f>
        <v>0.39637550459503568</v>
      </c>
      <c r="M422" s="143">
        <f>K422/C422-1</f>
        <v>-0.31595666351109708</v>
      </c>
    </row>
    <row r="423" spans="2:14" x14ac:dyDescent="0.25">
      <c r="B423" s="141" t="s">
        <v>141</v>
      </c>
      <c r="C423" s="142">
        <v>44192</v>
      </c>
      <c r="D423" s="143">
        <v>-6.8013581626842678E-2</v>
      </c>
      <c r="E423" s="142">
        <v>42969</v>
      </c>
      <c r="F423" s="143">
        <f t="shared" si="72"/>
        <v>-2.7674692251991262E-2</v>
      </c>
      <c r="G423" s="142">
        <v>1976</v>
      </c>
      <c r="H423" s="143">
        <f t="shared" si="73"/>
        <v>-0.95401335846773261</v>
      </c>
      <c r="I423" s="142">
        <v>19422</v>
      </c>
      <c r="J423" s="143">
        <f t="shared" si="73"/>
        <v>8.8289473684210531</v>
      </c>
      <c r="K423" s="142">
        <v>25816</v>
      </c>
      <c r="L423" s="143">
        <f t="shared" si="74"/>
        <v>0.32921429306971484</v>
      </c>
      <c r="M423" s="143">
        <f>IFERROR(K423/C423-1,"-")</f>
        <v>-0.41582186821144096</v>
      </c>
    </row>
    <row r="424" spans="2:14" x14ac:dyDescent="0.25">
      <c r="B424" s="141" t="s">
        <v>143</v>
      </c>
      <c r="C424" s="142">
        <v>46142</v>
      </c>
      <c r="D424" s="143">
        <v>-0.12319239904988122</v>
      </c>
      <c r="E424" s="142">
        <v>14298</v>
      </c>
      <c r="F424" s="143">
        <f t="shared" si="72"/>
        <v>-0.69013046681981716</v>
      </c>
      <c r="G424" s="142">
        <v>2173</v>
      </c>
      <c r="H424" s="143">
        <f t="shared" si="73"/>
        <v>-0.84802070219611136</v>
      </c>
      <c r="I424" s="142">
        <v>19524</v>
      </c>
      <c r="J424" s="143">
        <f t="shared" si="73"/>
        <v>7.9848136217211234</v>
      </c>
      <c r="K424" s="142">
        <v>28714</v>
      </c>
      <c r="L424" s="143">
        <f t="shared" si="74"/>
        <v>0.4707027248514648</v>
      </c>
      <c r="M424" s="143">
        <f t="shared" ref="M424:M426" si="75">IFERROR(K424/C424-1,"-")</f>
        <v>-0.37770361059338564</v>
      </c>
    </row>
    <row r="425" spans="2:14" x14ac:dyDescent="0.25">
      <c r="B425" s="141" t="s">
        <v>145</v>
      </c>
      <c r="C425" s="142">
        <v>21331</v>
      </c>
      <c r="D425" s="143">
        <v>9.1155557829045053E-2</v>
      </c>
      <c r="E425" s="142">
        <v>0</v>
      </c>
      <c r="F425" s="143">
        <f t="shared" si="72"/>
        <v>-1</v>
      </c>
      <c r="G425" s="142">
        <v>815</v>
      </c>
      <c r="H425" s="143" t="str">
        <f t="shared" si="73"/>
        <v>-</v>
      </c>
      <c r="I425" s="142">
        <v>10441</v>
      </c>
      <c r="J425" s="143">
        <f t="shared" si="73"/>
        <v>11.811042944785276</v>
      </c>
      <c r="K425" s="142">
        <v>14276</v>
      </c>
      <c r="L425" s="143">
        <f t="shared" si="74"/>
        <v>0.36730198256871938</v>
      </c>
      <c r="M425" s="143">
        <f t="shared" si="75"/>
        <v>-0.33073929961089499</v>
      </c>
    </row>
    <row r="426" spans="2:14" x14ac:dyDescent="0.25">
      <c r="B426" s="141" t="s">
        <v>147</v>
      </c>
      <c r="C426" s="142">
        <v>7627</v>
      </c>
      <c r="D426" s="143">
        <v>-5.9950475693991701E-3</v>
      </c>
      <c r="E426" s="142">
        <v>7</v>
      </c>
      <c r="F426" s="143">
        <f t="shared" si="72"/>
        <v>-0.99908220794545688</v>
      </c>
      <c r="G426" s="142">
        <v>915</v>
      </c>
      <c r="H426" s="143">
        <f t="shared" si="73"/>
        <v>129.71428571428572</v>
      </c>
      <c r="I426" s="142">
        <v>2970</v>
      </c>
      <c r="J426" s="143">
        <f t="shared" si="73"/>
        <v>2.2459016393442623</v>
      </c>
      <c r="K426" s="142">
        <v>4381</v>
      </c>
      <c r="L426" s="143">
        <f t="shared" si="74"/>
        <v>0.475084175084175</v>
      </c>
      <c r="M426" s="143">
        <f t="shared" si="75"/>
        <v>-0.42559328700668675</v>
      </c>
    </row>
    <row r="427" spans="2:14" x14ac:dyDescent="0.25">
      <c r="B427" s="141" t="s">
        <v>149</v>
      </c>
      <c r="C427" s="142">
        <v>7171</v>
      </c>
      <c r="D427" s="143">
        <v>8.3232628398791642E-2</v>
      </c>
      <c r="E427" s="142">
        <v>22</v>
      </c>
      <c r="F427" s="143">
        <f t="shared" si="72"/>
        <v>-0.99693208757495466</v>
      </c>
      <c r="G427" s="142">
        <v>1294</v>
      </c>
      <c r="H427" s="143">
        <f t="shared" si="73"/>
        <v>57.81818181818182</v>
      </c>
      <c r="I427" s="142">
        <v>3952</v>
      </c>
      <c r="J427" s="143">
        <f t="shared" si="73"/>
        <v>2.054095826893354</v>
      </c>
      <c r="K427" s="142"/>
      <c r="L427" s="143"/>
      <c r="M427" s="143"/>
    </row>
    <row r="428" spans="2:14" x14ac:dyDescent="0.25">
      <c r="B428" s="141" t="s">
        <v>151</v>
      </c>
      <c r="C428" s="142">
        <v>8994</v>
      </c>
      <c r="D428" s="143">
        <v>0.36148955495004542</v>
      </c>
      <c r="E428" s="142">
        <v>123</v>
      </c>
      <c r="F428" s="143">
        <f t="shared" si="72"/>
        <v>-0.98632421614409604</v>
      </c>
      <c r="G428" s="142">
        <v>1828</v>
      </c>
      <c r="H428" s="143">
        <f t="shared" si="73"/>
        <v>13.861788617886178</v>
      </c>
      <c r="I428" s="142">
        <v>3377</v>
      </c>
      <c r="J428" s="143">
        <f t="shared" si="73"/>
        <v>0.84737417943107229</v>
      </c>
      <c r="K428" s="142"/>
      <c r="L428" s="143"/>
      <c r="M428" s="143"/>
    </row>
    <row r="429" spans="2:14" x14ac:dyDescent="0.25">
      <c r="B429" s="141" t="s">
        <v>153</v>
      </c>
      <c r="C429" s="142">
        <v>7933</v>
      </c>
      <c r="D429" s="143">
        <v>0.11465505128565412</v>
      </c>
      <c r="E429" s="142">
        <v>128</v>
      </c>
      <c r="F429" s="143">
        <f t="shared" si="72"/>
        <v>-0.98386486827177611</v>
      </c>
      <c r="G429" s="142">
        <v>1702</v>
      </c>
      <c r="H429" s="143">
        <f t="shared" si="73"/>
        <v>12.296875</v>
      </c>
      <c r="I429" s="142">
        <v>3091</v>
      </c>
      <c r="J429" s="143">
        <f t="shared" si="73"/>
        <v>0.81609870740305523</v>
      </c>
      <c r="K429" s="142"/>
      <c r="L429" s="143"/>
      <c r="M429" s="143"/>
    </row>
    <row r="430" spans="2:14" x14ac:dyDescent="0.25">
      <c r="B430" s="141" t="s">
        <v>155</v>
      </c>
      <c r="C430" s="142">
        <v>7887</v>
      </c>
      <c r="D430" s="143">
        <v>0.10199804387313116</v>
      </c>
      <c r="E430" s="142">
        <v>215</v>
      </c>
      <c r="F430" s="143">
        <f t="shared" si="72"/>
        <v>-0.97273995181944972</v>
      </c>
      <c r="G430" s="142">
        <v>2048</v>
      </c>
      <c r="H430" s="143">
        <f t="shared" si="73"/>
        <v>8.5255813953488371</v>
      </c>
      <c r="I430" s="142">
        <v>2726</v>
      </c>
      <c r="J430" s="143">
        <f t="shared" si="73"/>
        <v>0.3310546875</v>
      </c>
      <c r="K430" s="142"/>
      <c r="L430" s="143"/>
      <c r="M430" s="143"/>
    </row>
    <row r="431" spans="2:14" x14ac:dyDescent="0.25">
      <c r="B431" s="141" t="s">
        <v>157</v>
      </c>
      <c r="C431" s="142">
        <v>30243</v>
      </c>
      <c r="D431" s="143">
        <v>-9.6009565087430859E-2</v>
      </c>
      <c r="E431" s="142">
        <v>1826</v>
      </c>
      <c r="F431" s="143">
        <f t="shared" si="72"/>
        <v>-0.93962239195846975</v>
      </c>
      <c r="G431" s="142">
        <v>12399</v>
      </c>
      <c r="H431" s="143">
        <f t="shared" si="73"/>
        <v>5.7902519167579412</v>
      </c>
      <c r="I431" s="142">
        <v>16744</v>
      </c>
      <c r="J431" s="143">
        <f t="shared" si="73"/>
        <v>0.35043148641019428</v>
      </c>
      <c r="K431" s="142"/>
      <c r="L431" s="143"/>
      <c r="M431" s="143"/>
    </row>
    <row r="432" spans="2:14" x14ac:dyDescent="0.25">
      <c r="B432" s="141" t="s">
        <v>159</v>
      </c>
      <c r="C432" s="142">
        <v>45744</v>
      </c>
      <c r="D432" s="143">
        <v>-4.3632790449708359E-2</v>
      </c>
      <c r="E432" s="142">
        <v>2030</v>
      </c>
      <c r="F432" s="143">
        <f t="shared" si="72"/>
        <v>-0.9556225953130465</v>
      </c>
      <c r="G432" s="142">
        <v>23156</v>
      </c>
      <c r="H432" s="143">
        <f t="shared" si="73"/>
        <v>10.406896551724138</v>
      </c>
      <c r="I432" s="142">
        <v>31481</v>
      </c>
      <c r="J432" s="143">
        <f t="shared" si="73"/>
        <v>0.35951805147693894</v>
      </c>
      <c r="K432" s="142"/>
      <c r="L432" s="143"/>
      <c r="M432" s="143"/>
    </row>
    <row r="433" spans="2:14" x14ac:dyDescent="0.25">
      <c r="B433" s="141" t="s">
        <v>161</v>
      </c>
      <c r="C433" s="142">
        <v>46662</v>
      </c>
      <c r="D433" s="143">
        <v>-4.6176488624517065E-2</v>
      </c>
      <c r="E433" s="142">
        <v>3017</v>
      </c>
      <c r="F433" s="143">
        <f t="shared" si="72"/>
        <v>-0.93534353435343531</v>
      </c>
      <c r="G433" s="142">
        <v>27304</v>
      </c>
      <c r="H433" s="143">
        <f t="shared" si="73"/>
        <v>8.0500497182631747</v>
      </c>
      <c r="I433" s="142">
        <v>35997</v>
      </c>
      <c r="J433" s="143">
        <f t="shared" si="73"/>
        <v>0.31837825959566368</v>
      </c>
      <c r="K433" s="142"/>
      <c r="L433" s="143"/>
      <c r="M433" s="143"/>
    </row>
    <row r="434" spans="2:14" ht="15.75" x14ac:dyDescent="0.25">
      <c r="B434" s="144" t="s">
        <v>121</v>
      </c>
      <c r="C434" s="145">
        <v>321461</v>
      </c>
      <c r="D434" s="146">
        <v>-5.0563971398276952E-2</v>
      </c>
      <c r="E434" s="145">
        <v>111368</v>
      </c>
      <c r="F434" s="146">
        <f t="shared" si="72"/>
        <v>-0.65355673005434567</v>
      </c>
      <c r="G434" s="145">
        <v>78348</v>
      </c>
      <c r="H434" s="146">
        <f t="shared" si="73"/>
        <v>-0.29649450470512173</v>
      </c>
      <c r="I434" s="145">
        <v>173011</v>
      </c>
      <c r="J434" s="146">
        <f t="shared" si="73"/>
        <v>1.20823760657579</v>
      </c>
      <c r="K434" s="145">
        <v>105703</v>
      </c>
      <c r="L434" s="146">
        <v>0.39739301719921216</v>
      </c>
      <c r="M434" s="146">
        <v>-0.36639153134684432</v>
      </c>
    </row>
    <row r="435" spans="2:14" ht="6" customHeight="1" x14ac:dyDescent="0.25"/>
    <row r="436" spans="2:14" x14ac:dyDescent="0.25">
      <c r="B436" s="49" t="s">
        <v>281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49"/>
      <c r="E437" s="149"/>
      <c r="G437" s="149"/>
      <c r="I437" s="149"/>
      <c r="K437" s="149"/>
    </row>
    <row r="443" spans="2:14" ht="48.75" customHeight="1" thickBot="1" x14ac:dyDescent="0.3">
      <c r="B443" s="307" t="s">
        <v>300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1" t="s">
        <v>213</v>
      </c>
    </row>
    <row r="444" spans="2:14" ht="10.5" customHeight="1" thickBot="1" x14ac:dyDescent="0.3">
      <c r="B444" s="134"/>
      <c r="C444" s="135"/>
      <c r="D444" s="134"/>
      <c r="E444" s="134"/>
      <c r="F444" s="134"/>
      <c r="G444" s="134"/>
      <c r="H444" s="134"/>
      <c r="I444" s="134"/>
      <c r="J444" s="134"/>
      <c r="K444" s="4"/>
      <c r="L444" s="4"/>
      <c r="N444" s="1" t="s">
        <v>214</v>
      </c>
    </row>
    <row r="445" spans="2:14" ht="22.5" thickTop="1" thickBot="1" x14ac:dyDescent="0.3">
      <c r="B445" s="150" t="str">
        <f>C445</f>
        <v>Portugal</v>
      </c>
      <c r="C445" s="317" t="s">
        <v>227</v>
      </c>
      <c r="D445" s="318"/>
      <c r="E445" s="318"/>
      <c r="F445" s="318"/>
      <c r="G445" s="318"/>
      <c r="H445" s="318"/>
      <c r="I445" s="318"/>
      <c r="J445" s="318"/>
      <c r="K445" s="318"/>
      <c r="L445" s="318"/>
      <c r="M445" s="319"/>
    </row>
    <row r="446" spans="2:14" ht="22.5" thickTop="1" thickBot="1" x14ac:dyDescent="0.3">
      <c r="B446" s="13"/>
      <c r="C446" s="320">
        <f>2019</f>
        <v>2019</v>
      </c>
      <c r="D446" s="321"/>
      <c r="E446" s="322">
        <v>2020</v>
      </c>
      <c r="F446" s="321"/>
      <c r="G446" s="322">
        <v>2021</v>
      </c>
      <c r="H446" s="321"/>
      <c r="I446" s="322">
        <v>2022</v>
      </c>
      <c r="J446" s="321"/>
      <c r="K446" s="322">
        <v>2023</v>
      </c>
      <c r="L446" s="323"/>
      <c r="M446" s="324"/>
    </row>
    <row r="447" spans="2:14" ht="16.5" thickTop="1" thickBot="1" x14ac:dyDescent="0.3">
      <c r="B447" s="16"/>
      <c r="C447" s="137" t="s">
        <v>135</v>
      </c>
      <c r="D447" s="138" t="str">
        <f>CONCATENATE("var ",RIGHT(2019,2),"/",RIGHT(2018,2))</f>
        <v>var 19/18</v>
      </c>
      <c r="E447" s="139" t="s">
        <v>135</v>
      </c>
      <c r="F447" s="138" t="str">
        <f>CONCATENATE("var ",RIGHT(E446,2),"/",RIGHT(E446-1,2))</f>
        <v>var 20/19</v>
      </c>
      <c r="G447" s="139" t="s">
        <v>135</v>
      </c>
      <c r="H447" s="138" t="str">
        <f>CONCATENATE("var ",RIGHT(G446,2),"/",RIGHT(G446-1,2))</f>
        <v>var 21/20</v>
      </c>
      <c r="I447" s="139" t="s">
        <v>135</v>
      </c>
      <c r="J447" s="138" t="str">
        <f>CONCATENATE("var ",RIGHT(I446,2),"/",RIGHT(I446-1,2))</f>
        <v>var 22/21</v>
      </c>
      <c r="K447" s="139" t="s">
        <v>135</v>
      </c>
      <c r="L447" s="138" t="str">
        <f>CONCATENATE("var ",RIGHT(K446,2),"/",RIGHT(K446-1,2))</f>
        <v>var 23/22</v>
      </c>
      <c r="M447" s="138" t="str">
        <f>CONCATENATE("var ",RIGHT(K446,2),"/",RIGHT(2019,2))</f>
        <v>var 23/19</v>
      </c>
    </row>
    <row r="448" spans="2:14" x14ac:dyDescent="0.25">
      <c r="B448" s="141" t="s">
        <v>139</v>
      </c>
      <c r="C448" s="142">
        <v>383</v>
      </c>
      <c r="D448" s="143">
        <v>0.12316715542521983</v>
      </c>
      <c r="E448" s="142">
        <v>397</v>
      </c>
      <c r="F448" s="143">
        <f t="shared" ref="F448:F460" si="76">IFERROR(E448/C448-1,"-")</f>
        <v>3.6553524804177506E-2</v>
      </c>
      <c r="G448" s="142">
        <v>122</v>
      </c>
      <c r="H448" s="143">
        <f t="shared" ref="H448:J460" si="77">IFERROR(G448/E448-1,"-")</f>
        <v>-0.69269521410579338</v>
      </c>
      <c r="I448" s="142">
        <v>295</v>
      </c>
      <c r="J448" s="143">
        <f t="shared" si="77"/>
        <v>1.418032786885246</v>
      </c>
      <c r="K448" s="142">
        <v>584</v>
      </c>
      <c r="L448" s="143">
        <f t="shared" ref="L448:L452" si="78">IFERROR(K448/I448-1,"-")</f>
        <v>0.97966101694915264</v>
      </c>
      <c r="M448" s="143">
        <f>K448/C448-1</f>
        <v>0.52480417754569197</v>
      </c>
    </row>
    <row r="449" spans="2:13" x14ac:dyDescent="0.25">
      <c r="B449" s="141" t="s">
        <v>141</v>
      </c>
      <c r="C449" s="142">
        <v>343</v>
      </c>
      <c r="D449" s="143">
        <v>9.935897435897445E-2</v>
      </c>
      <c r="E449" s="142">
        <v>453</v>
      </c>
      <c r="F449" s="143">
        <f t="shared" si="76"/>
        <v>0.32069970845481044</v>
      </c>
      <c r="G449" s="142">
        <v>117</v>
      </c>
      <c r="H449" s="143">
        <f t="shared" si="77"/>
        <v>-0.74172185430463577</v>
      </c>
      <c r="I449" s="142">
        <v>409</v>
      </c>
      <c r="J449" s="143">
        <f t="shared" si="77"/>
        <v>2.4957264957264957</v>
      </c>
      <c r="K449" s="142">
        <v>736</v>
      </c>
      <c r="L449" s="143">
        <f t="shared" si="78"/>
        <v>0.79951100244498785</v>
      </c>
      <c r="M449" s="143">
        <f>IFERROR(K449/C449-1,"-")</f>
        <v>1.1457725947521866</v>
      </c>
    </row>
    <row r="450" spans="2:13" x14ac:dyDescent="0.25">
      <c r="B450" s="141" t="s">
        <v>143</v>
      </c>
      <c r="C450" s="142">
        <v>538</v>
      </c>
      <c r="D450" s="143">
        <v>1.7013232514177634E-2</v>
      </c>
      <c r="E450" s="142">
        <v>268</v>
      </c>
      <c r="F450" s="143">
        <f t="shared" si="76"/>
        <v>-0.5018587360594795</v>
      </c>
      <c r="G450" s="142">
        <v>147</v>
      </c>
      <c r="H450" s="143">
        <f t="shared" si="77"/>
        <v>-0.45149253731343286</v>
      </c>
      <c r="I450" s="142">
        <v>461</v>
      </c>
      <c r="J450" s="143">
        <f t="shared" si="77"/>
        <v>2.1360544217687076</v>
      </c>
      <c r="K450" s="142">
        <v>773</v>
      </c>
      <c r="L450" s="143">
        <f t="shared" si="78"/>
        <v>0.67678958785249455</v>
      </c>
      <c r="M450" s="143">
        <f t="shared" ref="M450:M452" si="79">IFERROR(K450/C450-1,"-")</f>
        <v>0.43680297397769507</v>
      </c>
    </row>
    <row r="451" spans="2:13" x14ac:dyDescent="0.25">
      <c r="B451" s="141" t="s">
        <v>145</v>
      </c>
      <c r="C451" s="142">
        <v>1365</v>
      </c>
      <c r="D451" s="143">
        <v>-3.6016949152542388E-2</v>
      </c>
      <c r="E451" s="142">
        <v>0</v>
      </c>
      <c r="F451" s="143">
        <f t="shared" si="76"/>
        <v>-1</v>
      </c>
      <c r="G451" s="142">
        <v>212</v>
      </c>
      <c r="H451" s="143" t="str">
        <f t="shared" si="77"/>
        <v>-</v>
      </c>
      <c r="I451" s="142">
        <v>1189</v>
      </c>
      <c r="J451" s="143">
        <f t="shared" si="77"/>
        <v>4.6084905660377355</v>
      </c>
      <c r="K451" s="142">
        <v>2169</v>
      </c>
      <c r="L451" s="143">
        <f t="shared" si="78"/>
        <v>0.82422203532380145</v>
      </c>
      <c r="M451" s="143">
        <f t="shared" si="79"/>
        <v>0.58901098901098892</v>
      </c>
    </row>
    <row r="452" spans="2:13" x14ac:dyDescent="0.25">
      <c r="B452" s="141" t="s">
        <v>147</v>
      </c>
      <c r="C452" s="142">
        <v>1302</v>
      </c>
      <c r="D452" s="143">
        <v>-6.1068702290076882E-3</v>
      </c>
      <c r="E452" s="142">
        <v>1</v>
      </c>
      <c r="F452" s="143">
        <f t="shared" si="76"/>
        <v>-0.99923195084485406</v>
      </c>
      <c r="G452" s="142">
        <v>365</v>
      </c>
      <c r="H452" s="143">
        <f t="shared" si="77"/>
        <v>364</v>
      </c>
      <c r="I452" s="142">
        <v>1385</v>
      </c>
      <c r="J452" s="143">
        <f t="shared" si="77"/>
        <v>2.7945205479452055</v>
      </c>
      <c r="K452" s="142">
        <v>2210</v>
      </c>
      <c r="L452" s="143">
        <f t="shared" si="78"/>
        <v>0.59566787003610111</v>
      </c>
      <c r="M452" s="143">
        <f t="shared" si="79"/>
        <v>0.69738863287250386</v>
      </c>
    </row>
    <row r="453" spans="2:13" x14ac:dyDescent="0.25">
      <c r="B453" s="141" t="s">
        <v>149</v>
      </c>
      <c r="C453" s="142">
        <v>2159</v>
      </c>
      <c r="D453" s="143">
        <v>0.21977401129943508</v>
      </c>
      <c r="E453" s="142">
        <v>10</v>
      </c>
      <c r="F453" s="143">
        <f t="shared" si="76"/>
        <v>-0.99536822603056974</v>
      </c>
      <c r="G453" s="142">
        <v>466</v>
      </c>
      <c r="H453" s="143">
        <f t="shared" si="77"/>
        <v>45.6</v>
      </c>
      <c r="I453" s="142">
        <v>2072</v>
      </c>
      <c r="J453" s="143">
        <f t="shared" si="77"/>
        <v>3.4463519313304722</v>
      </c>
      <c r="K453" s="142"/>
      <c r="L453" s="143"/>
      <c r="M453" s="143"/>
    </row>
    <row r="454" spans="2:13" x14ac:dyDescent="0.25">
      <c r="B454" s="141" t="s">
        <v>151</v>
      </c>
      <c r="C454" s="142">
        <v>2607</v>
      </c>
      <c r="D454" s="143">
        <v>3.781847133757954E-2</v>
      </c>
      <c r="E454" s="142">
        <v>116</v>
      </c>
      <c r="F454" s="143">
        <f t="shared" si="76"/>
        <v>-0.95550441120061369</v>
      </c>
      <c r="G454" s="142">
        <v>747</v>
      </c>
      <c r="H454" s="143">
        <f t="shared" si="77"/>
        <v>5.4396551724137927</v>
      </c>
      <c r="I454" s="142">
        <v>3158</v>
      </c>
      <c r="J454" s="143">
        <f t="shared" si="77"/>
        <v>3.2275769745649265</v>
      </c>
      <c r="K454" s="142"/>
      <c r="L454" s="143"/>
      <c r="M454" s="143"/>
    </row>
    <row r="455" spans="2:13" x14ac:dyDescent="0.25">
      <c r="B455" s="141" t="s">
        <v>153</v>
      </c>
      <c r="C455" s="142">
        <v>4298</v>
      </c>
      <c r="D455" s="143">
        <v>2.4308865586272654E-2</v>
      </c>
      <c r="E455" s="142">
        <v>304</v>
      </c>
      <c r="F455" s="143">
        <f t="shared" si="76"/>
        <v>-0.92926942764076315</v>
      </c>
      <c r="G455" s="142">
        <v>1270</v>
      </c>
      <c r="H455" s="143">
        <f t="shared" si="77"/>
        <v>3.1776315789473681</v>
      </c>
      <c r="I455" s="142">
        <v>4233</v>
      </c>
      <c r="J455" s="143">
        <f t="shared" si="77"/>
        <v>2.3330708661417323</v>
      </c>
      <c r="K455" s="142"/>
      <c r="L455" s="143"/>
      <c r="M455" s="143"/>
    </row>
    <row r="456" spans="2:13" x14ac:dyDescent="0.25">
      <c r="B456" s="141" t="s">
        <v>155</v>
      </c>
      <c r="C456" s="142">
        <v>2088</v>
      </c>
      <c r="D456" s="143">
        <v>-3.512014787430684E-2</v>
      </c>
      <c r="E456" s="142">
        <v>263</v>
      </c>
      <c r="F456" s="143">
        <f t="shared" si="76"/>
        <v>-0.87404214559386972</v>
      </c>
      <c r="G456" s="142">
        <v>1119</v>
      </c>
      <c r="H456" s="143">
        <f t="shared" si="77"/>
        <v>3.2547528517110269</v>
      </c>
      <c r="I456" s="142">
        <v>2601</v>
      </c>
      <c r="J456" s="143">
        <f t="shared" si="77"/>
        <v>1.3243967828418231</v>
      </c>
      <c r="K456" s="142"/>
      <c r="L456" s="143"/>
      <c r="M456" s="143"/>
    </row>
    <row r="457" spans="2:13" x14ac:dyDescent="0.25">
      <c r="B457" s="141" t="s">
        <v>157</v>
      </c>
      <c r="C457" s="142">
        <v>1253</v>
      </c>
      <c r="D457" s="143">
        <v>0.1655813953488372</v>
      </c>
      <c r="E457" s="142">
        <v>288</v>
      </c>
      <c r="F457" s="143">
        <f t="shared" si="76"/>
        <v>-0.77015163607342374</v>
      </c>
      <c r="G457" s="142">
        <v>618</v>
      </c>
      <c r="H457" s="143">
        <f t="shared" si="77"/>
        <v>1.1458333333333335</v>
      </c>
      <c r="I457" s="142">
        <v>1343</v>
      </c>
      <c r="J457" s="143">
        <f t="shared" si="77"/>
        <v>1.1731391585760518</v>
      </c>
      <c r="K457" s="142"/>
      <c r="L457" s="143"/>
      <c r="M457" s="143"/>
    </row>
    <row r="458" spans="2:13" x14ac:dyDescent="0.25">
      <c r="B458" s="141" t="s">
        <v>159</v>
      </c>
      <c r="C458" s="142">
        <v>577</v>
      </c>
      <c r="D458" s="143">
        <v>0.13582677165354329</v>
      </c>
      <c r="E458" s="142">
        <v>193</v>
      </c>
      <c r="F458" s="143">
        <f t="shared" si="76"/>
        <v>-0.66551126516464465</v>
      </c>
      <c r="G458" s="142">
        <v>551</v>
      </c>
      <c r="H458" s="143">
        <f t="shared" si="77"/>
        <v>1.854922279792746</v>
      </c>
      <c r="I458" s="142">
        <v>885</v>
      </c>
      <c r="J458" s="143">
        <f t="shared" si="77"/>
        <v>0.60617059891107083</v>
      </c>
      <c r="K458" s="142"/>
      <c r="L458" s="143"/>
      <c r="M458" s="143"/>
    </row>
    <row r="459" spans="2:13" x14ac:dyDescent="0.25">
      <c r="B459" s="141" t="s">
        <v>161</v>
      </c>
      <c r="C459" s="142">
        <v>485</v>
      </c>
      <c r="D459" s="143">
        <v>-7.2657743785850881E-2</v>
      </c>
      <c r="E459" s="142">
        <v>167</v>
      </c>
      <c r="F459" s="143">
        <f t="shared" si="76"/>
        <v>-0.65567010309278351</v>
      </c>
      <c r="G459" s="142">
        <v>356</v>
      </c>
      <c r="H459" s="143">
        <f t="shared" si="77"/>
        <v>1.1317365269461077</v>
      </c>
      <c r="I459" s="142">
        <v>756</v>
      </c>
      <c r="J459" s="143">
        <f t="shared" si="77"/>
        <v>1.1235955056179776</v>
      </c>
      <c r="K459" s="142"/>
      <c r="L459" s="143"/>
      <c r="M459" s="143"/>
    </row>
    <row r="460" spans="2:13" ht="15.75" x14ac:dyDescent="0.25">
      <c r="B460" s="144" t="s">
        <v>121</v>
      </c>
      <c r="C460" s="145">
        <v>17398</v>
      </c>
      <c r="D460" s="146">
        <v>4.4548511047070027E-2</v>
      </c>
      <c r="E460" s="145">
        <v>2460</v>
      </c>
      <c r="F460" s="146">
        <f t="shared" si="76"/>
        <v>-0.85860443729164271</v>
      </c>
      <c r="G460" s="145">
        <v>6090</v>
      </c>
      <c r="H460" s="146">
        <f t="shared" si="77"/>
        <v>1.475609756097561</v>
      </c>
      <c r="I460" s="145">
        <v>18787</v>
      </c>
      <c r="J460" s="146">
        <f t="shared" si="77"/>
        <v>2.0848932676518883</v>
      </c>
      <c r="K460" s="145">
        <v>6472</v>
      </c>
      <c r="L460" s="146">
        <v>0.73094410270125709</v>
      </c>
      <c r="M460" s="146">
        <v>0.64640040702111423</v>
      </c>
    </row>
    <row r="461" spans="2:13" ht="6" customHeight="1" x14ac:dyDescent="0.25"/>
    <row r="462" spans="2:13" x14ac:dyDescent="0.25">
      <c r="B462" s="49" t="s">
        <v>281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49"/>
      <c r="E463" s="149"/>
      <c r="G463" s="149"/>
      <c r="I463" s="149"/>
      <c r="K463" s="149"/>
    </row>
    <row r="466" spans="2:14" ht="48.75" customHeight="1" thickBot="1" x14ac:dyDescent="0.3">
      <c r="B466" s="307" t="s">
        <v>301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1" t="s">
        <v>213</v>
      </c>
    </row>
    <row r="467" spans="2:14" ht="10.5" customHeight="1" thickBot="1" x14ac:dyDescent="0.3">
      <c r="B467" s="134"/>
      <c r="C467" s="135"/>
      <c r="D467" s="134"/>
      <c r="E467" s="134"/>
      <c r="F467" s="134"/>
      <c r="G467" s="134"/>
      <c r="H467" s="134"/>
      <c r="I467" s="134"/>
      <c r="J467" s="134"/>
      <c r="K467" s="4"/>
      <c r="L467" s="4"/>
      <c r="N467" s="1" t="s">
        <v>214</v>
      </c>
    </row>
    <row r="468" spans="2:14" ht="22.5" thickTop="1" thickBot="1" x14ac:dyDescent="0.3">
      <c r="B468" s="150" t="str">
        <f>C468</f>
        <v>Polonia</v>
      </c>
      <c r="C468" s="317" t="s">
        <v>229</v>
      </c>
      <c r="D468" s="318"/>
      <c r="E468" s="318"/>
      <c r="F468" s="318"/>
      <c r="G468" s="318"/>
      <c r="H468" s="318"/>
      <c r="I468" s="318"/>
      <c r="J468" s="318"/>
      <c r="K468" s="318"/>
      <c r="L468" s="318"/>
      <c r="M468" s="319"/>
    </row>
    <row r="469" spans="2:14" ht="22.5" thickTop="1" thickBot="1" x14ac:dyDescent="0.3">
      <c r="B469" s="13"/>
      <c r="C469" s="320">
        <f>2019</f>
        <v>2019</v>
      </c>
      <c r="D469" s="321"/>
      <c r="E469" s="322">
        <v>2020</v>
      </c>
      <c r="F469" s="321"/>
      <c r="G469" s="322">
        <v>2021</v>
      </c>
      <c r="H469" s="321"/>
      <c r="I469" s="322">
        <v>2022</v>
      </c>
      <c r="J469" s="321"/>
      <c r="K469" s="322">
        <v>2023</v>
      </c>
      <c r="L469" s="323"/>
      <c r="M469" s="324"/>
    </row>
    <row r="470" spans="2:14" ht="16.5" thickTop="1" thickBot="1" x14ac:dyDescent="0.3">
      <c r="B470" s="16"/>
      <c r="C470" s="137" t="s">
        <v>135</v>
      </c>
      <c r="D470" s="138" t="str">
        <f>CONCATENATE("var ",RIGHT(2019,2),"/",RIGHT(2018,2))</f>
        <v>var 19/18</v>
      </c>
      <c r="E470" s="139" t="s">
        <v>135</v>
      </c>
      <c r="F470" s="138" t="str">
        <f>CONCATENATE("var ",RIGHT(E469,2),"/",RIGHT(E469-1,2))</f>
        <v>var 20/19</v>
      </c>
      <c r="G470" s="139" t="s">
        <v>135</v>
      </c>
      <c r="H470" s="138" t="str">
        <f>CONCATENATE("var ",RIGHT(G469,2),"/",RIGHT(G469-1,2))</f>
        <v>var 21/20</v>
      </c>
      <c r="I470" s="139" t="s">
        <v>135</v>
      </c>
      <c r="J470" s="138" t="str">
        <f>CONCATENATE("var ",RIGHT(I469,2),"/",RIGHT(I469-1,2))</f>
        <v>var 22/21</v>
      </c>
      <c r="K470" s="139" t="s">
        <v>135</v>
      </c>
      <c r="L470" s="138" t="str">
        <f>CONCATENATE("var ",RIGHT(K469,2),"/",RIGHT(K469-1,2))</f>
        <v>var 23/22</v>
      </c>
      <c r="M470" s="138" t="str">
        <f>CONCATENATE("var ",RIGHT(K469,2),"/",RIGHT(2019,2))</f>
        <v>var 23/19</v>
      </c>
    </row>
    <row r="471" spans="2:14" x14ac:dyDescent="0.25">
      <c r="B471" s="141" t="s">
        <v>139</v>
      </c>
      <c r="C471" s="142">
        <v>3335</v>
      </c>
      <c r="D471" s="143">
        <v>0.16567633694512418</v>
      </c>
      <c r="E471" s="142">
        <v>3715</v>
      </c>
      <c r="F471" s="143">
        <f t="shared" ref="F471:F483" si="80">IFERROR(E471/C471-1,"-")</f>
        <v>0.11394302848575721</v>
      </c>
      <c r="G471" s="142">
        <v>898</v>
      </c>
      <c r="H471" s="143">
        <f t="shared" ref="H471:J483" si="81">IFERROR(G471/E471-1,"-")</f>
        <v>-0.75827725437415883</v>
      </c>
      <c r="I471" s="142">
        <v>3609</v>
      </c>
      <c r="J471" s="143">
        <f t="shared" si="81"/>
        <v>3.0189309576837413</v>
      </c>
      <c r="K471" s="142">
        <v>5901</v>
      </c>
      <c r="L471" s="143">
        <f t="shared" ref="L471:L475" si="82">IFERROR(K471/I471-1,"-")</f>
        <v>0.63507896924355767</v>
      </c>
      <c r="M471" s="143">
        <f>K471/C471-1</f>
        <v>0.76941529235382311</v>
      </c>
    </row>
    <row r="472" spans="2:14" x14ac:dyDescent="0.25">
      <c r="B472" s="141" t="s">
        <v>141</v>
      </c>
      <c r="C472" s="142">
        <v>2987</v>
      </c>
      <c r="D472" s="143">
        <v>0.29700390794615728</v>
      </c>
      <c r="E472" s="142">
        <v>3360</v>
      </c>
      <c r="F472" s="143">
        <f t="shared" si="80"/>
        <v>0.12487445597589564</v>
      </c>
      <c r="G472" s="142">
        <v>651</v>
      </c>
      <c r="H472" s="143">
        <f t="shared" si="81"/>
        <v>-0.80625000000000002</v>
      </c>
      <c r="I472" s="142">
        <v>4157</v>
      </c>
      <c r="J472" s="143">
        <f t="shared" si="81"/>
        <v>5.3855606758832568</v>
      </c>
      <c r="K472" s="142">
        <v>5390</v>
      </c>
      <c r="L472" s="143">
        <f t="shared" si="82"/>
        <v>0.29660813086360349</v>
      </c>
      <c r="M472" s="143">
        <f>IFERROR(K472/C472-1,"-")</f>
        <v>0.80448610646133245</v>
      </c>
    </row>
    <row r="473" spans="2:14" x14ac:dyDescent="0.25">
      <c r="B473" s="141" t="s">
        <v>143</v>
      </c>
      <c r="C473" s="142">
        <v>2819</v>
      </c>
      <c r="D473" s="143">
        <v>0.11422924901185771</v>
      </c>
      <c r="E473" s="142">
        <v>1063</v>
      </c>
      <c r="F473" s="143">
        <f t="shared" si="80"/>
        <v>-0.62291592763391268</v>
      </c>
      <c r="G473" s="142">
        <v>624</v>
      </c>
      <c r="H473" s="143">
        <f t="shared" si="81"/>
        <v>-0.41298212605832552</v>
      </c>
      <c r="I473" s="142">
        <v>4145</v>
      </c>
      <c r="J473" s="143">
        <f t="shared" si="81"/>
        <v>5.6426282051282053</v>
      </c>
      <c r="K473" s="142">
        <v>5118</v>
      </c>
      <c r="L473" s="143">
        <f t="shared" si="82"/>
        <v>0.23474065138721345</v>
      </c>
      <c r="M473" s="143">
        <f t="shared" ref="M473:M475" si="83">IFERROR(K473/C473-1,"-")</f>
        <v>0.81553742461865908</v>
      </c>
    </row>
    <row r="474" spans="2:14" x14ac:dyDescent="0.25">
      <c r="B474" s="141" t="s">
        <v>145</v>
      </c>
      <c r="C474" s="142">
        <v>3144</v>
      </c>
      <c r="D474" s="143">
        <v>-0.18927282104177412</v>
      </c>
      <c r="E474" s="142">
        <v>0</v>
      </c>
      <c r="F474" s="143">
        <f t="shared" si="80"/>
        <v>-1</v>
      </c>
      <c r="G474" s="142">
        <v>888</v>
      </c>
      <c r="H474" s="143" t="str">
        <f t="shared" si="81"/>
        <v>-</v>
      </c>
      <c r="I474" s="142">
        <v>4022</v>
      </c>
      <c r="J474" s="143">
        <f t="shared" si="81"/>
        <v>3.5292792792792795</v>
      </c>
      <c r="K474" s="142">
        <v>5225</v>
      </c>
      <c r="L474" s="143">
        <f t="shared" si="82"/>
        <v>0.29910492292391844</v>
      </c>
      <c r="M474" s="143">
        <f t="shared" si="83"/>
        <v>0.66189567430025442</v>
      </c>
    </row>
    <row r="475" spans="2:14" x14ac:dyDescent="0.25">
      <c r="B475" s="141" t="s">
        <v>147</v>
      </c>
      <c r="C475" s="142">
        <v>3865</v>
      </c>
      <c r="D475" s="143">
        <v>-0.20669129720853863</v>
      </c>
      <c r="E475" s="142">
        <v>0</v>
      </c>
      <c r="F475" s="143">
        <f t="shared" si="80"/>
        <v>-1</v>
      </c>
      <c r="G475" s="142">
        <v>1324</v>
      </c>
      <c r="H475" s="143" t="str">
        <f t="shared" si="81"/>
        <v>-</v>
      </c>
      <c r="I475" s="142">
        <v>5183</v>
      </c>
      <c r="J475" s="143">
        <f t="shared" si="81"/>
        <v>2.9146525679758306</v>
      </c>
      <c r="K475" s="142">
        <v>5251</v>
      </c>
      <c r="L475" s="143">
        <f t="shared" si="82"/>
        <v>1.3119814779085415E-2</v>
      </c>
      <c r="M475" s="143">
        <f t="shared" si="83"/>
        <v>0.35860284605433379</v>
      </c>
    </row>
    <row r="476" spans="2:14" x14ac:dyDescent="0.25">
      <c r="B476" s="141" t="s">
        <v>149</v>
      </c>
      <c r="C476" s="142">
        <v>3641</v>
      </c>
      <c r="D476" s="143">
        <v>-0.22017562647247801</v>
      </c>
      <c r="E476" s="142">
        <v>28</v>
      </c>
      <c r="F476" s="143">
        <f t="shared" si="80"/>
        <v>-0.99230980499862675</v>
      </c>
      <c r="G476" s="142">
        <v>2522</v>
      </c>
      <c r="H476" s="143">
        <f t="shared" si="81"/>
        <v>89.071428571428569</v>
      </c>
      <c r="I476" s="142">
        <v>5019</v>
      </c>
      <c r="J476" s="143">
        <f t="shared" si="81"/>
        <v>0.99008723235527363</v>
      </c>
      <c r="K476" s="142"/>
      <c r="L476" s="143"/>
      <c r="M476" s="143"/>
    </row>
    <row r="477" spans="2:14" x14ac:dyDescent="0.25">
      <c r="B477" s="141" t="s">
        <v>151</v>
      </c>
      <c r="C477" s="142">
        <v>4701</v>
      </c>
      <c r="D477" s="143">
        <v>3.6832818703131931E-2</v>
      </c>
      <c r="E477" s="142">
        <v>715</v>
      </c>
      <c r="F477" s="143">
        <f t="shared" si="80"/>
        <v>-0.84790470112741967</v>
      </c>
      <c r="G477" s="142">
        <v>3508</v>
      </c>
      <c r="H477" s="143">
        <f t="shared" si="81"/>
        <v>3.906293706293706</v>
      </c>
      <c r="I477" s="142">
        <v>5861</v>
      </c>
      <c r="J477" s="143">
        <f t="shared" si="81"/>
        <v>0.6707525655644242</v>
      </c>
      <c r="K477" s="142"/>
      <c r="L477" s="143"/>
      <c r="M477" s="143"/>
    </row>
    <row r="478" spans="2:14" x14ac:dyDescent="0.25">
      <c r="B478" s="141" t="s">
        <v>153</v>
      </c>
      <c r="C478" s="142">
        <v>4482</v>
      </c>
      <c r="D478" s="143">
        <v>1.1509817197020933E-2</v>
      </c>
      <c r="E478" s="142">
        <v>1295</v>
      </c>
      <c r="F478" s="143">
        <f t="shared" si="80"/>
        <v>-0.71106648817492191</v>
      </c>
      <c r="G478" s="142">
        <v>3638</v>
      </c>
      <c r="H478" s="143">
        <f t="shared" si="81"/>
        <v>1.8092664092664092</v>
      </c>
      <c r="I478" s="142">
        <v>6001</v>
      </c>
      <c r="J478" s="143">
        <f t="shared" si="81"/>
        <v>0.64953271028037385</v>
      </c>
      <c r="K478" s="142"/>
      <c r="L478" s="143"/>
      <c r="M478" s="143"/>
    </row>
    <row r="479" spans="2:14" x14ac:dyDescent="0.25">
      <c r="B479" s="141" t="s">
        <v>155</v>
      </c>
      <c r="C479" s="142">
        <v>4052</v>
      </c>
      <c r="D479" s="143">
        <v>-0.17642276422764225</v>
      </c>
      <c r="E479" s="142">
        <v>603</v>
      </c>
      <c r="F479" s="143">
        <f t="shared" si="80"/>
        <v>-0.85118460019743336</v>
      </c>
      <c r="G479" s="142">
        <v>2864</v>
      </c>
      <c r="H479" s="143">
        <f t="shared" si="81"/>
        <v>3.7495854063018239</v>
      </c>
      <c r="I479" s="142">
        <v>5047</v>
      </c>
      <c r="J479" s="143">
        <f t="shared" si="81"/>
        <v>0.76222067039106145</v>
      </c>
      <c r="K479" s="142"/>
      <c r="L479" s="143"/>
      <c r="M479" s="143"/>
    </row>
    <row r="480" spans="2:14" x14ac:dyDescent="0.25">
      <c r="B480" s="141" t="s">
        <v>157</v>
      </c>
      <c r="C480" s="142">
        <v>4136</v>
      </c>
      <c r="D480" s="143">
        <v>-8.1297201243891615E-2</v>
      </c>
      <c r="E480" s="142">
        <v>549</v>
      </c>
      <c r="F480" s="143">
        <f t="shared" si="80"/>
        <v>-0.86726305609284338</v>
      </c>
      <c r="G480" s="142">
        <v>2948</v>
      </c>
      <c r="H480" s="143">
        <f t="shared" si="81"/>
        <v>4.3697632058287796</v>
      </c>
      <c r="I480" s="142">
        <v>4103</v>
      </c>
      <c r="J480" s="143">
        <f t="shared" si="81"/>
        <v>0.39179104477611948</v>
      </c>
      <c r="K480" s="142"/>
      <c r="L480" s="143"/>
      <c r="M480" s="143"/>
    </row>
    <row r="481" spans="2:14" x14ac:dyDescent="0.25">
      <c r="B481" s="141" t="s">
        <v>159</v>
      </c>
      <c r="C481" s="142">
        <v>2612</v>
      </c>
      <c r="D481" s="143">
        <v>5.4075867635189567E-2</v>
      </c>
      <c r="E481" s="142">
        <v>427</v>
      </c>
      <c r="F481" s="143">
        <f t="shared" si="80"/>
        <v>-0.83652373660030621</v>
      </c>
      <c r="G481" s="142">
        <v>2658</v>
      </c>
      <c r="H481" s="143">
        <f t="shared" si="81"/>
        <v>5.2248243559718972</v>
      </c>
      <c r="I481" s="142">
        <v>4346</v>
      </c>
      <c r="J481" s="143">
        <f t="shared" si="81"/>
        <v>0.63506395786305503</v>
      </c>
      <c r="K481" s="142"/>
      <c r="L481" s="143"/>
      <c r="M481" s="143"/>
    </row>
    <row r="482" spans="2:14" x14ac:dyDescent="0.25">
      <c r="B482" s="141" t="s">
        <v>161</v>
      </c>
      <c r="C482" s="142">
        <v>3172</v>
      </c>
      <c r="D482" s="143">
        <v>0.31128565522943363</v>
      </c>
      <c r="E482" s="142">
        <v>487</v>
      </c>
      <c r="F482" s="143">
        <f t="shared" si="80"/>
        <v>-0.84646910466582592</v>
      </c>
      <c r="G482" s="142">
        <v>3528</v>
      </c>
      <c r="H482" s="143">
        <f t="shared" si="81"/>
        <v>6.2443531827515404</v>
      </c>
      <c r="I482" s="142">
        <v>5182</v>
      </c>
      <c r="J482" s="143">
        <f t="shared" si="81"/>
        <v>0.46882086167800452</v>
      </c>
      <c r="K482" s="142"/>
      <c r="L482" s="143"/>
      <c r="M482" s="143"/>
    </row>
    <row r="483" spans="2:14" ht="15.75" x14ac:dyDescent="0.25">
      <c r="B483" s="144" t="s">
        <v>121</v>
      </c>
      <c r="C483" s="145">
        <v>42946</v>
      </c>
      <c r="D483" s="146">
        <v>-3.2682388449669975E-2</v>
      </c>
      <c r="E483" s="145">
        <v>12242</v>
      </c>
      <c r="F483" s="146">
        <f t="shared" si="80"/>
        <v>-0.71494434871699342</v>
      </c>
      <c r="G483" s="145">
        <v>26051</v>
      </c>
      <c r="H483" s="146">
        <f t="shared" si="81"/>
        <v>1.1280019604639766</v>
      </c>
      <c r="I483" s="145">
        <v>56675</v>
      </c>
      <c r="J483" s="146">
        <f t="shared" si="81"/>
        <v>1.1755402863613682</v>
      </c>
      <c r="K483" s="145">
        <v>26885</v>
      </c>
      <c r="L483" s="146">
        <v>0.27320515249100219</v>
      </c>
      <c r="M483" s="146">
        <v>0.66470588235294126</v>
      </c>
    </row>
    <row r="484" spans="2:14" ht="6" customHeight="1" x14ac:dyDescent="0.25"/>
    <row r="485" spans="2:14" x14ac:dyDescent="0.25">
      <c r="B485" s="49" t="s">
        <v>281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49"/>
      <c r="E486" s="149"/>
      <c r="G486" s="149"/>
      <c r="I486" s="149"/>
      <c r="K486" s="149"/>
    </row>
    <row r="493" spans="2:14" ht="48.75" customHeight="1" thickBot="1" x14ac:dyDescent="0.3">
      <c r="B493" s="307" t="s">
        <v>302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1" t="s">
        <v>213</v>
      </c>
    </row>
    <row r="494" spans="2:14" ht="10.5" customHeight="1" thickBot="1" x14ac:dyDescent="0.3">
      <c r="B494" s="134"/>
      <c r="C494" s="135"/>
      <c r="D494" s="134"/>
      <c r="E494" s="134"/>
      <c r="F494" s="134"/>
      <c r="G494" s="134"/>
      <c r="H494" s="134"/>
      <c r="I494" s="134"/>
      <c r="J494" s="134"/>
      <c r="K494" s="4"/>
      <c r="L494" s="4"/>
      <c r="N494" s="1" t="s">
        <v>214</v>
      </c>
    </row>
    <row r="495" spans="2:14" ht="22.5" thickTop="1" thickBot="1" x14ac:dyDescent="0.3">
      <c r="B495" s="150" t="str">
        <f>C495</f>
        <v>Islandia</v>
      </c>
      <c r="C495" s="317" t="s">
        <v>231</v>
      </c>
      <c r="D495" s="318"/>
      <c r="E495" s="318"/>
      <c r="F495" s="318"/>
      <c r="G495" s="318"/>
      <c r="H495" s="318"/>
      <c r="I495" s="318"/>
      <c r="J495" s="318"/>
      <c r="K495" s="318"/>
      <c r="L495" s="318"/>
      <c r="M495" s="319"/>
    </row>
    <row r="496" spans="2:14" ht="22.5" thickTop="1" thickBot="1" x14ac:dyDescent="0.3">
      <c r="B496" s="13"/>
      <c r="C496" s="320">
        <f>2019</f>
        <v>2019</v>
      </c>
      <c r="D496" s="321"/>
      <c r="E496" s="322">
        <v>2020</v>
      </c>
      <c r="F496" s="321"/>
      <c r="G496" s="322">
        <v>2021</v>
      </c>
      <c r="H496" s="321"/>
      <c r="I496" s="322">
        <v>2022</v>
      </c>
      <c r="J496" s="321"/>
      <c r="K496" s="322">
        <v>2023</v>
      </c>
      <c r="L496" s="323"/>
      <c r="M496" s="324"/>
    </row>
    <row r="497" spans="2:13" ht="16.5" thickTop="1" thickBot="1" x14ac:dyDescent="0.3">
      <c r="B497" s="16"/>
      <c r="C497" s="137" t="s">
        <v>135</v>
      </c>
      <c r="D497" s="138" t="str">
        <f>CONCATENATE("var ",RIGHT(2019,2),"/",RIGHT(2018,2))</f>
        <v>var 19/18</v>
      </c>
      <c r="E497" s="139" t="s">
        <v>135</v>
      </c>
      <c r="F497" s="138" t="str">
        <f>CONCATENATE("var ",RIGHT(E496,2),"/",RIGHT(E496-1,2))</f>
        <v>var 20/19</v>
      </c>
      <c r="G497" s="139" t="s">
        <v>135</v>
      </c>
      <c r="H497" s="138" t="str">
        <f>CONCATENATE("var ",RIGHT(G496,2),"/",RIGHT(G496-1,2))</f>
        <v>var 21/20</v>
      </c>
      <c r="I497" s="139" t="s">
        <v>135</v>
      </c>
      <c r="J497" s="138" t="str">
        <f>CONCATENATE("var ",RIGHT(I496,2),"/",RIGHT(I496-1,2))</f>
        <v>var 22/21</v>
      </c>
      <c r="K497" s="139" t="s">
        <v>135</v>
      </c>
      <c r="L497" s="138" t="str">
        <f>CONCATENATE("var ",RIGHT(K496,2),"/",RIGHT(K496-1,2))</f>
        <v>var 23/22</v>
      </c>
      <c r="M497" s="138" t="str">
        <f>CONCATENATE("var ",RIGHT(K496,2),"/",RIGHT(2019,2))</f>
        <v>var 23/19</v>
      </c>
    </row>
    <row r="498" spans="2:13" x14ac:dyDescent="0.25">
      <c r="B498" s="141" t="s">
        <v>139</v>
      </c>
      <c r="C498" s="142">
        <v>1019</v>
      </c>
      <c r="D498" s="143">
        <v>0.47467438494934866</v>
      </c>
      <c r="E498" s="142">
        <v>1166</v>
      </c>
      <c r="F498" s="143">
        <f t="shared" ref="F498:F510" si="84">IFERROR(E498/C498-1,"-")</f>
        <v>0.14425907752698719</v>
      </c>
      <c r="G498" s="142">
        <v>64</v>
      </c>
      <c r="H498" s="143">
        <f t="shared" ref="H498:J510" si="85">IFERROR(G498/E498-1,"-")</f>
        <v>-0.94511149228130364</v>
      </c>
      <c r="I498" s="142">
        <v>498</v>
      </c>
      <c r="J498" s="143">
        <f t="shared" si="85"/>
        <v>6.78125</v>
      </c>
      <c r="K498" s="142">
        <v>1059</v>
      </c>
      <c r="L498" s="143">
        <f t="shared" ref="L498:L502" si="86">IFERROR(K498/I498-1,"-")</f>
        <v>1.1265060240963853</v>
      </c>
      <c r="M498" s="143">
        <f>K498/C498-1</f>
        <v>3.9254170755642859E-2</v>
      </c>
    </row>
    <row r="499" spans="2:13" x14ac:dyDescent="0.25">
      <c r="B499" s="141" t="s">
        <v>141</v>
      </c>
      <c r="C499" s="142">
        <v>1346</v>
      </c>
      <c r="D499" s="143">
        <v>0.42133051742344252</v>
      </c>
      <c r="E499" s="142">
        <v>1517</v>
      </c>
      <c r="F499" s="143">
        <f t="shared" si="84"/>
        <v>0.12704309063893016</v>
      </c>
      <c r="G499" s="142">
        <v>108</v>
      </c>
      <c r="H499" s="143">
        <f t="shared" si="85"/>
        <v>-0.92880685563612397</v>
      </c>
      <c r="I499" s="142">
        <v>1024</v>
      </c>
      <c r="J499" s="143">
        <f t="shared" si="85"/>
        <v>8.481481481481481</v>
      </c>
      <c r="K499" s="142">
        <v>1708</v>
      </c>
      <c r="L499" s="143">
        <f t="shared" si="86"/>
        <v>0.66796875</v>
      </c>
      <c r="M499" s="143">
        <f>IFERROR(K499/C499-1,"-")</f>
        <v>0.26894502228826145</v>
      </c>
    </row>
    <row r="500" spans="2:13" x14ac:dyDescent="0.25">
      <c r="B500" s="141" t="s">
        <v>143</v>
      </c>
      <c r="C500" s="142">
        <v>948</v>
      </c>
      <c r="D500" s="143">
        <v>0.53896103896103886</v>
      </c>
      <c r="E500" s="142">
        <v>434</v>
      </c>
      <c r="F500" s="143">
        <f t="shared" si="84"/>
        <v>-0.54219409282700415</v>
      </c>
      <c r="G500" s="142">
        <v>92</v>
      </c>
      <c r="H500" s="143">
        <f t="shared" si="85"/>
        <v>-0.78801843317972353</v>
      </c>
      <c r="I500" s="142">
        <v>1255</v>
      </c>
      <c r="J500" s="143">
        <f t="shared" si="85"/>
        <v>12.641304347826088</v>
      </c>
      <c r="K500" s="142">
        <v>1077</v>
      </c>
      <c r="L500" s="143">
        <f t="shared" si="86"/>
        <v>-0.14183266932270922</v>
      </c>
      <c r="M500" s="143">
        <f t="shared" ref="M500:M502" si="87">IFERROR(K500/C500-1,"-")</f>
        <v>0.13607594936708867</v>
      </c>
    </row>
    <row r="501" spans="2:13" x14ac:dyDescent="0.25">
      <c r="B501" s="141" t="s">
        <v>145</v>
      </c>
      <c r="C501" s="142">
        <v>526</v>
      </c>
      <c r="D501" s="143">
        <v>6.8507462686567164</v>
      </c>
      <c r="E501" s="142">
        <v>0</v>
      </c>
      <c r="F501" s="143">
        <f t="shared" si="84"/>
        <v>-1</v>
      </c>
      <c r="G501" s="142">
        <v>44</v>
      </c>
      <c r="H501" s="143" t="str">
        <f t="shared" si="85"/>
        <v>-</v>
      </c>
      <c r="I501" s="142">
        <v>554</v>
      </c>
      <c r="J501" s="143">
        <f t="shared" si="85"/>
        <v>11.590909090909092</v>
      </c>
      <c r="K501" s="142">
        <v>320</v>
      </c>
      <c r="L501" s="143">
        <f t="shared" si="86"/>
        <v>-0.42238267148014441</v>
      </c>
      <c r="M501" s="143">
        <f t="shared" si="87"/>
        <v>-0.39163498098859317</v>
      </c>
    </row>
    <row r="502" spans="2:13" x14ac:dyDescent="0.25">
      <c r="B502" s="141" t="s">
        <v>147</v>
      </c>
      <c r="C502" s="142">
        <v>65</v>
      </c>
      <c r="D502" s="143">
        <v>0.54761904761904767</v>
      </c>
      <c r="E502" s="142">
        <v>0</v>
      </c>
      <c r="F502" s="143">
        <f t="shared" si="84"/>
        <v>-1</v>
      </c>
      <c r="G502" s="142">
        <v>41</v>
      </c>
      <c r="H502" s="143" t="str">
        <f t="shared" si="85"/>
        <v>-</v>
      </c>
      <c r="I502" s="142">
        <v>40</v>
      </c>
      <c r="J502" s="143">
        <f t="shared" si="85"/>
        <v>-2.4390243902439046E-2</v>
      </c>
      <c r="K502" s="142">
        <v>177</v>
      </c>
      <c r="L502" s="143">
        <f t="shared" si="86"/>
        <v>3.4249999999999998</v>
      </c>
      <c r="M502" s="143">
        <f t="shared" si="87"/>
        <v>1.7230769230769232</v>
      </c>
    </row>
    <row r="503" spans="2:13" x14ac:dyDescent="0.25">
      <c r="B503" s="141" t="s">
        <v>149</v>
      </c>
      <c r="C503" s="142">
        <v>274</v>
      </c>
      <c r="D503" s="143">
        <v>0.29245283018867929</v>
      </c>
      <c r="E503" s="142">
        <v>15</v>
      </c>
      <c r="F503" s="143">
        <f t="shared" si="84"/>
        <v>-0.94525547445255476</v>
      </c>
      <c r="G503" s="142">
        <v>25</v>
      </c>
      <c r="H503" s="143">
        <f t="shared" si="85"/>
        <v>0.66666666666666674</v>
      </c>
      <c r="I503" s="142">
        <v>60</v>
      </c>
      <c r="J503" s="143">
        <f t="shared" si="85"/>
        <v>1.4</v>
      </c>
      <c r="K503" s="142"/>
      <c r="L503" s="143"/>
      <c r="M503" s="143"/>
    </row>
    <row r="504" spans="2:13" x14ac:dyDescent="0.25">
      <c r="B504" s="141" t="s">
        <v>151</v>
      </c>
      <c r="C504" s="142">
        <v>339</v>
      </c>
      <c r="D504" s="143">
        <v>-0.51362984218077479</v>
      </c>
      <c r="E504" s="142">
        <v>4</v>
      </c>
      <c r="F504" s="143">
        <f t="shared" si="84"/>
        <v>-0.98820058997050153</v>
      </c>
      <c r="G504" s="142">
        <v>73</v>
      </c>
      <c r="H504" s="143">
        <f t="shared" si="85"/>
        <v>17.25</v>
      </c>
      <c r="I504" s="142">
        <v>81</v>
      </c>
      <c r="J504" s="143">
        <f t="shared" si="85"/>
        <v>0.1095890410958904</v>
      </c>
      <c r="K504" s="142"/>
      <c r="L504" s="143"/>
      <c r="M504" s="143"/>
    </row>
    <row r="505" spans="2:13" x14ac:dyDescent="0.25">
      <c r="B505" s="141" t="s">
        <v>153</v>
      </c>
      <c r="C505" s="142">
        <v>274</v>
      </c>
      <c r="D505" s="143">
        <v>3.007518796992481E-2</v>
      </c>
      <c r="E505" s="142">
        <v>3</v>
      </c>
      <c r="F505" s="143">
        <f t="shared" si="84"/>
        <v>-0.98905109489051091</v>
      </c>
      <c r="G505" s="142">
        <v>24</v>
      </c>
      <c r="H505" s="143">
        <f t="shared" si="85"/>
        <v>7</v>
      </c>
      <c r="I505" s="142">
        <v>22</v>
      </c>
      <c r="J505" s="143">
        <f t="shared" si="85"/>
        <v>-8.333333333333337E-2</v>
      </c>
      <c r="K505" s="142"/>
      <c r="L505" s="143"/>
      <c r="M505" s="143"/>
    </row>
    <row r="506" spans="2:13" x14ac:dyDescent="0.25">
      <c r="B506" s="141" t="s">
        <v>155</v>
      </c>
      <c r="C506" s="142">
        <v>519</v>
      </c>
      <c r="D506" s="143">
        <v>0.80208333333333326</v>
      </c>
      <c r="E506" s="142">
        <v>21</v>
      </c>
      <c r="F506" s="143">
        <f t="shared" si="84"/>
        <v>-0.95953757225433522</v>
      </c>
      <c r="G506" s="142">
        <v>34</v>
      </c>
      <c r="H506" s="143">
        <f t="shared" si="85"/>
        <v>0.61904761904761907</v>
      </c>
      <c r="I506" s="142">
        <v>37</v>
      </c>
      <c r="J506" s="143">
        <f t="shared" si="85"/>
        <v>8.8235294117646967E-2</v>
      </c>
      <c r="K506" s="142"/>
      <c r="L506" s="143"/>
      <c r="M506" s="143"/>
    </row>
    <row r="507" spans="2:13" x14ac:dyDescent="0.25">
      <c r="B507" s="141" t="s">
        <v>157</v>
      </c>
      <c r="C507" s="142">
        <v>792</v>
      </c>
      <c r="D507" s="143">
        <v>0.70322580645161281</v>
      </c>
      <c r="E507" s="142">
        <v>36</v>
      </c>
      <c r="F507" s="143">
        <f t="shared" si="84"/>
        <v>-0.95454545454545459</v>
      </c>
      <c r="G507" s="142">
        <v>384</v>
      </c>
      <c r="H507" s="143">
        <f t="shared" si="85"/>
        <v>9.6666666666666661</v>
      </c>
      <c r="I507" s="142">
        <v>383</v>
      </c>
      <c r="J507" s="143">
        <f t="shared" si="85"/>
        <v>-2.6041666666666297E-3</v>
      </c>
      <c r="K507" s="142"/>
      <c r="L507" s="143"/>
      <c r="M507" s="143"/>
    </row>
    <row r="508" spans="2:13" x14ac:dyDescent="0.25">
      <c r="B508" s="141" t="s">
        <v>159</v>
      </c>
      <c r="C508" s="142">
        <v>478</v>
      </c>
      <c r="D508" s="143">
        <v>1.7953216374269005</v>
      </c>
      <c r="E508" s="142">
        <v>11</v>
      </c>
      <c r="F508" s="143">
        <f t="shared" si="84"/>
        <v>-0.97698744769874479</v>
      </c>
      <c r="G508" s="142">
        <v>235</v>
      </c>
      <c r="H508" s="143">
        <f t="shared" si="85"/>
        <v>20.363636363636363</v>
      </c>
      <c r="I508" s="142">
        <v>488</v>
      </c>
      <c r="J508" s="143">
        <f t="shared" si="85"/>
        <v>1.076595744680851</v>
      </c>
      <c r="K508" s="142"/>
      <c r="L508" s="143"/>
      <c r="M508" s="143"/>
    </row>
    <row r="509" spans="2:13" x14ac:dyDescent="0.25">
      <c r="B509" s="141" t="s">
        <v>161</v>
      </c>
      <c r="C509" s="142">
        <v>834</v>
      </c>
      <c r="D509" s="143">
        <v>0.13778990450204631</v>
      </c>
      <c r="E509" s="142">
        <v>22</v>
      </c>
      <c r="F509" s="143">
        <f t="shared" si="84"/>
        <v>-0.97362110311750605</v>
      </c>
      <c r="G509" s="142">
        <v>357</v>
      </c>
      <c r="H509" s="143">
        <f t="shared" si="85"/>
        <v>15.227272727272727</v>
      </c>
      <c r="I509" s="142">
        <v>730</v>
      </c>
      <c r="J509" s="143">
        <f t="shared" si="85"/>
        <v>1.0448179271708682</v>
      </c>
      <c r="K509" s="142"/>
      <c r="L509" s="143"/>
      <c r="M509" s="143"/>
    </row>
    <row r="510" spans="2:13" ht="15.75" x14ac:dyDescent="0.25">
      <c r="B510" s="144" t="s">
        <v>121</v>
      </c>
      <c r="C510" s="145">
        <v>7414</v>
      </c>
      <c r="D510" s="146">
        <v>0.42714148219441772</v>
      </c>
      <c r="E510" s="145">
        <v>3229</v>
      </c>
      <c r="F510" s="146">
        <f t="shared" si="84"/>
        <v>-0.56447261936876181</v>
      </c>
      <c r="G510" s="145">
        <v>1481</v>
      </c>
      <c r="H510" s="146">
        <f t="shared" si="85"/>
        <v>-0.5413440693713224</v>
      </c>
      <c r="I510" s="145">
        <v>5172</v>
      </c>
      <c r="J510" s="146">
        <f t="shared" si="85"/>
        <v>2.4922349763673193</v>
      </c>
      <c r="K510" s="145">
        <v>4341</v>
      </c>
      <c r="L510" s="146">
        <v>0.28774844259863541</v>
      </c>
      <c r="M510" s="146">
        <v>0.11193647540983598</v>
      </c>
    </row>
    <row r="511" spans="2:13" ht="6" customHeight="1" x14ac:dyDescent="0.25"/>
    <row r="512" spans="2:13" x14ac:dyDescent="0.25">
      <c r="B512" s="49" t="s">
        <v>281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49"/>
      <c r="E513" s="149"/>
      <c r="G513" s="149"/>
      <c r="I513" s="140"/>
    </row>
    <row r="516" spans="2:14" ht="48.75" customHeight="1" thickBot="1" x14ac:dyDescent="0.3">
      <c r="B516" s="307" t="s">
        <v>303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1" t="s">
        <v>213</v>
      </c>
    </row>
    <row r="517" spans="2:14" ht="10.5" customHeight="1" thickBot="1" x14ac:dyDescent="0.3">
      <c r="B517" s="134"/>
      <c r="C517" s="135"/>
      <c r="D517" s="134"/>
      <c r="E517" s="134"/>
      <c r="F517" s="134"/>
      <c r="G517" s="134"/>
      <c r="H517" s="134"/>
      <c r="I517" s="134"/>
      <c r="J517" s="134"/>
      <c r="K517" s="4"/>
      <c r="L517" s="4"/>
      <c r="N517" s="1" t="s">
        <v>214</v>
      </c>
    </row>
    <row r="518" spans="2:14" ht="22.5" thickTop="1" thickBot="1" x14ac:dyDescent="0.3">
      <c r="B518" s="150" t="str">
        <f>C518</f>
        <v>Luxemburgo</v>
      </c>
      <c r="C518" s="317" t="s">
        <v>233</v>
      </c>
      <c r="D518" s="318"/>
      <c r="E518" s="318"/>
      <c r="F518" s="318"/>
      <c r="G518" s="318"/>
      <c r="H518" s="318"/>
      <c r="I518" s="318"/>
      <c r="J518" s="318"/>
      <c r="K518" s="318"/>
      <c r="L518" s="318"/>
      <c r="M518" s="319"/>
    </row>
    <row r="519" spans="2:14" ht="22.5" thickTop="1" thickBot="1" x14ac:dyDescent="0.3">
      <c r="B519" s="13"/>
      <c r="C519" s="320">
        <f>2019</f>
        <v>2019</v>
      </c>
      <c r="D519" s="321"/>
      <c r="E519" s="322">
        <v>2020</v>
      </c>
      <c r="F519" s="321"/>
      <c r="G519" s="322">
        <v>2021</v>
      </c>
      <c r="H519" s="321"/>
      <c r="I519" s="322">
        <v>2022</v>
      </c>
      <c r="J519" s="321"/>
      <c r="K519" s="322">
        <v>2023</v>
      </c>
      <c r="L519" s="323"/>
      <c r="M519" s="324"/>
    </row>
    <row r="520" spans="2:14" ht="16.5" thickTop="1" thickBot="1" x14ac:dyDescent="0.3">
      <c r="B520" s="16"/>
      <c r="C520" s="137" t="s">
        <v>135</v>
      </c>
      <c r="D520" s="138" t="str">
        <f>CONCATENATE("var ",RIGHT(2019,2),"/",RIGHT(2018,2))</f>
        <v>var 19/18</v>
      </c>
      <c r="E520" s="139" t="s">
        <v>135</v>
      </c>
      <c r="F520" s="138" t="str">
        <f>CONCATENATE("var ",RIGHT(E519,2),"/",RIGHT(E519-1,2))</f>
        <v>var 20/19</v>
      </c>
      <c r="G520" s="139" t="s">
        <v>135</v>
      </c>
      <c r="H520" s="138" t="str">
        <f>CONCATENATE("var ",RIGHT(G519,2),"/",RIGHT(G519-1,2))</f>
        <v>var 21/20</v>
      </c>
      <c r="I520" s="139" t="s">
        <v>135</v>
      </c>
      <c r="J520" s="138" t="str">
        <f>CONCATENATE("var ",RIGHT(I519,2),"/",RIGHT(I519-1,2))</f>
        <v>var 22/21</v>
      </c>
      <c r="K520" s="139" t="s">
        <v>135</v>
      </c>
      <c r="L520" s="138" t="str">
        <f>CONCATENATE("var ",RIGHT(K519,2),"/",RIGHT(K519-1,2))</f>
        <v>var 23/22</v>
      </c>
      <c r="M520" s="138" t="str">
        <f>CONCATENATE("var ",RIGHT(K519,2),"/",RIGHT(2019,2))</f>
        <v>var 23/19</v>
      </c>
    </row>
    <row r="521" spans="2:14" x14ac:dyDescent="0.25">
      <c r="B521" s="141" t="s">
        <v>139</v>
      </c>
      <c r="C521" s="142">
        <v>384</v>
      </c>
      <c r="D521" s="143">
        <v>-0.23658051689860837</v>
      </c>
      <c r="E521" s="142">
        <v>365</v>
      </c>
      <c r="F521" s="143">
        <f t="shared" ref="F521:F533" si="88">IFERROR(E521/C521-1,"-")</f>
        <v>-4.947916666666663E-2</v>
      </c>
      <c r="G521" s="142">
        <v>161</v>
      </c>
      <c r="H521" s="143">
        <f t="shared" ref="H521:J533" si="89">IFERROR(G521/E521-1,"-")</f>
        <v>-0.55890410958904102</v>
      </c>
      <c r="I521" s="142">
        <v>417</v>
      </c>
      <c r="J521" s="143">
        <f t="shared" si="89"/>
        <v>1.5900621118012421</v>
      </c>
      <c r="K521" s="142">
        <v>746</v>
      </c>
      <c r="L521" s="143">
        <f t="shared" ref="L521:L525" si="90">IFERROR(K521/I521-1,"-")</f>
        <v>0.78896882494004794</v>
      </c>
      <c r="M521" s="143">
        <f>K521/C521-1</f>
        <v>0.94270833333333326</v>
      </c>
    </row>
    <row r="522" spans="2:14" x14ac:dyDescent="0.25">
      <c r="B522" s="141" t="s">
        <v>141</v>
      </c>
      <c r="C522" s="142">
        <v>342</v>
      </c>
      <c r="D522" s="143">
        <v>-0.20465116279069773</v>
      </c>
      <c r="E522" s="142">
        <v>378</v>
      </c>
      <c r="F522" s="143">
        <f t="shared" si="88"/>
        <v>0.10526315789473695</v>
      </c>
      <c r="G522" s="142">
        <v>289</v>
      </c>
      <c r="H522" s="143">
        <f t="shared" si="89"/>
        <v>-0.23544973544973546</v>
      </c>
      <c r="I522" s="142">
        <v>608</v>
      </c>
      <c r="J522" s="143">
        <f t="shared" si="89"/>
        <v>1.1038062283737022</v>
      </c>
      <c r="K522" s="142">
        <v>505</v>
      </c>
      <c r="L522" s="143">
        <f t="shared" si="90"/>
        <v>-0.16940789473684215</v>
      </c>
      <c r="M522" s="143">
        <f>IFERROR(K522/C522-1,"-")</f>
        <v>0.47660818713450293</v>
      </c>
    </row>
    <row r="523" spans="2:14" x14ac:dyDescent="0.25">
      <c r="B523" s="141" t="s">
        <v>143</v>
      </c>
      <c r="C523" s="142">
        <v>378</v>
      </c>
      <c r="D523" s="143">
        <v>-4.3037974683544311E-2</v>
      </c>
      <c r="E523" s="142">
        <v>132</v>
      </c>
      <c r="F523" s="143">
        <f t="shared" si="88"/>
        <v>-0.65079365079365081</v>
      </c>
      <c r="G523" s="142">
        <v>338</v>
      </c>
      <c r="H523" s="143">
        <f t="shared" si="89"/>
        <v>1.5606060606060606</v>
      </c>
      <c r="I523" s="142">
        <v>508</v>
      </c>
      <c r="J523" s="143">
        <f t="shared" si="89"/>
        <v>0.50295857988165671</v>
      </c>
      <c r="K523" s="142">
        <v>667</v>
      </c>
      <c r="L523" s="143">
        <f t="shared" si="90"/>
        <v>0.31299212598425208</v>
      </c>
      <c r="M523" s="143">
        <f t="shared" ref="M523:M525" si="91">IFERROR(K523/C523-1,"-")</f>
        <v>0.76455026455026465</v>
      </c>
    </row>
    <row r="524" spans="2:14" x14ac:dyDescent="0.25">
      <c r="B524" s="141" t="s">
        <v>145</v>
      </c>
      <c r="C524" s="142">
        <v>379</v>
      </c>
      <c r="D524" s="143">
        <v>-0.45545977011494254</v>
      </c>
      <c r="E524" s="142">
        <v>0</v>
      </c>
      <c r="F524" s="143">
        <f t="shared" si="88"/>
        <v>-1</v>
      </c>
      <c r="G524" s="142">
        <v>796</v>
      </c>
      <c r="H524" s="143" t="str">
        <f t="shared" si="89"/>
        <v>-</v>
      </c>
      <c r="I524" s="142">
        <v>739</v>
      </c>
      <c r="J524" s="143">
        <f t="shared" si="89"/>
        <v>-7.1608040201004974E-2</v>
      </c>
      <c r="K524" s="142">
        <v>671</v>
      </c>
      <c r="L524" s="143">
        <f t="shared" si="90"/>
        <v>-9.201623815967519E-2</v>
      </c>
      <c r="M524" s="143">
        <f t="shared" si="91"/>
        <v>0.77044854881266489</v>
      </c>
    </row>
    <row r="525" spans="2:14" x14ac:dyDescent="0.25">
      <c r="B525" s="141" t="s">
        <v>147</v>
      </c>
      <c r="C525" s="142">
        <v>318</v>
      </c>
      <c r="D525" s="143">
        <v>-2.1538461538461506E-2</v>
      </c>
      <c r="E525" s="142">
        <v>0</v>
      </c>
      <c r="F525" s="143">
        <f t="shared" si="88"/>
        <v>-1</v>
      </c>
      <c r="G525" s="142">
        <v>483</v>
      </c>
      <c r="H525" s="143" t="str">
        <f t="shared" si="89"/>
        <v>-</v>
      </c>
      <c r="I525" s="142">
        <v>422</v>
      </c>
      <c r="J525" s="143">
        <f t="shared" si="89"/>
        <v>-0.1262939958592133</v>
      </c>
      <c r="K525" s="142">
        <v>471</v>
      </c>
      <c r="L525" s="143">
        <f t="shared" si="90"/>
        <v>0.11611374407582931</v>
      </c>
      <c r="M525" s="143">
        <f t="shared" si="91"/>
        <v>0.48113207547169812</v>
      </c>
    </row>
    <row r="526" spans="2:14" x14ac:dyDescent="0.25">
      <c r="B526" s="141" t="s">
        <v>149</v>
      </c>
      <c r="C526" s="142">
        <v>284</v>
      </c>
      <c r="D526" s="143">
        <v>0.10077519379844957</v>
      </c>
      <c r="E526" s="142">
        <v>0</v>
      </c>
      <c r="F526" s="143">
        <f t="shared" si="88"/>
        <v>-1</v>
      </c>
      <c r="G526" s="142">
        <v>314</v>
      </c>
      <c r="H526" s="143" t="str">
        <f t="shared" si="89"/>
        <v>-</v>
      </c>
      <c r="I526" s="142">
        <v>295</v>
      </c>
      <c r="J526" s="143">
        <f t="shared" si="89"/>
        <v>-6.0509554140127375E-2</v>
      </c>
      <c r="K526" s="142"/>
      <c r="L526" s="143"/>
      <c r="M526" s="143"/>
    </row>
    <row r="527" spans="2:14" x14ac:dyDescent="0.25">
      <c r="B527" s="141" t="s">
        <v>151</v>
      </c>
      <c r="C527" s="142">
        <v>201</v>
      </c>
      <c r="D527" s="143">
        <v>-3.8277511961722466E-2</v>
      </c>
      <c r="E527" s="142">
        <v>119</v>
      </c>
      <c r="F527" s="143">
        <f t="shared" si="88"/>
        <v>-0.40796019900497515</v>
      </c>
      <c r="G527" s="142">
        <v>319</v>
      </c>
      <c r="H527" s="143">
        <f t="shared" si="89"/>
        <v>1.6806722689075628</v>
      </c>
      <c r="I527" s="142">
        <v>357</v>
      </c>
      <c r="J527" s="143">
        <f t="shared" si="89"/>
        <v>0.11912225705329149</v>
      </c>
      <c r="K527" s="142"/>
      <c r="L527" s="143"/>
      <c r="M527" s="143"/>
    </row>
    <row r="528" spans="2:14" x14ac:dyDescent="0.25">
      <c r="B528" s="141" t="s">
        <v>153</v>
      </c>
      <c r="C528" s="142">
        <v>306</v>
      </c>
      <c r="D528" s="143">
        <v>-0.22531645569620251</v>
      </c>
      <c r="E528" s="142">
        <v>124</v>
      </c>
      <c r="F528" s="143">
        <f t="shared" si="88"/>
        <v>-0.59477124183006536</v>
      </c>
      <c r="G528" s="142">
        <v>517</v>
      </c>
      <c r="H528" s="143">
        <f t="shared" si="89"/>
        <v>3.169354838709677</v>
      </c>
      <c r="I528" s="142">
        <v>635</v>
      </c>
      <c r="J528" s="143">
        <f t="shared" si="89"/>
        <v>0.22823984526112184</v>
      </c>
      <c r="K528" s="142"/>
      <c r="L528" s="143"/>
      <c r="M528" s="143"/>
    </row>
    <row r="529" spans="2:14" x14ac:dyDescent="0.25">
      <c r="B529" s="141" t="s">
        <v>155</v>
      </c>
      <c r="C529" s="142">
        <v>382</v>
      </c>
      <c r="D529" s="143">
        <v>-6.8292682926829218E-2</v>
      </c>
      <c r="E529" s="142">
        <v>123</v>
      </c>
      <c r="F529" s="143">
        <f t="shared" si="88"/>
        <v>-0.67801047120418856</v>
      </c>
      <c r="G529" s="142">
        <v>470</v>
      </c>
      <c r="H529" s="143">
        <f t="shared" si="89"/>
        <v>2.821138211382114</v>
      </c>
      <c r="I529" s="142">
        <v>392</v>
      </c>
      <c r="J529" s="143">
        <f t="shared" si="89"/>
        <v>-0.16595744680851066</v>
      </c>
      <c r="K529" s="142"/>
      <c r="L529" s="143"/>
      <c r="M529" s="143"/>
    </row>
    <row r="530" spans="2:14" x14ac:dyDescent="0.25">
      <c r="B530" s="141" t="s">
        <v>157</v>
      </c>
      <c r="C530" s="142">
        <v>340</v>
      </c>
      <c r="D530" s="143">
        <v>-0.13924050632911389</v>
      </c>
      <c r="E530" s="142">
        <v>104</v>
      </c>
      <c r="F530" s="143">
        <f t="shared" si="88"/>
        <v>-0.69411764705882351</v>
      </c>
      <c r="G530" s="142">
        <v>514</v>
      </c>
      <c r="H530" s="143">
        <f t="shared" si="89"/>
        <v>3.9423076923076925</v>
      </c>
      <c r="I530" s="142">
        <v>474</v>
      </c>
      <c r="J530" s="143">
        <f t="shared" si="89"/>
        <v>-7.7821011673151697E-2</v>
      </c>
      <c r="K530" s="142"/>
      <c r="L530" s="143"/>
      <c r="M530" s="143"/>
    </row>
    <row r="531" spans="2:14" x14ac:dyDescent="0.25">
      <c r="B531" s="141" t="s">
        <v>159</v>
      </c>
      <c r="C531" s="142">
        <v>330</v>
      </c>
      <c r="D531" s="143">
        <v>-0.11290322580645162</v>
      </c>
      <c r="E531" s="142">
        <v>145</v>
      </c>
      <c r="F531" s="143">
        <f t="shared" si="88"/>
        <v>-0.56060606060606055</v>
      </c>
      <c r="G531" s="142">
        <v>426</v>
      </c>
      <c r="H531" s="143">
        <f t="shared" si="89"/>
        <v>1.9379310344827587</v>
      </c>
      <c r="I531" s="142">
        <v>475</v>
      </c>
      <c r="J531" s="143">
        <f t="shared" si="89"/>
        <v>0.11502347417840375</v>
      </c>
      <c r="K531" s="142"/>
      <c r="L531" s="143"/>
      <c r="M531" s="143"/>
    </row>
    <row r="532" spans="2:14" x14ac:dyDescent="0.25">
      <c r="B532" s="141" t="s">
        <v>161</v>
      </c>
      <c r="C532" s="142">
        <v>413</v>
      </c>
      <c r="D532" s="143">
        <v>-0.21333333333333337</v>
      </c>
      <c r="E532" s="142">
        <v>324</v>
      </c>
      <c r="F532" s="143">
        <f t="shared" si="88"/>
        <v>-0.21549636803874095</v>
      </c>
      <c r="G532" s="142">
        <v>842</v>
      </c>
      <c r="H532" s="143">
        <f t="shared" si="89"/>
        <v>1.5987654320987654</v>
      </c>
      <c r="I532" s="142">
        <v>545</v>
      </c>
      <c r="J532" s="143">
        <f t="shared" si="89"/>
        <v>-0.35273159144893107</v>
      </c>
      <c r="K532" s="142"/>
      <c r="L532" s="143"/>
      <c r="M532" s="143"/>
    </row>
    <row r="533" spans="2:14" ht="15.75" x14ac:dyDescent="0.25">
      <c r="B533" s="144" t="s">
        <v>121</v>
      </c>
      <c r="C533" s="145">
        <v>4057</v>
      </c>
      <c r="D533" s="146">
        <v>-0.17423163036841038</v>
      </c>
      <c r="E533" s="145">
        <v>1814</v>
      </c>
      <c r="F533" s="146">
        <f t="shared" si="88"/>
        <v>-0.55287157998521075</v>
      </c>
      <c r="G533" s="145">
        <v>5469</v>
      </c>
      <c r="H533" s="146">
        <f t="shared" si="89"/>
        <v>2.0148842337375963</v>
      </c>
      <c r="I533" s="145">
        <v>5867</v>
      </c>
      <c r="J533" s="146">
        <f t="shared" si="89"/>
        <v>7.2773816054123142E-2</v>
      </c>
      <c r="K533" s="145">
        <v>3060</v>
      </c>
      <c r="L533" s="146">
        <v>0.13585746102449892</v>
      </c>
      <c r="M533" s="146">
        <v>0.69905607995558028</v>
      </c>
    </row>
    <row r="534" spans="2:14" ht="6" customHeight="1" x14ac:dyDescent="0.25"/>
    <row r="535" spans="2:14" x14ac:dyDescent="0.25">
      <c r="B535" s="49" t="s">
        <v>281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49"/>
      <c r="E536" s="149"/>
      <c r="G536" s="149"/>
      <c r="I536" s="149"/>
      <c r="K536" s="149"/>
    </row>
    <row r="539" spans="2:14" ht="48.75" customHeight="1" thickBot="1" x14ac:dyDescent="0.3">
      <c r="B539" s="307" t="s">
        <v>304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1" t="s">
        <v>213</v>
      </c>
    </row>
    <row r="540" spans="2:14" ht="10.5" customHeight="1" thickBot="1" x14ac:dyDescent="0.3">
      <c r="B540" s="134"/>
      <c r="C540" s="135"/>
      <c r="D540" s="134"/>
      <c r="E540" s="134"/>
      <c r="F540" s="134"/>
      <c r="G540" s="134"/>
      <c r="H540" s="134"/>
      <c r="I540" s="134"/>
      <c r="J540" s="134"/>
      <c r="K540" s="4"/>
      <c r="L540" s="4"/>
      <c r="N540" s="1" t="s">
        <v>214</v>
      </c>
    </row>
    <row r="541" spans="2:14" ht="22.5" thickTop="1" thickBot="1" x14ac:dyDescent="0.3">
      <c r="B541" s="150" t="str">
        <f>C541</f>
        <v>Lituania</v>
      </c>
      <c r="C541" s="317" t="s">
        <v>235</v>
      </c>
      <c r="D541" s="318"/>
      <c r="E541" s="318"/>
      <c r="F541" s="318"/>
      <c r="G541" s="318"/>
      <c r="H541" s="318"/>
      <c r="I541" s="318"/>
      <c r="J541" s="318"/>
      <c r="K541" s="318"/>
      <c r="L541" s="318"/>
      <c r="M541" s="319"/>
    </row>
    <row r="542" spans="2:14" ht="22.5" thickTop="1" thickBot="1" x14ac:dyDescent="0.3">
      <c r="B542" s="13"/>
      <c r="C542" s="320">
        <f>2019</f>
        <v>2019</v>
      </c>
      <c r="D542" s="321"/>
      <c r="E542" s="322">
        <v>2020</v>
      </c>
      <c r="F542" s="321"/>
      <c r="G542" s="322">
        <v>2021</v>
      </c>
      <c r="H542" s="321"/>
      <c r="I542" s="322">
        <v>2022</v>
      </c>
      <c r="J542" s="321"/>
      <c r="K542" s="322">
        <v>2023</v>
      </c>
      <c r="L542" s="323"/>
      <c r="M542" s="324"/>
    </row>
    <row r="543" spans="2:14" ht="16.5" thickTop="1" thickBot="1" x14ac:dyDescent="0.3">
      <c r="B543" s="16"/>
      <c r="C543" s="137" t="s">
        <v>135</v>
      </c>
      <c r="D543" s="138" t="str">
        <f>CONCATENATE("var ",RIGHT(2019,2),"/",RIGHT(2018,2))</f>
        <v>var 19/18</v>
      </c>
      <c r="E543" s="139" t="s">
        <v>135</v>
      </c>
      <c r="F543" s="138" t="str">
        <f>CONCATENATE("var ",RIGHT(E542,2),"/",RIGHT(E542-1,2))</f>
        <v>var 20/19</v>
      </c>
      <c r="G543" s="139" t="s">
        <v>135</v>
      </c>
      <c r="H543" s="138" t="str">
        <f>CONCATENATE("var ",RIGHT(G542,2),"/",RIGHT(G542-1,2))</f>
        <v>var 21/20</v>
      </c>
      <c r="I543" s="139" t="s">
        <v>135</v>
      </c>
      <c r="J543" s="138" t="str">
        <f>CONCATENATE("var ",RIGHT(I542,2),"/",RIGHT(I542-1,2))</f>
        <v>var 22/21</v>
      </c>
      <c r="K543" s="139" t="s">
        <v>135</v>
      </c>
      <c r="L543" s="138" t="str">
        <f>CONCATENATE("var ",RIGHT(K542,2),"/",RIGHT(K542-1,2))</f>
        <v>var 23/22</v>
      </c>
      <c r="M543" s="138" t="str">
        <f>CONCATENATE("var ",RIGHT(K542,2),"/",RIGHT(2019,2))</f>
        <v>var 23/19</v>
      </c>
    </row>
    <row r="544" spans="2:14" x14ac:dyDescent="0.25">
      <c r="B544" s="141" t="s">
        <v>139</v>
      </c>
      <c r="C544" s="142">
        <v>394</v>
      </c>
      <c r="D544" s="143">
        <v>0.4701492537313432</v>
      </c>
      <c r="E544" s="142">
        <v>230</v>
      </c>
      <c r="F544" s="143">
        <f t="shared" ref="F544:F556" si="92">IFERROR(E544/C544-1,"-")</f>
        <v>-0.41624365482233505</v>
      </c>
      <c r="G544" s="142">
        <v>105</v>
      </c>
      <c r="H544" s="143">
        <f t="shared" ref="H544:J556" si="93">IFERROR(G544/E544-1,"-")</f>
        <v>-0.54347826086956519</v>
      </c>
      <c r="I544" s="142">
        <v>402</v>
      </c>
      <c r="J544" s="143">
        <f t="shared" si="93"/>
        <v>2.8285714285714287</v>
      </c>
      <c r="K544" s="142">
        <v>653</v>
      </c>
      <c r="L544" s="143">
        <f t="shared" ref="L544:L548" si="94">IFERROR(K544/I544-1,"-")</f>
        <v>0.62437810945273631</v>
      </c>
      <c r="M544" s="143">
        <f>K544/C544-1</f>
        <v>0.65736040609137047</v>
      </c>
    </row>
    <row r="545" spans="2:13" x14ac:dyDescent="0.25">
      <c r="B545" s="141" t="s">
        <v>141</v>
      </c>
      <c r="C545" s="142">
        <v>281</v>
      </c>
      <c r="D545" s="143">
        <v>-2.0905923344947785E-2</v>
      </c>
      <c r="E545" s="142">
        <v>302</v>
      </c>
      <c r="F545" s="143">
        <f t="shared" si="92"/>
        <v>7.4733096085409345E-2</v>
      </c>
      <c r="G545" s="142">
        <v>108</v>
      </c>
      <c r="H545" s="143">
        <f t="shared" si="93"/>
        <v>-0.64238410596026485</v>
      </c>
      <c r="I545" s="142">
        <v>475</v>
      </c>
      <c r="J545" s="143">
        <f t="shared" si="93"/>
        <v>3.3981481481481479</v>
      </c>
      <c r="K545" s="142">
        <v>806</v>
      </c>
      <c r="L545" s="143">
        <f t="shared" si="94"/>
        <v>0.69684210526315793</v>
      </c>
      <c r="M545" s="143">
        <f>IFERROR(K545/C545-1,"-")</f>
        <v>1.8683274021352312</v>
      </c>
    </row>
    <row r="546" spans="2:13" x14ac:dyDescent="0.25">
      <c r="B546" s="141" t="s">
        <v>143</v>
      </c>
      <c r="C546" s="142">
        <v>325</v>
      </c>
      <c r="D546" s="143">
        <v>0.16487455197132617</v>
      </c>
      <c r="E546" s="142">
        <v>114</v>
      </c>
      <c r="F546" s="143">
        <f t="shared" si="92"/>
        <v>-0.64923076923076928</v>
      </c>
      <c r="G546" s="142">
        <v>129</v>
      </c>
      <c r="H546" s="143">
        <f t="shared" si="93"/>
        <v>0.13157894736842102</v>
      </c>
      <c r="I546" s="142">
        <v>432</v>
      </c>
      <c r="J546" s="143">
        <f t="shared" si="93"/>
        <v>2.3488372093023258</v>
      </c>
      <c r="K546" s="142">
        <v>576</v>
      </c>
      <c r="L546" s="143">
        <f t="shared" si="94"/>
        <v>0.33333333333333326</v>
      </c>
      <c r="M546" s="143">
        <f t="shared" ref="M546:M548" si="95">IFERROR(K546/C546-1,"-")</f>
        <v>0.77230769230769236</v>
      </c>
    </row>
    <row r="547" spans="2:13" x14ac:dyDescent="0.25">
      <c r="B547" s="141" t="s">
        <v>145</v>
      </c>
      <c r="C547" s="142">
        <v>477</v>
      </c>
      <c r="D547" s="143">
        <v>6.0000000000000053E-2</v>
      </c>
      <c r="E547" s="142">
        <v>0</v>
      </c>
      <c r="F547" s="143">
        <f t="shared" si="92"/>
        <v>-1</v>
      </c>
      <c r="G547" s="142">
        <v>105</v>
      </c>
      <c r="H547" s="143" t="str">
        <f t="shared" si="93"/>
        <v>-</v>
      </c>
      <c r="I547" s="142">
        <v>536</v>
      </c>
      <c r="J547" s="143">
        <f t="shared" si="93"/>
        <v>4.1047619047619044</v>
      </c>
      <c r="K547" s="142">
        <v>710</v>
      </c>
      <c r="L547" s="143">
        <f t="shared" si="94"/>
        <v>0.32462686567164178</v>
      </c>
      <c r="M547" s="143">
        <f t="shared" si="95"/>
        <v>0.48846960167714881</v>
      </c>
    </row>
    <row r="548" spans="2:13" x14ac:dyDescent="0.25">
      <c r="B548" s="141" t="s">
        <v>147</v>
      </c>
      <c r="C548" s="142">
        <v>273</v>
      </c>
      <c r="D548" s="143">
        <v>-7.4576271186440724E-2</v>
      </c>
      <c r="E548" s="142">
        <v>0</v>
      </c>
      <c r="F548" s="143">
        <f t="shared" si="92"/>
        <v>-1</v>
      </c>
      <c r="G548" s="142">
        <v>73</v>
      </c>
      <c r="H548" s="143" t="str">
        <f t="shared" si="93"/>
        <v>-</v>
      </c>
      <c r="I548" s="142">
        <v>393</v>
      </c>
      <c r="J548" s="143">
        <f t="shared" si="93"/>
        <v>4.3835616438356162</v>
      </c>
      <c r="K548" s="142">
        <v>532</v>
      </c>
      <c r="L548" s="143">
        <f t="shared" si="94"/>
        <v>0.35368956743002555</v>
      </c>
      <c r="M548" s="143">
        <f t="shared" si="95"/>
        <v>0.94871794871794868</v>
      </c>
    </row>
    <row r="549" spans="2:13" x14ac:dyDescent="0.25">
      <c r="B549" s="141" t="s">
        <v>149</v>
      </c>
      <c r="C549" s="142">
        <v>220</v>
      </c>
      <c r="D549" s="143">
        <v>-0.24914675767918093</v>
      </c>
      <c r="E549" s="142">
        <v>39</v>
      </c>
      <c r="F549" s="143">
        <f t="shared" si="92"/>
        <v>-0.82272727272727275</v>
      </c>
      <c r="G549" s="142">
        <v>98</v>
      </c>
      <c r="H549" s="143">
        <f t="shared" si="93"/>
        <v>1.5128205128205128</v>
      </c>
      <c r="I549" s="142">
        <v>336</v>
      </c>
      <c r="J549" s="143">
        <f t="shared" si="93"/>
        <v>2.4285714285714284</v>
      </c>
      <c r="K549" s="142"/>
      <c r="L549" s="143"/>
      <c r="M549" s="143"/>
    </row>
    <row r="550" spans="2:13" x14ac:dyDescent="0.25">
      <c r="B550" s="141" t="s">
        <v>151</v>
      </c>
      <c r="C550" s="142">
        <v>137</v>
      </c>
      <c r="D550" s="143">
        <v>-0.17469879518072284</v>
      </c>
      <c r="E550" s="142">
        <v>50</v>
      </c>
      <c r="F550" s="143">
        <f t="shared" si="92"/>
        <v>-0.63503649635036497</v>
      </c>
      <c r="G550" s="142">
        <v>118</v>
      </c>
      <c r="H550" s="143">
        <f t="shared" si="93"/>
        <v>1.3599999999999999</v>
      </c>
      <c r="I550" s="142">
        <v>220</v>
      </c>
      <c r="J550" s="143">
        <f t="shared" si="93"/>
        <v>0.86440677966101687</v>
      </c>
      <c r="K550" s="142"/>
      <c r="L550" s="143"/>
      <c r="M550" s="143"/>
    </row>
    <row r="551" spans="2:13" x14ac:dyDescent="0.25">
      <c r="B551" s="141" t="s">
        <v>153</v>
      </c>
      <c r="C551" s="142">
        <v>179</v>
      </c>
      <c r="D551" s="143">
        <v>-0.1435406698564593</v>
      </c>
      <c r="E551" s="142">
        <v>52</v>
      </c>
      <c r="F551" s="143">
        <f t="shared" si="92"/>
        <v>-0.70949720670391059</v>
      </c>
      <c r="G551" s="142">
        <v>115</v>
      </c>
      <c r="H551" s="143">
        <f t="shared" si="93"/>
        <v>1.2115384615384617</v>
      </c>
      <c r="I551" s="142">
        <v>255</v>
      </c>
      <c r="J551" s="143">
        <f t="shared" si="93"/>
        <v>1.2173913043478262</v>
      </c>
      <c r="K551" s="142"/>
      <c r="L551" s="143"/>
      <c r="M551" s="143"/>
    </row>
    <row r="552" spans="2:13" x14ac:dyDescent="0.25">
      <c r="B552" s="141" t="s">
        <v>155</v>
      </c>
      <c r="C552" s="142">
        <v>118</v>
      </c>
      <c r="D552" s="143">
        <v>-0.60927152317880795</v>
      </c>
      <c r="E552" s="142">
        <v>28</v>
      </c>
      <c r="F552" s="143">
        <f t="shared" si="92"/>
        <v>-0.76271186440677963</v>
      </c>
      <c r="G552" s="142">
        <v>157</v>
      </c>
      <c r="H552" s="143">
        <f t="shared" si="93"/>
        <v>4.6071428571428568</v>
      </c>
      <c r="I552" s="142">
        <v>225</v>
      </c>
      <c r="J552" s="143">
        <f t="shared" si="93"/>
        <v>0.43312101910828016</v>
      </c>
      <c r="K552" s="142"/>
      <c r="L552" s="143"/>
      <c r="M552" s="143"/>
    </row>
    <row r="553" spans="2:13" x14ac:dyDescent="0.25">
      <c r="B553" s="141" t="s">
        <v>157</v>
      </c>
      <c r="C553" s="142">
        <v>331</v>
      </c>
      <c r="D553" s="143">
        <v>2.7950310559006208E-2</v>
      </c>
      <c r="E553" s="142">
        <v>96</v>
      </c>
      <c r="F553" s="143">
        <f t="shared" si="92"/>
        <v>-0.70996978851963743</v>
      </c>
      <c r="G553" s="142">
        <v>351</v>
      </c>
      <c r="H553" s="143">
        <f t="shared" si="93"/>
        <v>2.65625</v>
      </c>
      <c r="I553" s="142">
        <v>490</v>
      </c>
      <c r="J553" s="143">
        <f t="shared" si="93"/>
        <v>0.39601139601139601</v>
      </c>
      <c r="K553" s="142"/>
      <c r="L553" s="143"/>
      <c r="M553" s="143"/>
    </row>
    <row r="554" spans="2:13" x14ac:dyDescent="0.25">
      <c r="B554" s="141" t="s">
        <v>159</v>
      </c>
      <c r="C554" s="142">
        <v>246</v>
      </c>
      <c r="D554" s="143">
        <v>-1.2048192771084376E-2</v>
      </c>
      <c r="E554" s="142">
        <v>42</v>
      </c>
      <c r="F554" s="143">
        <f t="shared" si="92"/>
        <v>-0.82926829268292679</v>
      </c>
      <c r="G554" s="142">
        <v>248</v>
      </c>
      <c r="H554" s="143">
        <f t="shared" si="93"/>
        <v>4.9047619047619051</v>
      </c>
      <c r="I554" s="142">
        <v>487</v>
      </c>
      <c r="J554" s="143">
        <f t="shared" si="93"/>
        <v>0.96370967741935476</v>
      </c>
      <c r="K554" s="142"/>
      <c r="L554" s="143"/>
      <c r="M554" s="143"/>
    </row>
    <row r="555" spans="2:13" x14ac:dyDescent="0.25">
      <c r="B555" s="141" t="s">
        <v>161</v>
      </c>
      <c r="C555" s="142">
        <v>445</v>
      </c>
      <c r="D555" s="143">
        <v>-0.23539518900343648</v>
      </c>
      <c r="E555" s="142">
        <v>97</v>
      </c>
      <c r="F555" s="143">
        <f t="shared" si="92"/>
        <v>-0.78202247191011232</v>
      </c>
      <c r="G555" s="142">
        <v>442</v>
      </c>
      <c r="H555" s="143">
        <f t="shared" si="93"/>
        <v>3.5567010309278349</v>
      </c>
      <c r="I555" s="142">
        <v>921</v>
      </c>
      <c r="J555" s="143">
        <f t="shared" si="93"/>
        <v>1.0837104072398192</v>
      </c>
      <c r="K555" s="142"/>
      <c r="L555" s="143"/>
      <c r="M555" s="143"/>
    </row>
    <row r="556" spans="2:13" ht="15.75" x14ac:dyDescent="0.25">
      <c r="B556" s="144" t="s">
        <v>121</v>
      </c>
      <c r="C556" s="145">
        <v>3426</v>
      </c>
      <c r="D556" s="146">
        <v>-7.4554294975688773E-2</v>
      </c>
      <c r="E556" s="145">
        <v>1050</v>
      </c>
      <c r="F556" s="146">
        <f t="shared" si="92"/>
        <v>-0.69352014010507879</v>
      </c>
      <c r="G556" s="145">
        <v>2049</v>
      </c>
      <c r="H556" s="146">
        <f t="shared" si="93"/>
        <v>0.95142857142857151</v>
      </c>
      <c r="I556" s="145">
        <v>5172</v>
      </c>
      <c r="J556" s="146">
        <f t="shared" si="93"/>
        <v>1.5241581259150805</v>
      </c>
      <c r="K556" s="145">
        <v>3277</v>
      </c>
      <c r="L556" s="146">
        <v>0.46425379803395894</v>
      </c>
      <c r="M556" s="146">
        <v>0.87257142857142855</v>
      </c>
    </row>
    <row r="557" spans="2:13" ht="6" customHeight="1" x14ac:dyDescent="0.25"/>
    <row r="558" spans="2:13" x14ac:dyDescent="0.25">
      <c r="B558" s="49" t="s">
        <v>281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49"/>
      <c r="E559" s="149"/>
      <c r="G559" s="149"/>
      <c r="I559" s="149"/>
      <c r="K559" s="149"/>
    </row>
    <row r="562" spans="2:14" ht="48.75" customHeight="1" thickBot="1" x14ac:dyDescent="0.3">
      <c r="B562" s="307" t="s">
        <v>305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1" t="s">
        <v>213</v>
      </c>
    </row>
    <row r="563" spans="2:14" ht="10.5" customHeight="1" thickBot="1" x14ac:dyDescent="0.3">
      <c r="B563" s="134"/>
      <c r="C563" s="135"/>
      <c r="D563" s="134"/>
      <c r="E563" s="134"/>
      <c r="F563" s="134"/>
      <c r="G563" s="134"/>
      <c r="H563" s="134"/>
      <c r="I563" s="134"/>
      <c r="J563" s="134"/>
      <c r="K563" s="4"/>
      <c r="L563" s="4"/>
      <c r="N563" s="1" t="s">
        <v>214</v>
      </c>
    </row>
    <row r="564" spans="2:14" ht="22.5" thickTop="1" thickBot="1" x14ac:dyDescent="0.3">
      <c r="B564" s="150" t="str">
        <f>C564</f>
        <v>Hungría</v>
      </c>
      <c r="C564" s="317" t="s">
        <v>237</v>
      </c>
      <c r="D564" s="318"/>
      <c r="E564" s="318"/>
      <c r="F564" s="318"/>
      <c r="G564" s="318"/>
      <c r="H564" s="318"/>
      <c r="I564" s="318"/>
      <c r="J564" s="318"/>
      <c r="K564" s="318"/>
      <c r="L564" s="318"/>
      <c r="M564" s="319"/>
    </row>
    <row r="565" spans="2:14" ht="22.5" thickTop="1" thickBot="1" x14ac:dyDescent="0.3">
      <c r="B565" s="13"/>
      <c r="C565" s="320">
        <f>2019</f>
        <v>2019</v>
      </c>
      <c r="D565" s="321"/>
      <c r="E565" s="322">
        <v>2020</v>
      </c>
      <c r="F565" s="321"/>
      <c r="G565" s="322">
        <v>2021</v>
      </c>
      <c r="H565" s="321"/>
      <c r="I565" s="322">
        <v>2022</v>
      </c>
      <c r="J565" s="321"/>
      <c r="K565" s="322">
        <v>2023</v>
      </c>
      <c r="L565" s="323"/>
      <c r="M565" s="324"/>
    </row>
    <row r="566" spans="2:14" ht="16.5" thickTop="1" thickBot="1" x14ac:dyDescent="0.3">
      <c r="B566" s="16"/>
      <c r="C566" s="137" t="s">
        <v>135</v>
      </c>
      <c r="D566" s="138" t="str">
        <f>CONCATENATE("var ",RIGHT(2019,2),"/",RIGHT(2018,2))</f>
        <v>var 19/18</v>
      </c>
      <c r="E566" s="139" t="s">
        <v>135</v>
      </c>
      <c r="F566" s="138" t="str">
        <f>CONCATENATE("var ",RIGHT(E565,2),"/",RIGHT(E565-1,2))</f>
        <v>var 20/19</v>
      </c>
      <c r="G566" s="139" t="s">
        <v>135</v>
      </c>
      <c r="H566" s="138" t="str">
        <f>CONCATENATE("var ",RIGHT(G565,2),"/",RIGHT(G565-1,2))</f>
        <v>var 21/20</v>
      </c>
      <c r="I566" s="139" t="s">
        <v>135</v>
      </c>
      <c r="J566" s="138" t="str">
        <f>CONCATENATE("var ",RIGHT(I565,2),"/",RIGHT(I565-1,2))</f>
        <v>var 22/21</v>
      </c>
      <c r="K566" s="139" t="s">
        <v>135</v>
      </c>
      <c r="L566" s="138" t="str">
        <f>CONCATENATE("var ",RIGHT(K565,2),"/",RIGHT(K565-1,2))</f>
        <v>var 23/22</v>
      </c>
      <c r="M566" s="138" t="str">
        <f>CONCATENATE("var ",RIGHT(K565,2),"/",RIGHT(2019,2))</f>
        <v>var 23/19</v>
      </c>
    </row>
    <row r="567" spans="2:14" x14ac:dyDescent="0.25">
      <c r="B567" s="141" t="s">
        <v>139</v>
      </c>
      <c r="C567" s="142">
        <v>430</v>
      </c>
      <c r="D567" s="143">
        <v>-2.9345372460496622E-2</v>
      </c>
      <c r="E567" s="142">
        <v>410</v>
      </c>
      <c r="F567" s="143">
        <f t="shared" ref="F567:F579" si="96">IFERROR(E567/C567-1,"-")</f>
        <v>-4.6511627906976716E-2</v>
      </c>
      <c r="G567" s="142">
        <v>61</v>
      </c>
      <c r="H567" s="143">
        <f t="shared" ref="H567:J579" si="97">IFERROR(G567/E567-1,"-")</f>
        <v>-0.85121951219512193</v>
      </c>
      <c r="I567" s="142">
        <v>478</v>
      </c>
      <c r="J567" s="143">
        <f t="shared" si="97"/>
        <v>6.8360655737704921</v>
      </c>
      <c r="K567" s="142">
        <v>672</v>
      </c>
      <c r="L567" s="143">
        <f t="shared" ref="L567:L571" si="98">IFERROR(K567/I567-1,"-")</f>
        <v>0.40585774058577395</v>
      </c>
      <c r="M567" s="143">
        <f>K567/C567-1</f>
        <v>0.56279069767441858</v>
      </c>
    </row>
    <row r="568" spans="2:14" x14ac:dyDescent="0.25">
      <c r="B568" s="141" t="s">
        <v>141</v>
      </c>
      <c r="C568" s="142">
        <v>339</v>
      </c>
      <c r="D568" s="143">
        <v>-4.7752808988763995E-2</v>
      </c>
      <c r="E568" s="142">
        <v>388</v>
      </c>
      <c r="F568" s="143">
        <f t="shared" si="96"/>
        <v>0.14454277286135686</v>
      </c>
      <c r="G568" s="142">
        <v>102</v>
      </c>
      <c r="H568" s="143">
        <f t="shared" si="97"/>
        <v>-0.73711340206185572</v>
      </c>
      <c r="I568" s="142">
        <v>399</v>
      </c>
      <c r="J568" s="143">
        <f t="shared" si="97"/>
        <v>2.9117647058823528</v>
      </c>
      <c r="K568" s="142">
        <v>481</v>
      </c>
      <c r="L568" s="143">
        <f t="shared" si="98"/>
        <v>0.20551378446115298</v>
      </c>
      <c r="M568" s="143">
        <f>IFERROR(K568/C568-1,"-")</f>
        <v>0.41887905604719755</v>
      </c>
    </row>
    <row r="569" spans="2:14" x14ac:dyDescent="0.25">
      <c r="B569" s="141" t="s">
        <v>143</v>
      </c>
      <c r="C569" s="142">
        <v>457</v>
      </c>
      <c r="D569" s="143">
        <v>1.0772727272727272</v>
      </c>
      <c r="E569" s="142">
        <v>174</v>
      </c>
      <c r="F569" s="143">
        <f t="shared" si="96"/>
        <v>-0.61925601750547044</v>
      </c>
      <c r="G569" s="142">
        <v>115</v>
      </c>
      <c r="H569" s="143">
        <f t="shared" si="97"/>
        <v>-0.33908045977011492</v>
      </c>
      <c r="I569" s="142">
        <v>574</v>
      </c>
      <c r="J569" s="143">
        <f t="shared" si="97"/>
        <v>3.9913043478260866</v>
      </c>
      <c r="K569" s="142">
        <v>461</v>
      </c>
      <c r="L569" s="143">
        <f t="shared" si="98"/>
        <v>-0.19686411149825789</v>
      </c>
      <c r="M569" s="143">
        <f t="shared" ref="M569:M571" si="99">IFERROR(K569/C569-1,"-")</f>
        <v>8.7527352297593897E-3</v>
      </c>
    </row>
    <row r="570" spans="2:14" x14ac:dyDescent="0.25">
      <c r="B570" s="141" t="s">
        <v>145</v>
      </c>
      <c r="C570" s="142">
        <v>339</v>
      </c>
      <c r="D570" s="143">
        <v>0.1225165562913908</v>
      </c>
      <c r="E570" s="142">
        <v>0</v>
      </c>
      <c r="F570" s="143">
        <f t="shared" si="96"/>
        <v>-1</v>
      </c>
      <c r="G570" s="142">
        <v>69</v>
      </c>
      <c r="H570" s="143" t="str">
        <f t="shared" si="97"/>
        <v>-</v>
      </c>
      <c r="I570" s="142">
        <v>460</v>
      </c>
      <c r="J570" s="143">
        <f t="shared" si="97"/>
        <v>5.666666666666667</v>
      </c>
      <c r="K570" s="142">
        <v>481</v>
      </c>
      <c r="L570" s="143">
        <f t="shared" si="98"/>
        <v>4.5652173913043548E-2</v>
      </c>
      <c r="M570" s="143">
        <f t="shared" si="99"/>
        <v>0.41887905604719755</v>
      </c>
    </row>
    <row r="571" spans="2:14" x14ac:dyDescent="0.25">
      <c r="B571" s="141" t="s">
        <v>147</v>
      </c>
      <c r="C571" s="142">
        <v>512</v>
      </c>
      <c r="D571" s="143">
        <v>0.23671497584541057</v>
      </c>
      <c r="E571" s="142">
        <v>0</v>
      </c>
      <c r="F571" s="143">
        <f t="shared" si="96"/>
        <v>-1</v>
      </c>
      <c r="G571" s="142">
        <v>114</v>
      </c>
      <c r="H571" s="143" t="str">
        <f t="shared" si="97"/>
        <v>-</v>
      </c>
      <c r="I571" s="142">
        <v>564</v>
      </c>
      <c r="J571" s="143">
        <f t="shared" si="97"/>
        <v>3.9473684210526319</v>
      </c>
      <c r="K571" s="142">
        <v>629</v>
      </c>
      <c r="L571" s="143">
        <f t="shared" si="98"/>
        <v>0.11524822695035453</v>
      </c>
      <c r="M571" s="143">
        <f t="shared" si="99"/>
        <v>0.228515625</v>
      </c>
    </row>
    <row r="572" spans="2:14" x14ac:dyDescent="0.25">
      <c r="B572" s="141" t="s">
        <v>149</v>
      </c>
      <c r="C572" s="142">
        <v>451</v>
      </c>
      <c r="D572" s="143">
        <v>8.4134615384615419E-2</v>
      </c>
      <c r="E572" s="142">
        <v>5</v>
      </c>
      <c r="F572" s="143">
        <f t="shared" si="96"/>
        <v>-0.98891352549889133</v>
      </c>
      <c r="G572" s="142">
        <v>253</v>
      </c>
      <c r="H572" s="143">
        <f t="shared" si="97"/>
        <v>49.6</v>
      </c>
      <c r="I572" s="142">
        <v>659</v>
      </c>
      <c r="J572" s="143">
        <f t="shared" si="97"/>
        <v>1.6047430830039526</v>
      </c>
      <c r="K572" s="142"/>
      <c r="L572" s="143"/>
      <c r="M572" s="143"/>
    </row>
    <row r="573" spans="2:14" x14ac:dyDescent="0.25">
      <c r="B573" s="141" t="s">
        <v>151</v>
      </c>
      <c r="C573" s="142">
        <v>481</v>
      </c>
      <c r="D573" s="143">
        <v>0.19651741293532332</v>
      </c>
      <c r="E573" s="142">
        <v>29</v>
      </c>
      <c r="F573" s="143">
        <f t="shared" si="96"/>
        <v>-0.93970893970893976</v>
      </c>
      <c r="G573" s="142">
        <v>476</v>
      </c>
      <c r="H573" s="143">
        <f t="shared" si="97"/>
        <v>15.413793103448278</v>
      </c>
      <c r="I573" s="142">
        <v>600</v>
      </c>
      <c r="J573" s="143">
        <f t="shared" si="97"/>
        <v>0.26050420168067223</v>
      </c>
      <c r="K573" s="142"/>
      <c r="L573" s="143"/>
      <c r="M573" s="143"/>
    </row>
    <row r="574" spans="2:14" x14ac:dyDescent="0.25">
      <c r="B574" s="141" t="s">
        <v>153</v>
      </c>
      <c r="C574" s="142">
        <v>364</v>
      </c>
      <c r="D574" s="143">
        <v>-4.4619422572178435E-2</v>
      </c>
      <c r="E574" s="142">
        <v>48</v>
      </c>
      <c r="F574" s="143">
        <f t="shared" si="96"/>
        <v>-0.86813186813186816</v>
      </c>
      <c r="G574" s="142">
        <v>293</v>
      </c>
      <c r="H574" s="143">
        <f t="shared" si="97"/>
        <v>5.104166666666667</v>
      </c>
      <c r="I574" s="142">
        <v>650</v>
      </c>
      <c r="J574" s="143">
        <f t="shared" si="97"/>
        <v>1.218430034129693</v>
      </c>
      <c r="K574" s="142"/>
      <c r="L574" s="143"/>
      <c r="M574" s="143"/>
    </row>
    <row r="575" spans="2:14" x14ac:dyDescent="0.25">
      <c r="B575" s="141" t="s">
        <v>155</v>
      </c>
      <c r="C575" s="142">
        <v>412</v>
      </c>
      <c r="D575" s="143">
        <v>-7.8299776286353429E-2</v>
      </c>
      <c r="E575" s="142">
        <v>10</v>
      </c>
      <c r="F575" s="143">
        <f t="shared" si="96"/>
        <v>-0.97572815533980584</v>
      </c>
      <c r="G575" s="142">
        <v>294</v>
      </c>
      <c r="H575" s="143">
        <f t="shared" si="97"/>
        <v>28.4</v>
      </c>
      <c r="I575" s="142">
        <v>546</v>
      </c>
      <c r="J575" s="143">
        <f t="shared" si="97"/>
        <v>0.85714285714285721</v>
      </c>
      <c r="K575" s="142"/>
      <c r="L575" s="143"/>
      <c r="M575" s="143"/>
    </row>
    <row r="576" spans="2:14" x14ac:dyDescent="0.25">
      <c r="B576" s="141" t="s">
        <v>157</v>
      </c>
      <c r="C576" s="142">
        <v>696</v>
      </c>
      <c r="D576" s="143">
        <v>0.62997658079625296</v>
      </c>
      <c r="E576" s="142">
        <v>46</v>
      </c>
      <c r="F576" s="143">
        <f t="shared" si="96"/>
        <v>-0.93390804597701149</v>
      </c>
      <c r="G576" s="142">
        <v>306</v>
      </c>
      <c r="H576" s="143">
        <f t="shared" si="97"/>
        <v>5.6521739130434785</v>
      </c>
      <c r="I576" s="142">
        <v>597</v>
      </c>
      <c r="J576" s="143">
        <f t="shared" si="97"/>
        <v>0.9509803921568627</v>
      </c>
      <c r="K576" s="142"/>
      <c r="L576" s="143"/>
      <c r="M576" s="143"/>
    </row>
    <row r="577" spans="2:14" x14ac:dyDescent="0.25">
      <c r="B577" s="141" t="s">
        <v>159</v>
      </c>
      <c r="C577" s="142">
        <v>356</v>
      </c>
      <c r="D577" s="143">
        <v>-0.10327455919395467</v>
      </c>
      <c r="E577" s="142">
        <v>84</v>
      </c>
      <c r="F577" s="143">
        <f t="shared" si="96"/>
        <v>-0.7640449438202247</v>
      </c>
      <c r="G577" s="142">
        <v>294</v>
      </c>
      <c r="H577" s="143">
        <f t="shared" si="97"/>
        <v>2.5</v>
      </c>
      <c r="I577" s="142">
        <v>439</v>
      </c>
      <c r="J577" s="143">
        <f t="shared" si="97"/>
        <v>0.49319727891156462</v>
      </c>
      <c r="K577" s="142"/>
      <c r="L577" s="143"/>
      <c r="M577" s="143"/>
    </row>
    <row r="578" spans="2:14" x14ac:dyDescent="0.25">
      <c r="B578" s="141" t="s">
        <v>161</v>
      </c>
      <c r="C578" s="142">
        <v>349</v>
      </c>
      <c r="D578" s="143">
        <v>-7.9155672823219003E-2</v>
      </c>
      <c r="E578" s="142">
        <v>83</v>
      </c>
      <c r="F578" s="143">
        <f t="shared" si="96"/>
        <v>-0.76217765042979946</v>
      </c>
      <c r="G578" s="142">
        <v>364</v>
      </c>
      <c r="H578" s="143">
        <f t="shared" si="97"/>
        <v>3.3855421686746991</v>
      </c>
      <c r="I578" s="142">
        <v>584</v>
      </c>
      <c r="J578" s="143">
        <f t="shared" si="97"/>
        <v>0.60439560439560447</v>
      </c>
      <c r="K578" s="142"/>
      <c r="L578" s="143"/>
      <c r="M578" s="143"/>
    </row>
    <row r="579" spans="2:14" ht="15.75" x14ac:dyDescent="0.25">
      <c r="B579" s="144" t="s">
        <v>121</v>
      </c>
      <c r="C579" s="145">
        <v>5186</v>
      </c>
      <c r="D579" s="146">
        <v>0.13132635253054104</v>
      </c>
      <c r="E579" s="145">
        <v>1277</v>
      </c>
      <c r="F579" s="146">
        <f t="shared" si="96"/>
        <v>-0.75376012340917853</v>
      </c>
      <c r="G579" s="145">
        <v>2741</v>
      </c>
      <c r="H579" s="146">
        <f t="shared" si="97"/>
        <v>1.1464369616288175</v>
      </c>
      <c r="I579" s="145">
        <v>6550</v>
      </c>
      <c r="J579" s="146">
        <f t="shared" si="97"/>
        <v>1.3896388179496535</v>
      </c>
      <c r="K579" s="145">
        <v>2724</v>
      </c>
      <c r="L579" s="146">
        <v>0.10060606060606059</v>
      </c>
      <c r="M579" s="146">
        <v>0.31150698122291764</v>
      </c>
    </row>
    <row r="580" spans="2:14" ht="6" customHeight="1" x14ac:dyDescent="0.25"/>
    <row r="581" spans="2:14" x14ac:dyDescent="0.25">
      <c r="B581" s="49" t="s">
        <v>281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49"/>
      <c r="E582" s="149"/>
      <c r="G582" s="149"/>
      <c r="I582" s="149"/>
      <c r="K582" s="149"/>
    </row>
    <row r="585" spans="2:14" ht="48.75" customHeight="1" thickBot="1" x14ac:dyDescent="0.3">
      <c r="B585" s="307" t="s">
        <v>306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1" t="s">
        <v>213</v>
      </c>
    </row>
    <row r="586" spans="2:14" ht="10.5" customHeight="1" thickBot="1" x14ac:dyDescent="0.3">
      <c r="B586" s="134"/>
      <c r="C586" s="135"/>
      <c r="D586" s="134"/>
      <c r="E586" s="134"/>
      <c r="F586" s="134"/>
      <c r="G586" s="134"/>
      <c r="H586" s="134"/>
      <c r="I586" s="134"/>
      <c r="J586" s="134"/>
      <c r="K586" s="4"/>
      <c r="L586" s="4"/>
      <c r="N586" s="1" t="s">
        <v>214</v>
      </c>
    </row>
    <row r="587" spans="2:14" ht="22.5" thickTop="1" thickBot="1" x14ac:dyDescent="0.3">
      <c r="B587" s="150" t="str">
        <f>C587</f>
        <v>Rusia</v>
      </c>
      <c r="C587" s="317" t="s">
        <v>239</v>
      </c>
      <c r="D587" s="318"/>
      <c r="E587" s="318"/>
      <c r="F587" s="318"/>
      <c r="G587" s="318"/>
      <c r="H587" s="318"/>
      <c r="I587" s="318"/>
      <c r="J587" s="318"/>
      <c r="K587" s="318"/>
      <c r="L587" s="318"/>
      <c r="M587" s="319"/>
    </row>
    <row r="588" spans="2:14" ht="22.5" thickTop="1" thickBot="1" x14ac:dyDescent="0.3">
      <c r="B588" s="13"/>
      <c r="C588" s="320">
        <f>2019</f>
        <v>2019</v>
      </c>
      <c r="D588" s="321"/>
      <c r="E588" s="322">
        <v>2020</v>
      </c>
      <c r="F588" s="321"/>
      <c r="G588" s="322">
        <v>2021</v>
      </c>
      <c r="H588" s="321"/>
      <c r="I588" s="322">
        <v>2022</v>
      </c>
      <c r="J588" s="321"/>
      <c r="K588" s="322">
        <v>2023</v>
      </c>
      <c r="L588" s="323"/>
      <c r="M588" s="324"/>
    </row>
    <row r="589" spans="2:14" ht="16.5" thickTop="1" thickBot="1" x14ac:dyDescent="0.3">
      <c r="B589" s="16"/>
      <c r="C589" s="137" t="s">
        <v>135</v>
      </c>
      <c r="D589" s="138" t="str">
        <f>CONCATENATE("var ",RIGHT(2019,2),"/",RIGHT(2018,2))</f>
        <v>var 19/18</v>
      </c>
      <c r="E589" s="139" t="s">
        <v>135</v>
      </c>
      <c r="F589" s="138" t="str">
        <f>CONCATENATE("var ",RIGHT(E588,2),"/",RIGHT(E588-1,2))</f>
        <v>var 20/19</v>
      </c>
      <c r="G589" s="139" t="s">
        <v>135</v>
      </c>
      <c r="H589" s="138" t="str">
        <f>CONCATENATE("var ",RIGHT(G588,2),"/",RIGHT(G588-1,2))</f>
        <v>var 21/20</v>
      </c>
      <c r="I589" s="139" t="s">
        <v>135</v>
      </c>
      <c r="J589" s="138" t="str">
        <f>CONCATENATE("var ",RIGHT(I588,2),"/",RIGHT(I588-1,2))</f>
        <v>var 22/21</v>
      </c>
      <c r="K589" s="139" t="s">
        <v>135</v>
      </c>
      <c r="L589" s="138" t="str">
        <f>CONCATENATE("var ",RIGHT(K588,2),"/",RIGHT(K588-1,2))</f>
        <v>var 23/22</v>
      </c>
      <c r="M589" s="138" t="str">
        <f>CONCATENATE("var ",RIGHT(K588,2),"/",RIGHT(2019,2))</f>
        <v>var 23/19</v>
      </c>
    </row>
    <row r="590" spans="2:14" x14ac:dyDescent="0.25">
      <c r="B590" s="141" t="s">
        <v>139</v>
      </c>
      <c r="C590" s="142">
        <v>974</v>
      </c>
      <c r="D590" s="143">
        <v>-7.3263558515699323E-2</v>
      </c>
      <c r="E590" s="142">
        <v>940</v>
      </c>
      <c r="F590" s="143">
        <f t="shared" ref="F590:F602" si="100">IFERROR(E590/C590-1,"-")</f>
        <v>-3.4907597535934309E-2</v>
      </c>
      <c r="G590" s="142">
        <v>173</v>
      </c>
      <c r="H590" s="143">
        <f t="shared" ref="H590:J602" si="101">IFERROR(G590/E590-1,"-")</f>
        <v>-0.81595744680851068</v>
      </c>
      <c r="I590" s="142">
        <v>337</v>
      </c>
      <c r="J590" s="143">
        <f t="shared" si="101"/>
        <v>0.94797687861271673</v>
      </c>
      <c r="K590" s="142">
        <v>404</v>
      </c>
      <c r="L590" s="143">
        <f t="shared" ref="L590:L594" si="102">IFERROR(K590/I590-1,"-")</f>
        <v>0.19881305637982205</v>
      </c>
      <c r="M590" s="143">
        <f>K590/C590-1</f>
        <v>-0.58521560574948661</v>
      </c>
    </row>
    <row r="591" spans="2:14" x14ac:dyDescent="0.25">
      <c r="B591" s="141" t="s">
        <v>141</v>
      </c>
      <c r="C591" s="142">
        <v>315</v>
      </c>
      <c r="D591" s="143">
        <v>-3.963414634146345E-2</v>
      </c>
      <c r="E591" s="142">
        <v>390</v>
      </c>
      <c r="F591" s="143">
        <f t="shared" si="100"/>
        <v>0.23809523809523814</v>
      </c>
      <c r="G591" s="142">
        <v>101</v>
      </c>
      <c r="H591" s="143">
        <f t="shared" si="101"/>
        <v>-0.74102564102564106</v>
      </c>
      <c r="I591" s="142">
        <v>287</v>
      </c>
      <c r="J591" s="143">
        <f t="shared" si="101"/>
        <v>1.8415841584158414</v>
      </c>
      <c r="K591" s="142">
        <v>238</v>
      </c>
      <c r="L591" s="143">
        <f t="shared" si="102"/>
        <v>-0.17073170731707321</v>
      </c>
      <c r="M591" s="143">
        <f>IFERROR(K591/C591-1,"-")</f>
        <v>-0.24444444444444446</v>
      </c>
    </row>
    <row r="592" spans="2:14" x14ac:dyDescent="0.25">
      <c r="B592" s="141" t="s">
        <v>143</v>
      </c>
      <c r="C592" s="142">
        <v>357</v>
      </c>
      <c r="D592" s="143">
        <v>-0.12926829268292683</v>
      </c>
      <c r="E592" s="142">
        <v>233</v>
      </c>
      <c r="F592" s="143">
        <f t="shared" si="100"/>
        <v>-0.34733893557422968</v>
      </c>
      <c r="G592" s="142">
        <v>140</v>
      </c>
      <c r="H592" s="143">
        <f t="shared" si="101"/>
        <v>-0.39914163090128751</v>
      </c>
      <c r="I592" s="142">
        <v>182</v>
      </c>
      <c r="J592" s="143">
        <f t="shared" si="101"/>
        <v>0.30000000000000004</v>
      </c>
      <c r="K592" s="142">
        <v>232</v>
      </c>
      <c r="L592" s="143">
        <f t="shared" si="102"/>
        <v>0.27472527472527464</v>
      </c>
      <c r="M592" s="143">
        <f t="shared" ref="M592:M594" si="103">IFERROR(K592/C592-1,"-")</f>
        <v>-0.35014005602240894</v>
      </c>
    </row>
    <row r="593" spans="2:14" x14ac:dyDescent="0.25">
      <c r="B593" s="141" t="s">
        <v>145</v>
      </c>
      <c r="C593" s="142">
        <v>369</v>
      </c>
      <c r="D593" s="143">
        <v>-0.34224598930481287</v>
      </c>
      <c r="E593" s="142">
        <v>0</v>
      </c>
      <c r="F593" s="143">
        <f t="shared" si="100"/>
        <v>-1</v>
      </c>
      <c r="G593" s="142">
        <v>184</v>
      </c>
      <c r="H593" s="143" t="str">
        <f t="shared" si="101"/>
        <v>-</v>
      </c>
      <c r="I593" s="142">
        <v>258</v>
      </c>
      <c r="J593" s="143">
        <f t="shared" si="101"/>
        <v>0.40217391304347827</v>
      </c>
      <c r="K593" s="142">
        <v>280</v>
      </c>
      <c r="L593" s="143">
        <f t="shared" si="102"/>
        <v>8.5271317829457294E-2</v>
      </c>
      <c r="M593" s="143">
        <f t="shared" si="103"/>
        <v>-0.24119241192411922</v>
      </c>
    </row>
    <row r="594" spans="2:14" x14ac:dyDescent="0.25">
      <c r="B594" s="141" t="s">
        <v>147</v>
      </c>
      <c r="C594" s="142">
        <v>678</v>
      </c>
      <c r="D594" s="143">
        <v>0.15699658703071662</v>
      </c>
      <c r="E594" s="142">
        <v>1</v>
      </c>
      <c r="F594" s="143">
        <f t="shared" si="100"/>
        <v>-0.99852507374631272</v>
      </c>
      <c r="G594" s="142">
        <v>161</v>
      </c>
      <c r="H594" s="143">
        <f t="shared" si="101"/>
        <v>160</v>
      </c>
      <c r="I594" s="142">
        <v>184</v>
      </c>
      <c r="J594" s="143">
        <f t="shared" si="101"/>
        <v>0.14285714285714279</v>
      </c>
      <c r="K594" s="142">
        <v>306</v>
      </c>
      <c r="L594" s="143">
        <f t="shared" si="102"/>
        <v>0.66304347826086962</v>
      </c>
      <c r="M594" s="143">
        <f t="shared" si="103"/>
        <v>-0.54867256637168138</v>
      </c>
    </row>
    <row r="595" spans="2:14" x14ac:dyDescent="0.25">
      <c r="B595" s="141" t="s">
        <v>149</v>
      </c>
      <c r="C595" s="142">
        <v>352</v>
      </c>
      <c r="D595" s="143">
        <v>0.11392405063291133</v>
      </c>
      <c r="E595" s="142">
        <v>116</v>
      </c>
      <c r="F595" s="143">
        <f t="shared" si="100"/>
        <v>-0.67045454545454541</v>
      </c>
      <c r="G595" s="142">
        <v>141</v>
      </c>
      <c r="H595" s="143">
        <f t="shared" si="101"/>
        <v>0.21551724137931028</v>
      </c>
      <c r="I595" s="142">
        <v>199</v>
      </c>
      <c r="J595" s="143">
        <f t="shared" si="101"/>
        <v>0.41134751773049638</v>
      </c>
      <c r="K595" s="142"/>
      <c r="L595" s="143"/>
      <c r="M595" s="143"/>
    </row>
    <row r="596" spans="2:14" x14ac:dyDescent="0.25">
      <c r="B596" s="141" t="s">
        <v>151</v>
      </c>
      <c r="C596" s="142">
        <v>554</v>
      </c>
      <c r="D596" s="143">
        <v>0.30969267139479895</v>
      </c>
      <c r="E596" s="142">
        <v>178</v>
      </c>
      <c r="F596" s="143">
        <f t="shared" si="100"/>
        <v>-0.67870036101083031</v>
      </c>
      <c r="G596" s="142">
        <v>237</v>
      </c>
      <c r="H596" s="143">
        <f t="shared" si="101"/>
        <v>0.3314606741573034</v>
      </c>
      <c r="I596" s="142">
        <v>307</v>
      </c>
      <c r="J596" s="143">
        <f t="shared" si="101"/>
        <v>0.29535864978902948</v>
      </c>
      <c r="K596" s="142"/>
      <c r="L596" s="143"/>
      <c r="M596" s="143"/>
    </row>
    <row r="597" spans="2:14" x14ac:dyDescent="0.25">
      <c r="B597" s="141" t="s">
        <v>153</v>
      </c>
      <c r="C597" s="142">
        <v>388</v>
      </c>
      <c r="D597" s="143">
        <v>-7.8384798099762509E-2</v>
      </c>
      <c r="E597" s="142">
        <v>135</v>
      </c>
      <c r="F597" s="143">
        <f t="shared" si="100"/>
        <v>-0.65206185567010311</v>
      </c>
      <c r="G597" s="142">
        <v>192</v>
      </c>
      <c r="H597" s="143">
        <f t="shared" si="101"/>
        <v>0.42222222222222228</v>
      </c>
      <c r="I597" s="142">
        <v>267</v>
      </c>
      <c r="J597" s="143">
        <f t="shared" si="101"/>
        <v>0.390625</v>
      </c>
      <c r="K597" s="142"/>
      <c r="L597" s="143"/>
      <c r="M597" s="143"/>
    </row>
    <row r="598" spans="2:14" x14ac:dyDescent="0.25">
      <c r="B598" s="141" t="s">
        <v>155</v>
      </c>
      <c r="C598" s="142">
        <v>345</v>
      </c>
      <c r="D598" s="143">
        <v>1.7699115044247815E-2</v>
      </c>
      <c r="E598" s="142">
        <v>50</v>
      </c>
      <c r="F598" s="143">
        <f t="shared" si="100"/>
        <v>-0.85507246376811596</v>
      </c>
      <c r="G598" s="142">
        <v>222</v>
      </c>
      <c r="H598" s="143">
        <f t="shared" si="101"/>
        <v>3.4400000000000004</v>
      </c>
      <c r="I598" s="142">
        <v>241</v>
      </c>
      <c r="J598" s="143">
        <f t="shared" si="101"/>
        <v>8.55855855855856E-2</v>
      </c>
      <c r="K598" s="142"/>
      <c r="L598" s="143"/>
      <c r="M598" s="143"/>
    </row>
    <row r="599" spans="2:14" x14ac:dyDescent="0.25">
      <c r="B599" s="141" t="s">
        <v>157</v>
      </c>
      <c r="C599" s="142">
        <v>675</v>
      </c>
      <c r="D599" s="143">
        <v>0.6148325358851674</v>
      </c>
      <c r="E599" s="142">
        <v>63</v>
      </c>
      <c r="F599" s="143">
        <f t="shared" si="100"/>
        <v>-0.90666666666666662</v>
      </c>
      <c r="G599" s="142">
        <v>266</v>
      </c>
      <c r="H599" s="143">
        <f t="shared" si="101"/>
        <v>3.2222222222222223</v>
      </c>
      <c r="I599" s="142">
        <v>244</v>
      </c>
      <c r="J599" s="143">
        <f t="shared" si="101"/>
        <v>-8.2706766917293284E-2</v>
      </c>
      <c r="K599" s="142"/>
      <c r="L599" s="143"/>
      <c r="M599" s="143"/>
    </row>
    <row r="600" spans="2:14" x14ac:dyDescent="0.25">
      <c r="B600" s="141" t="s">
        <v>159</v>
      </c>
      <c r="C600" s="142">
        <v>472</v>
      </c>
      <c r="D600" s="143">
        <v>-0.2423756019261637</v>
      </c>
      <c r="E600" s="142">
        <v>106</v>
      </c>
      <c r="F600" s="143">
        <f t="shared" si="100"/>
        <v>-0.77542372881355925</v>
      </c>
      <c r="G600" s="142">
        <v>319</v>
      </c>
      <c r="H600" s="143">
        <f t="shared" si="101"/>
        <v>2.0094339622641511</v>
      </c>
      <c r="I600" s="142">
        <v>253</v>
      </c>
      <c r="J600" s="143">
        <f t="shared" si="101"/>
        <v>-0.2068965517241379</v>
      </c>
      <c r="K600" s="142"/>
      <c r="L600" s="143"/>
      <c r="M600" s="143"/>
    </row>
    <row r="601" spans="2:14" x14ac:dyDescent="0.25">
      <c r="B601" s="141" t="s">
        <v>161</v>
      </c>
      <c r="C601" s="142">
        <v>613</v>
      </c>
      <c r="D601" s="143">
        <v>1.6339869281045694E-3</v>
      </c>
      <c r="E601" s="142">
        <v>234</v>
      </c>
      <c r="F601" s="143">
        <f t="shared" si="100"/>
        <v>-0.61827079934747142</v>
      </c>
      <c r="G601" s="142">
        <v>328</v>
      </c>
      <c r="H601" s="143">
        <f t="shared" si="101"/>
        <v>0.40170940170940161</v>
      </c>
      <c r="I601" s="142">
        <v>440</v>
      </c>
      <c r="J601" s="143">
        <f t="shared" si="101"/>
        <v>0.34146341463414642</v>
      </c>
      <c r="K601" s="142"/>
      <c r="L601" s="143"/>
      <c r="M601" s="143"/>
    </row>
    <row r="602" spans="2:14" ht="15.75" x14ac:dyDescent="0.25">
      <c r="B602" s="144" t="s">
        <v>121</v>
      </c>
      <c r="C602" s="145">
        <v>6092</v>
      </c>
      <c r="D602" s="146">
        <v>6.5703022339036465E-4</v>
      </c>
      <c r="E602" s="145">
        <v>2446</v>
      </c>
      <c r="F602" s="146">
        <f t="shared" si="100"/>
        <v>-0.59848982271831908</v>
      </c>
      <c r="G602" s="145">
        <v>2464</v>
      </c>
      <c r="H602" s="146">
        <f t="shared" si="101"/>
        <v>7.3589533932951756E-3</v>
      </c>
      <c r="I602" s="145">
        <v>3199</v>
      </c>
      <c r="J602" s="146">
        <f t="shared" si="101"/>
        <v>0.29829545454545459</v>
      </c>
      <c r="K602" s="145">
        <v>1460</v>
      </c>
      <c r="L602" s="146">
        <v>0.16987179487179493</v>
      </c>
      <c r="M602" s="146">
        <v>-0.45785369476420346</v>
      </c>
    </row>
    <row r="603" spans="2:14" ht="6" customHeight="1" x14ac:dyDescent="0.25"/>
    <row r="604" spans="2:14" x14ac:dyDescent="0.25">
      <c r="B604" s="49" t="s">
        <v>281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49"/>
      <c r="E605" s="149"/>
      <c r="G605" s="149"/>
      <c r="I605" s="149"/>
      <c r="K605" s="149"/>
    </row>
    <row r="608" spans="2:14" ht="48.75" customHeight="1" thickBot="1" x14ac:dyDescent="0.3">
      <c r="B608" s="307" t="s">
        <v>307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1" t="s">
        <v>213</v>
      </c>
    </row>
    <row r="609" spans="2:14" ht="10.5" customHeight="1" thickBot="1" x14ac:dyDescent="0.3">
      <c r="B609" s="134"/>
      <c r="C609" s="135"/>
      <c r="D609" s="134"/>
      <c r="E609" s="134"/>
      <c r="F609" s="134"/>
      <c r="G609" s="134"/>
      <c r="H609" s="134"/>
      <c r="I609" s="134"/>
      <c r="J609" s="134"/>
      <c r="K609" s="4"/>
      <c r="L609" s="4"/>
      <c r="N609" s="1" t="s">
        <v>214</v>
      </c>
    </row>
    <row r="610" spans="2:14" ht="22.5" thickTop="1" thickBot="1" x14ac:dyDescent="0.3">
      <c r="B610" s="150" t="str">
        <f>C610</f>
        <v>República Checa</v>
      </c>
      <c r="C610" s="317" t="s">
        <v>241</v>
      </c>
      <c r="D610" s="318"/>
      <c r="E610" s="318"/>
      <c r="F610" s="318"/>
      <c r="G610" s="318"/>
      <c r="H610" s="318"/>
      <c r="I610" s="318"/>
      <c r="J610" s="318"/>
      <c r="K610" s="318"/>
      <c r="L610" s="318"/>
      <c r="M610" s="319"/>
    </row>
    <row r="611" spans="2:14" ht="22.5" thickTop="1" thickBot="1" x14ac:dyDescent="0.3">
      <c r="B611" s="13"/>
      <c r="C611" s="320">
        <f>2019</f>
        <v>2019</v>
      </c>
      <c r="D611" s="321"/>
      <c r="E611" s="322">
        <v>2020</v>
      </c>
      <c r="F611" s="321"/>
      <c r="G611" s="322">
        <v>2021</v>
      </c>
      <c r="H611" s="321"/>
      <c r="I611" s="322">
        <v>2022</v>
      </c>
      <c r="J611" s="321"/>
      <c r="K611" s="322">
        <v>2023</v>
      </c>
      <c r="L611" s="323"/>
      <c r="M611" s="324"/>
    </row>
    <row r="612" spans="2:14" ht="16.5" thickTop="1" thickBot="1" x14ac:dyDescent="0.3">
      <c r="B612" s="16"/>
      <c r="C612" s="137" t="s">
        <v>135</v>
      </c>
      <c r="D612" s="138" t="str">
        <f>CONCATENATE("var ",RIGHT(2019,2),"/",RIGHT(2018,2))</f>
        <v>var 19/18</v>
      </c>
      <c r="E612" s="139" t="s">
        <v>135</v>
      </c>
      <c r="F612" s="138" t="str">
        <f>CONCATENATE("var ",RIGHT(E611,2),"/",RIGHT(E611-1,2))</f>
        <v>var 20/19</v>
      </c>
      <c r="G612" s="139" t="s">
        <v>135</v>
      </c>
      <c r="H612" s="138" t="str">
        <f>CONCATENATE("var ",RIGHT(G611,2),"/",RIGHT(G611-1,2))</f>
        <v>var 21/20</v>
      </c>
      <c r="I612" s="139" t="s">
        <v>135</v>
      </c>
      <c r="J612" s="138" t="str">
        <f>CONCATENATE("var ",RIGHT(I611,2),"/",RIGHT(I611-1,2))</f>
        <v>var 22/21</v>
      </c>
      <c r="K612" s="139" t="s">
        <v>135</v>
      </c>
      <c r="L612" s="138" t="str">
        <f>CONCATENATE("var ",RIGHT(K611,2),"/",RIGHT(K611-1,2))</f>
        <v>var 23/22</v>
      </c>
      <c r="M612" s="138" t="str">
        <f>CONCATENATE("var ",RIGHT(K611,2),"/",RIGHT(2019,2))</f>
        <v>var 23/19</v>
      </c>
    </row>
    <row r="613" spans="2:14" x14ac:dyDescent="0.25">
      <c r="B613" s="141" t="s">
        <v>139</v>
      </c>
      <c r="C613" s="142">
        <v>441</v>
      </c>
      <c r="D613" s="143">
        <v>-0.13698630136986301</v>
      </c>
      <c r="E613" s="142">
        <v>441</v>
      </c>
      <c r="F613" s="143">
        <f t="shared" ref="F613:F625" si="104">IFERROR(E613/C613-1,"-")</f>
        <v>0</v>
      </c>
      <c r="G613" s="142">
        <v>413</v>
      </c>
      <c r="H613" s="143">
        <f t="shared" ref="H613:J625" si="105">IFERROR(G613/E613-1,"-")</f>
        <v>-6.3492063492063489E-2</v>
      </c>
      <c r="I613" s="142">
        <v>668</v>
      </c>
      <c r="J613" s="143">
        <f t="shared" si="105"/>
        <v>0.61743341404358354</v>
      </c>
      <c r="K613" s="142">
        <v>736</v>
      </c>
      <c r="L613" s="143">
        <f t="shared" ref="L613:L617" si="106">IFERROR(K613/I613-1,"-")</f>
        <v>0.10179640718562877</v>
      </c>
      <c r="M613" s="143">
        <f>K613/C613-1</f>
        <v>0.66893424036281179</v>
      </c>
    </row>
    <row r="614" spans="2:14" x14ac:dyDescent="0.25">
      <c r="B614" s="141" t="s">
        <v>141</v>
      </c>
      <c r="C614" s="142">
        <v>589</v>
      </c>
      <c r="D614" s="143">
        <v>0.18989898989898979</v>
      </c>
      <c r="E614" s="142">
        <v>654</v>
      </c>
      <c r="F614" s="143">
        <f t="shared" si="104"/>
        <v>0.11035653650254673</v>
      </c>
      <c r="G614" s="142">
        <v>645</v>
      </c>
      <c r="H614" s="143">
        <f t="shared" si="105"/>
        <v>-1.3761467889908285E-2</v>
      </c>
      <c r="I614" s="142">
        <v>818</v>
      </c>
      <c r="J614" s="143">
        <f t="shared" si="105"/>
        <v>0.26821705426356579</v>
      </c>
      <c r="K614" s="142">
        <v>1112</v>
      </c>
      <c r="L614" s="143">
        <f t="shared" si="106"/>
        <v>0.35941320293398538</v>
      </c>
      <c r="M614" s="143">
        <f>IFERROR(K614/C614-1,"-")</f>
        <v>0.88794567062818341</v>
      </c>
    </row>
    <row r="615" spans="2:14" x14ac:dyDescent="0.25">
      <c r="B615" s="141" t="s">
        <v>143</v>
      </c>
      <c r="C615" s="142">
        <v>449</v>
      </c>
      <c r="D615" s="143">
        <v>-0.17158671586715868</v>
      </c>
      <c r="E615" s="142">
        <v>317</v>
      </c>
      <c r="F615" s="143">
        <f t="shared" si="104"/>
        <v>-0.29398663697104677</v>
      </c>
      <c r="G615" s="142">
        <v>773</v>
      </c>
      <c r="H615" s="143">
        <f t="shared" si="105"/>
        <v>1.4384858044164037</v>
      </c>
      <c r="I615" s="142">
        <v>1187</v>
      </c>
      <c r="J615" s="143">
        <f t="shared" si="105"/>
        <v>0.53557567917205695</v>
      </c>
      <c r="K615" s="142">
        <v>1176</v>
      </c>
      <c r="L615" s="143">
        <f t="shared" si="106"/>
        <v>-9.2670598146588068E-3</v>
      </c>
      <c r="M615" s="143">
        <f t="shared" ref="M615:M617" si="107">IFERROR(K615/C615-1,"-")</f>
        <v>1.6191536748329622</v>
      </c>
    </row>
    <row r="616" spans="2:14" x14ac:dyDescent="0.25">
      <c r="B616" s="141" t="s">
        <v>145</v>
      </c>
      <c r="C616" s="142">
        <v>472</v>
      </c>
      <c r="D616" s="143">
        <v>6.5462753950338515E-2</v>
      </c>
      <c r="E616" s="142">
        <v>0</v>
      </c>
      <c r="F616" s="143">
        <f t="shared" si="104"/>
        <v>-1</v>
      </c>
      <c r="G616" s="142">
        <v>609</v>
      </c>
      <c r="H616" s="143" t="str">
        <f t="shared" si="105"/>
        <v>-</v>
      </c>
      <c r="I616" s="142">
        <v>1034</v>
      </c>
      <c r="J616" s="143">
        <f t="shared" si="105"/>
        <v>0.69786535303776676</v>
      </c>
      <c r="K616" s="142">
        <v>912</v>
      </c>
      <c r="L616" s="143">
        <f t="shared" si="106"/>
        <v>-0.11798839458413923</v>
      </c>
      <c r="M616" s="143">
        <f t="shared" si="107"/>
        <v>0.93220338983050843</v>
      </c>
    </row>
    <row r="617" spans="2:14" x14ac:dyDescent="0.25">
      <c r="B617" s="141" t="s">
        <v>147</v>
      </c>
      <c r="C617" s="142">
        <v>687</v>
      </c>
      <c r="D617" s="143">
        <v>0.17636986301369872</v>
      </c>
      <c r="E617" s="142">
        <v>30</v>
      </c>
      <c r="F617" s="143">
        <f t="shared" si="104"/>
        <v>-0.95633187772925765</v>
      </c>
      <c r="G617" s="142">
        <v>510</v>
      </c>
      <c r="H617" s="143">
        <f t="shared" si="105"/>
        <v>16</v>
      </c>
      <c r="I617" s="142">
        <v>1065</v>
      </c>
      <c r="J617" s="143">
        <f t="shared" si="105"/>
        <v>1.0882352941176472</v>
      </c>
      <c r="K617" s="142">
        <v>956</v>
      </c>
      <c r="L617" s="143">
        <f t="shared" si="106"/>
        <v>-0.1023474178403756</v>
      </c>
      <c r="M617" s="143">
        <f t="shared" si="107"/>
        <v>0.3915574963609898</v>
      </c>
    </row>
    <row r="618" spans="2:14" x14ac:dyDescent="0.25">
      <c r="B618" s="141" t="s">
        <v>149</v>
      </c>
      <c r="C618" s="142">
        <v>737</v>
      </c>
      <c r="D618" s="143">
        <v>0.13036809815950923</v>
      </c>
      <c r="E618" s="142">
        <v>5</v>
      </c>
      <c r="F618" s="143">
        <f t="shared" si="104"/>
        <v>-0.99321573948439623</v>
      </c>
      <c r="G618" s="142">
        <v>467</v>
      </c>
      <c r="H618" s="143">
        <f t="shared" si="105"/>
        <v>92.4</v>
      </c>
      <c r="I618" s="142">
        <v>1001</v>
      </c>
      <c r="J618" s="143">
        <f t="shared" si="105"/>
        <v>1.1434689507494649</v>
      </c>
      <c r="K618" s="142"/>
      <c r="L618" s="143"/>
      <c r="M618" s="143"/>
    </row>
    <row r="619" spans="2:14" x14ac:dyDescent="0.25">
      <c r="B619" s="141" t="s">
        <v>151</v>
      </c>
      <c r="C619" s="142">
        <v>652</v>
      </c>
      <c r="D619" s="143">
        <v>-4.1176470588235259E-2</v>
      </c>
      <c r="E619" s="142">
        <v>90</v>
      </c>
      <c r="F619" s="143">
        <f t="shared" si="104"/>
        <v>-0.8619631901840491</v>
      </c>
      <c r="G619" s="142">
        <v>853</v>
      </c>
      <c r="H619" s="143">
        <f t="shared" si="105"/>
        <v>8.4777777777777779</v>
      </c>
      <c r="I619" s="142">
        <v>1169</v>
      </c>
      <c r="J619" s="143">
        <f t="shared" si="105"/>
        <v>0.37045720984759667</v>
      </c>
      <c r="K619" s="142"/>
      <c r="L619" s="143"/>
      <c r="M619" s="143"/>
    </row>
    <row r="620" spans="2:14" x14ac:dyDescent="0.25">
      <c r="B620" s="141" t="s">
        <v>153</v>
      </c>
      <c r="C620" s="142">
        <v>816</v>
      </c>
      <c r="D620" s="143">
        <v>0.28706624605678233</v>
      </c>
      <c r="E620" s="142">
        <v>151</v>
      </c>
      <c r="F620" s="143">
        <f t="shared" si="104"/>
        <v>-0.81495098039215685</v>
      </c>
      <c r="G620" s="142">
        <v>567</v>
      </c>
      <c r="H620" s="143">
        <f t="shared" si="105"/>
        <v>2.7549668874172184</v>
      </c>
      <c r="I620" s="142">
        <v>815</v>
      </c>
      <c r="J620" s="143">
        <f t="shared" si="105"/>
        <v>0.43738977072310403</v>
      </c>
      <c r="K620" s="142"/>
      <c r="L620" s="143"/>
      <c r="M620" s="143"/>
    </row>
    <row r="621" spans="2:14" x14ac:dyDescent="0.25">
      <c r="B621" s="141" t="s">
        <v>155</v>
      </c>
      <c r="C621" s="142">
        <v>694</v>
      </c>
      <c r="D621" s="143">
        <v>-5.5782312925170108E-2</v>
      </c>
      <c r="E621" s="142">
        <v>87</v>
      </c>
      <c r="F621" s="143">
        <f t="shared" si="104"/>
        <v>-0.87463976945244959</v>
      </c>
      <c r="G621" s="142">
        <v>728</v>
      </c>
      <c r="H621" s="143">
        <f t="shared" si="105"/>
        <v>7.3678160919540225</v>
      </c>
      <c r="I621" s="142">
        <v>872</v>
      </c>
      <c r="J621" s="143">
        <f t="shared" si="105"/>
        <v>0.19780219780219777</v>
      </c>
      <c r="K621" s="142"/>
      <c r="L621" s="143"/>
      <c r="M621" s="143"/>
    </row>
    <row r="622" spans="2:14" x14ac:dyDescent="0.25">
      <c r="B622" s="141" t="s">
        <v>157</v>
      </c>
      <c r="C622" s="142">
        <v>955</v>
      </c>
      <c r="D622" s="143">
        <v>-8.2612872238232438E-2</v>
      </c>
      <c r="E622" s="142">
        <v>233</v>
      </c>
      <c r="F622" s="143">
        <f t="shared" si="104"/>
        <v>-0.75602094240837703</v>
      </c>
      <c r="G622" s="142">
        <v>1015</v>
      </c>
      <c r="H622" s="143">
        <f t="shared" si="105"/>
        <v>3.3562231759656651</v>
      </c>
      <c r="I622" s="142">
        <v>1318</v>
      </c>
      <c r="J622" s="143">
        <f t="shared" si="105"/>
        <v>0.29852216748768479</v>
      </c>
      <c r="K622" s="142"/>
      <c r="L622" s="143"/>
      <c r="M622" s="143"/>
    </row>
    <row r="623" spans="2:14" x14ac:dyDescent="0.25">
      <c r="B623" s="141" t="s">
        <v>159</v>
      </c>
      <c r="C623" s="142">
        <v>678</v>
      </c>
      <c r="D623" s="143">
        <v>8.828250401284099E-2</v>
      </c>
      <c r="E623" s="142">
        <v>289</v>
      </c>
      <c r="F623" s="143">
        <f t="shared" si="104"/>
        <v>-0.57374631268436582</v>
      </c>
      <c r="G623" s="142">
        <v>904</v>
      </c>
      <c r="H623" s="143">
        <f t="shared" si="105"/>
        <v>2.1280276816608996</v>
      </c>
      <c r="I623" s="142">
        <v>890</v>
      </c>
      <c r="J623" s="143">
        <f t="shared" si="105"/>
        <v>-1.5486725663716783E-2</v>
      </c>
      <c r="K623" s="142"/>
      <c r="L623" s="143"/>
      <c r="M623" s="143"/>
    </row>
    <row r="624" spans="2:14" x14ac:dyDescent="0.25">
      <c r="B624" s="141" t="s">
        <v>161</v>
      </c>
      <c r="C624" s="142">
        <v>754</v>
      </c>
      <c r="D624" s="143">
        <v>0.16178736517719572</v>
      </c>
      <c r="E624" s="142">
        <v>481</v>
      </c>
      <c r="F624" s="143">
        <f t="shared" si="104"/>
        <v>-0.36206896551724133</v>
      </c>
      <c r="G624" s="142">
        <v>1001</v>
      </c>
      <c r="H624" s="143">
        <f t="shared" si="105"/>
        <v>1.0810810810810811</v>
      </c>
      <c r="I624" s="142">
        <v>1035</v>
      </c>
      <c r="J624" s="143">
        <f t="shared" si="105"/>
        <v>3.3966033966033926E-2</v>
      </c>
      <c r="K624" s="142"/>
      <c r="L624" s="143"/>
      <c r="M624" s="143"/>
    </row>
    <row r="625" spans="2:14" ht="15.75" x14ac:dyDescent="0.25">
      <c r="B625" s="144" t="s">
        <v>121</v>
      </c>
      <c r="C625" s="145">
        <v>7924</v>
      </c>
      <c r="D625" s="146">
        <v>4.4142838318619093E-2</v>
      </c>
      <c r="E625" s="145">
        <v>2785</v>
      </c>
      <c r="F625" s="146">
        <f t="shared" si="104"/>
        <v>-0.64853609288238268</v>
      </c>
      <c r="G625" s="145">
        <v>8485</v>
      </c>
      <c r="H625" s="146">
        <f t="shared" si="105"/>
        <v>2.0466786355475763</v>
      </c>
      <c r="I625" s="145">
        <v>11872</v>
      </c>
      <c r="J625" s="146">
        <f t="shared" si="105"/>
        <v>0.39917501473187977</v>
      </c>
      <c r="K625" s="145">
        <v>4892</v>
      </c>
      <c r="L625" s="146">
        <v>2.5146689019279078E-2</v>
      </c>
      <c r="M625" s="146">
        <v>0.85443517816527681</v>
      </c>
    </row>
    <row r="626" spans="2:14" ht="6" customHeight="1" x14ac:dyDescent="0.25"/>
    <row r="627" spans="2:14" x14ac:dyDescent="0.25">
      <c r="B627" s="49" t="s">
        <v>281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49"/>
      <c r="E628" s="149"/>
      <c r="G628" s="149"/>
      <c r="I628" s="149"/>
      <c r="K628" s="149"/>
    </row>
    <row r="630" spans="2:14" ht="48.75" customHeight="1" thickBot="1" x14ac:dyDescent="0.3">
      <c r="B630" s="307" t="s">
        <v>308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1" t="s">
        <v>213</v>
      </c>
    </row>
    <row r="631" spans="2:14" ht="10.5" customHeight="1" thickBot="1" x14ac:dyDescent="0.3">
      <c r="B631" s="134"/>
      <c r="C631" s="135"/>
      <c r="D631" s="134"/>
      <c r="E631" s="134"/>
      <c r="F631" s="134"/>
      <c r="G631" s="134"/>
      <c r="H631" s="134"/>
      <c r="I631" s="134"/>
      <c r="J631" s="134"/>
      <c r="K631" s="4"/>
      <c r="L631" s="4"/>
      <c r="N631" s="1" t="s">
        <v>214</v>
      </c>
    </row>
    <row r="632" spans="2:14" ht="22.5" thickTop="1" thickBot="1" x14ac:dyDescent="0.3">
      <c r="B632" s="150" t="s">
        <v>243</v>
      </c>
      <c r="C632" s="317" t="s">
        <v>244</v>
      </c>
      <c r="D632" s="318"/>
      <c r="E632" s="318"/>
      <c r="F632" s="318"/>
      <c r="G632" s="318"/>
      <c r="H632" s="318"/>
      <c r="I632" s="318"/>
      <c r="J632" s="318"/>
      <c r="K632" s="318"/>
      <c r="L632" s="318"/>
      <c r="M632" s="319"/>
    </row>
    <row r="633" spans="2:14" ht="22.5" thickTop="1" thickBot="1" x14ac:dyDescent="0.3">
      <c r="B633" s="13"/>
      <c r="C633" s="320">
        <f>2019</f>
        <v>2019</v>
      </c>
      <c r="D633" s="321"/>
      <c r="E633" s="322">
        <v>2020</v>
      </c>
      <c r="F633" s="321"/>
      <c r="G633" s="322">
        <v>2021</v>
      </c>
      <c r="H633" s="321"/>
      <c r="I633" s="322">
        <v>2022</v>
      </c>
      <c r="J633" s="321"/>
      <c r="K633" s="322">
        <v>2023</v>
      </c>
      <c r="L633" s="323"/>
      <c r="M633" s="324"/>
    </row>
    <row r="634" spans="2:14" ht="16.5" thickTop="1" thickBot="1" x14ac:dyDescent="0.3">
      <c r="B634" s="16"/>
      <c r="C634" s="137" t="s">
        <v>135</v>
      </c>
      <c r="D634" s="138" t="str">
        <f>CONCATENATE("var ",RIGHT(2019,2),"/",RIGHT(2018,2))</f>
        <v>var 19/18</v>
      </c>
      <c r="E634" s="139" t="s">
        <v>135</v>
      </c>
      <c r="F634" s="138" t="str">
        <f>CONCATENATE("var ",RIGHT(E633,2),"/",RIGHT(E633-1,2))</f>
        <v>var 20/19</v>
      </c>
      <c r="G634" s="139" t="s">
        <v>135</v>
      </c>
      <c r="H634" s="138" t="str">
        <f>CONCATENATE("var ",RIGHT(G633,2),"/",RIGHT(G633-1,2))</f>
        <v>var 21/20</v>
      </c>
      <c r="I634" s="139" t="s">
        <v>135</v>
      </c>
      <c r="J634" s="138" t="str">
        <f>CONCATENATE("var ",RIGHT(I633,2),"/",RIGHT(I633-1,2))</f>
        <v>var 22/21</v>
      </c>
      <c r="K634" s="139" t="s">
        <v>135</v>
      </c>
      <c r="L634" s="138" t="str">
        <f>CONCATENATE("var ",RIGHT(K633,2),"/",RIGHT(K633-1,2))</f>
        <v>var 23/22</v>
      </c>
      <c r="M634" s="138" t="str">
        <f>CONCATENATE("var ",RIGHT(K633,2),"/",RIGHT(2019,2))</f>
        <v>var 23/19</v>
      </c>
    </row>
    <row r="635" spans="2:14" x14ac:dyDescent="0.25">
      <c r="B635" s="141" t="s">
        <v>139</v>
      </c>
      <c r="C635" s="142">
        <v>386</v>
      </c>
      <c r="D635" s="143">
        <v>0.75454545454545463</v>
      </c>
      <c r="E635" s="142">
        <v>422</v>
      </c>
      <c r="F635" s="143">
        <f t="shared" ref="F635:F647" si="108">IFERROR(E635/C635-1,"-")</f>
        <v>9.3264248704663322E-2</v>
      </c>
      <c r="G635" s="142">
        <v>138</v>
      </c>
      <c r="H635" s="143">
        <f t="shared" ref="H635:J647" si="109">IFERROR(G635/E635-1,"-")</f>
        <v>-0.67298578199052139</v>
      </c>
      <c r="I635" s="142">
        <v>594</v>
      </c>
      <c r="J635" s="143">
        <f t="shared" si="109"/>
        <v>3.3043478260869561</v>
      </c>
      <c r="K635" s="142">
        <v>860</v>
      </c>
      <c r="L635" s="143">
        <f t="shared" ref="L635:L639" si="110">IFERROR(K635/I635-1,"-")</f>
        <v>0.44781144781144788</v>
      </c>
      <c r="M635" s="143">
        <f>K635/C635-1</f>
        <v>1.2279792746113989</v>
      </c>
    </row>
    <row r="636" spans="2:14" x14ac:dyDescent="0.25">
      <c r="B636" s="141" t="s">
        <v>141</v>
      </c>
      <c r="C636" s="142">
        <v>352</v>
      </c>
      <c r="D636" s="143">
        <v>0.66824644549763024</v>
      </c>
      <c r="E636" s="142">
        <v>283</v>
      </c>
      <c r="F636" s="143">
        <f t="shared" si="108"/>
        <v>-0.19602272727272729</v>
      </c>
      <c r="G636" s="142">
        <v>107</v>
      </c>
      <c r="H636" s="143">
        <f t="shared" si="109"/>
        <v>-0.62190812720848054</v>
      </c>
      <c r="I636" s="142">
        <v>799</v>
      </c>
      <c r="J636" s="143">
        <f t="shared" si="109"/>
        <v>6.4672897196261685</v>
      </c>
      <c r="K636" s="142">
        <v>958</v>
      </c>
      <c r="L636" s="143">
        <f t="shared" si="110"/>
        <v>0.19899874843554444</v>
      </c>
      <c r="M636" s="143">
        <f>IFERROR(K636/C636-1,"-")</f>
        <v>1.7215909090909092</v>
      </c>
    </row>
    <row r="637" spans="2:14" x14ac:dyDescent="0.25">
      <c r="B637" s="141" t="s">
        <v>143</v>
      </c>
      <c r="C637" s="142">
        <v>343</v>
      </c>
      <c r="D637" s="143">
        <v>0.84408602150537626</v>
      </c>
      <c r="E637" s="142">
        <v>172</v>
      </c>
      <c r="F637" s="143">
        <f t="shared" si="108"/>
        <v>-0.49854227405247808</v>
      </c>
      <c r="G637" s="142">
        <v>92</v>
      </c>
      <c r="H637" s="143">
        <f t="shared" si="109"/>
        <v>-0.46511627906976749</v>
      </c>
      <c r="I637" s="142">
        <v>663</v>
      </c>
      <c r="J637" s="143">
        <f t="shared" si="109"/>
        <v>6.2065217391304346</v>
      </c>
      <c r="K637" s="142">
        <v>623</v>
      </c>
      <c r="L637" s="143">
        <f t="shared" si="110"/>
        <v>-6.0331825037707398E-2</v>
      </c>
      <c r="M637" s="143">
        <f t="shared" ref="M637:M639" si="111">IFERROR(K637/C637-1,"-")</f>
        <v>0.81632653061224492</v>
      </c>
    </row>
    <row r="638" spans="2:14" x14ac:dyDescent="0.25">
      <c r="B638" s="141" t="s">
        <v>145</v>
      </c>
      <c r="C638" s="142">
        <v>584</v>
      </c>
      <c r="D638" s="143">
        <v>0.2807017543859649</v>
      </c>
      <c r="E638" s="142">
        <v>0</v>
      </c>
      <c r="F638" s="143">
        <f t="shared" si="108"/>
        <v>-1</v>
      </c>
      <c r="G638" s="142">
        <v>148</v>
      </c>
      <c r="H638" s="143" t="str">
        <f t="shared" si="109"/>
        <v>-</v>
      </c>
      <c r="I638" s="142">
        <v>692</v>
      </c>
      <c r="J638" s="143">
        <f t="shared" si="109"/>
        <v>3.6756756756756754</v>
      </c>
      <c r="K638" s="142">
        <v>830</v>
      </c>
      <c r="L638" s="143">
        <f t="shared" si="110"/>
        <v>0.199421965317919</v>
      </c>
      <c r="M638" s="143">
        <f t="shared" si="111"/>
        <v>0.42123287671232879</v>
      </c>
    </row>
    <row r="639" spans="2:14" x14ac:dyDescent="0.25">
      <c r="B639" s="141" t="s">
        <v>147</v>
      </c>
      <c r="C639" s="142">
        <v>483</v>
      </c>
      <c r="D639" s="143">
        <v>1.2578616352201255E-2</v>
      </c>
      <c r="E639" s="142">
        <v>1</v>
      </c>
      <c r="F639" s="143">
        <f t="shared" si="108"/>
        <v>-0.99792960662525876</v>
      </c>
      <c r="G639" s="142">
        <v>201</v>
      </c>
      <c r="H639" s="143">
        <f t="shared" si="109"/>
        <v>200</v>
      </c>
      <c r="I639" s="142">
        <v>706</v>
      </c>
      <c r="J639" s="143">
        <f t="shared" si="109"/>
        <v>2.5124378109452739</v>
      </c>
      <c r="K639" s="142">
        <v>1169</v>
      </c>
      <c r="L639" s="143">
        <f t="shared" si="110"/>
        <v>0.65580736543909346</v>
      </c>
      <c r="M639" s="143">
        <f t="shared" si="111"/>
        <v>1.4202898550724639</v>
      </c>
    </row>
    <row r="640" spans="2:14" x14ac:dyDescent="0.25">
      <c r="B640" s="141" t="s">
        <v>149</v>
      </c>
      <c r="C640" s="142">
        <v>605</v>
      </c>
      <c r="D640" s="143">
        <v>0.13295880149812733</v>
      </c>
      <c r="E640" s="142">
        <v>71</v>
      </c>
      <c r="F640" s="143">
        <f t="shared" si="108"/>
        <v>-0.88264462809917354</v>
      </c>
      <c r="G640" s="142">
        <v>274</v>
      </c>
      <c r="H640" s="143">
        <f t="shared" si="109"/>
        <v>2.859154929577465</v>
      </c>
      <c r="I640" s="142">
        <v>768</v>
      </c>
      <c r="J640" s="143">
        <f t="shared" si="109"/>
        <v>1.8029197080291972</v>
      </c>
      <c r="K640" s="142"/>
      <c r="L640" s="143"/>
      <c r="M640" s="143"/>
    </row>
    <row r="641" spans="2:14" x14ac:dyDescent="0.25">
      <c r="B641" s="141" t="s">
        <v>151</v>
      </c>
      <c r="C641" s="142">
        <v>690</v>
      </c>
      <c r="D641" s="143">
        <v>3.1390134529148073E-2</v>
      </c>
      <c r="E641" s="142">
        <v>187</v>
      </c>
      <c r="F641" s="143">
        <f t="shared" si="108"/>
        <v>-0.72898550724637678</v>
      </c>
      <c r="G641" s="142">
        <v>398</v>
      </c>
      <c r="H641" s="143">
        <f t="shared" si="109"/>
        <v>1.1283422459893049</v>
      </c>
      <c r="I641" s="142">
        <v>836</v>
      </c>
      <c r="J641" s="143">
        <f t="shared" si="109"/>
        <v>1.1005025125628141</v>
      </c>
      <c r="K641" s="142"/>
      <c r="L641" s="143"/>
      <c r="M641" s="143"/>
    </row>
    <row r="642" spans="2:14" x14ac:dyDescent="0.25">
      <c r="B642" s="141" t="s">
        <v>153</v>
      </c>
      <c r="C642" s="142">
        <v>545</v>
      </c>
      <c r="D642" s="143">
        <v>-0.23988842398884236</v>
      </c>
      <c r="E642" s="142">
        <v>347</v>
      </c>
      <c r="F642" s="143">
        <f t="shared" si="108"/>
        <v>-0.363302752293578</v>
      </c>
      <c r="G642" s="142">
        <v>503</v>
      </c>
      <c r="H642" s="143">
        <f t="shared" si="109"/>
        <v>0.44956772334293937</v>
      </c>
      <c r="I642" s="142">
        <v>759</v>
      </c>
      <c r="J642" s="143">
        <f t="shared" si="109"/>
        <v>0.50894632206759449</v>
      </c>
      <c r="K642" s="142"/>
      <c r="L642" s="143"/>
      <c r="M642" s="143"/>
    </row>
    <row r="643" spans="2:14" x14ac:dyDescent="0.25">
      <c r="B643" s="141" t="s">
        <v>155</v>
      </c>
      <c r="C643" s="142">
        <v>544</v>
      </c>
      <c r="D643" s="143">
        <v>-0.14195583596214512</v>
      </c>
      <c r="E643" s="142">
        <v>190</v>
      </c>
      <c r="F643" s="143">
        <f t="shared" si="108"/>
        <v>-0.65073529411764708</v>
      </c>
      <c r="G643" s="142">
        <v>353</v>
      </c>
      <c r="H643" s="143">
        <f t="shared" si="109"/>
        <v>0.85789473684210527</v>
      </c>
      <c r="I643" s="142">
        <v>604</v>
      </c>
      <c r="J643" s="143">
        <f t="shared" si="109"/>
        <v>0.71104815864022664</v>
      </c>
      <c r="K643" s="142"/>
      <c r="L643" s="143"/>
      <c r="M643" s="143"/>
    </row>
    <row r="644" spans="2:14" x14ac:dyDescent="0.25">
      <c r="B644" s="141" t="s">
        <v>157</v>
      </c>
      <c r="C644" s="142">
        <v>500</v>
      </c>
      <c r="D644" s="143">
        <v>0.17370892018779349</v>
      </c>
      <c r="E644" s="142">
        <v>127</v>
      </c>
      <c r="F644" s="143">
        <f t="shared" si="108"/>
        <v>-0.746</v>
      </c>
      <c r="G644" s="142">
        <v>317</v>
      </c>
      <c r="H644" s="143">
        <f t="shared" si="109"/>
        <v>1.4960629921259843</v>
      </c>
      <c r="I644" s="142">
        <v>639</v>
      </c>
      <c r="J644" s="143">
        <f t="shared" si="109"/>
        <v>1.0157728706624605</v>
      </c>
      <c r="K644" s="142"/>
      <c r="L644" s="143"/>
      <c r="M644" s="143"/>
    </row>
    <row r="645" spans="2:14" x14ac:dyDescent="0.25">
      <c r="B645" s="141" t="s">
        <v>159</v>
      </c>
      <c r="C645" s="142">
        <v>335</v>
      </c>
      <c r="D645" s="143">
        <v>0.13945578231292521</v>
      </c>
      <c r="E645" s="142">
        <v>153</v>
      </c>
      <c r="F645" s="143">
        <f t="shared" si="108"/>
        <v>-0.5432835820895523</v>
      </c>
      <c r="G645" s="142">
        <v>483</v>
      </c>
      <c r="H645" s="143">
        <f t="shared" si="109"/>
        <v>2.1568627450980391</v>
      </c>
      <c r="I645" s="142">
        <v>739</v>
      </c>
      <c r="J645" s="143">
        <f t="shared" si="109"/>
        <v>0.53002070393374745</v>
      </c>
      <c r="K645" s="142"/>
      <c r="L645" s="143"/>
      <c r="M645" s="143"/>
    </row>
    <row r="646" spans="2:14" x14ac:dyDescent="0.25">
      <c r="B646" s="141" t="s">
        <v>161</v>
      </c>
      <c r="C646" s="142">
        <v>371</v>
      </c>
      <c r="D646" s="143">
        <v>-0.14318706697459582</v>
      </c>
      <c r="E646" s="142">
        <v>240</v>
      </c>
      <c r="F646" s="143">
        <f t="shared" si="108"/>
        <v>-0.35309973045822107</v>
      </c>
      <c r="G646" s="142">
        <v>608</v>
      </c>
      <c r="H646" s="143">
        <f t="shared" si="109"/>
        <v>1.5333333333333332</v>
      </c>
      <c r="I646" s="142">
        <v>1087</v>
      </c>
      <c r="J646" s="143">
        <f t="shared" si="109"/>
        <v>0.78782894736842102</v>
      </c>
      <c r="K646" s="142"/>
      <c r="L646" s="143"/>
      <c r="M646" s="143"/>
    </row>
    <row r="647" spans="2:14" ht="15.75" x14ac:dyDescent="0.25">
      <c r="B647" s="144" t="s">
        <v>121</v>
      </c>
      <c r="C647" s="145">
        <v>5738</v>
      </c>
      <c r="D647" s="146">
        <v>9.1497051550313957E-2</v>
      </c>
      <c r="E647" s="145">
        <v>2193</v>
      </c>
      <c r="F647" s="146">
        <f t="shared" si="108"/>
        <v>-0.61781108400139417</v>
      </c>
      <c r="G647" s="145">
        <v>3622</v>
      </c>
      <c r="H647" s="146">
        <f t="shared" si="109"/>
        <v>0.65161878704970366</v>
      </c>
      <c r="I647" s="145">
        <v>8886</v>
      </c>
      <c r="J647" s="146">
        <f t="shared" si="109"/>
        <v>1.4533406957482056</v>
      </c>
      <c r="K647" s="145">
        <v>4440</v>
      </c>
      <c r="L647" s="146">
        <v>0.28546612623045742</v>
      </c>
      <c r="M647" s="146">
        <v>1.0670391061452515</v>
      </c>
    </row>
    <row r="648" spans="2:14" ht="6" customHeight="1" x14ac:dyDescent="0.25"/>
    <row r="649" spans="2:14" x14ac:dyDescent="0.25">
      <c r="B649" s="49" t="s">
        <v>281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49"/>
      <c r="E650" s="149"/>
      <c r="G650" s="149"/>
      <c r="I650" s="149"/>
      <c r="K650" s="149"/>
    </row>
    <row r="655" spans="2:14" ht="48.75" customHeight="1" thickBot="1" x14ac:dyDescent="0.3">
      <c r="B655" s="307" t="s">
        <v>309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1" t="s">
        <v>213</v>
      </c>
    </row>
    <row r="656" spans="2:14" ht="10.5" customHeight="1" thickBot="1" x14ac:dyDescent="0.3">
      <c r="B656" s="134"/>
      <c r="C656" s="135"/>
      <c r="D656" s="134"/>
      <c r="E656" s="134"/>
      <c r="F656" s="134"/>
      <c r="G656" s="134"/>
      <c r="H656" s="134"/>
      <c r="I656" s="134"/>
      <c r="J656" s="134"/>
      <c r="K656" s="4"/>
      <c r="L656" s="4"/>
      <c r="N656" s="1" t="s">
        <v>214</v>
      </c>
    </row>
    <row r="657" spans="2:13" ht="22.5" thickTop="1" thickBot="1" x14ac:dyDescent="0.3">
      <c r="B657" s="150" t="str">
        <f>C657</f>
        <v>Estados Unidos de América</v>
      </c>
      <c r="C657" s="317" t="s">
        <v>246</v>
      </c>
      <c r="D657" s="318"/>
      <c r="E657" s="318"/>
      <c r="F657" s="318"/>
      <c r="G657" s="318"/>
      <c r="H657" s="318"/>
      <c r="I657" s="318"/>
      <c r="J657" s="318"/>
      <c r="K657" s="318"/>
      <c r="L657" s="318"/>
      <c r="M657" s="319"/>
    </row>
    <row r="658" spans="2:13" ht="22.5" thickTop="1" thickBot="1" x14ac:dyDescent="0.3">
      <c r="B658" s="13"/>
      <c r="C658" s="320">
        <f>2019</f>
        <v>2019</v>
      </c>
      <c r="D658" s="321"/>
      <c r="E658" s="322">
        <v>2020</v>
      </c>
      <c r="F658" s="321"/>
      <c r="G658" s="322">
        <v>2021</v>
      </c>
      <c r="H658" s="321"/>
      <c r="I658" s="322">
        <v>2022</v>
      </c>
      <c r="J658" s="321"/>
      <c r="K658" s="322">
        <v>2023</v>
      </c>
      <c r="L658" s="323"/>
      <c r="M658" s="324"/>
    </row>
    <row r="659" spans="2:13" ht="16.5" thickTop="1" thickBot="1" x14ac:dyDescent="0.3">
      <c r="B659" s="16"/>
      <c r="C659" s="137" t="s">
        <v>135</v>
      </c>
      <c r="D659" s="138" t="str">
        <f>CONCATENATE("var ",RIGHT(2019,2),"/",RIGHT(2018,2))</f>
        <v>var 19/18</v>
      </c>
      <c r="E659" s="139" t="s">
        <v>135</v>
      </c>
      <c r="F659" s="138" t="str">
        <f>CONCATENATE("var ",RIGHT(E658,2),"/",RIGHT(E658-1,2))</f>
        <v>var 20/19</v>
      </c>
      <c r="G659" s="139" t="s">
        <v>135</v>
      </c>
      <c r="H659" s="138" t="str">
        <f>CONCATENATE("var ",RIGHT(G658,2),"/",RIGHT(G658-1,2))</f>
        <v>var 21/20</v>
      </c>
      <c r="I659" s="139" t="s">
        <v>135</v>
      </c>
      <c r="J659" s="138" t="str">
        <f>CONCATENATE("var ",RIGHT(I658,2),"/",RIGHT(I658-1,2))</f>
        <v>var 22/21</v>
      </c>
      <c r="K659" s="139" t="s">
        <v>135</v>
      </c>
      <c r="L659" s="138" t="str">
        <f>CONCATENATE("var ",RIGHT(K658,2),"/",RIGHT(K658-1,2))</f>
        <v>var 23/22</v>
      </c>
      <c r="M659" s="138" t="str">
        <f>CONCATENATE("var ",RIGHT(K658,2),"/",RIGHT(2019,2))</f>
        <v>var 23/19</v>
      </c>
    </row>
    <row r="660" spans="2:13" x14ac:dyDescent="0.25">
      <c r="B660" s="141" t="s">
        <v>139</v>
      </c>
      <c r="C660" s="142">
        <v>1222</v>
      </c>
      <c r="D660" s="143">
        <v>0.56066411238825031</v>
      </c>
      <c r="E660" s="142">
        <v>694</v>
      </c>
      <c r="F660" s="143">
        <f t="shared" ref="F660:F672" si="112">IFERROR(E660/C660-1,"-")</f>
        <v>-0.43207855973813425</v>
      </c>
      <c r="G660" s="142">
        <v>136</v>
      </c>
      <c r="H660" s="143">
        <f t="shared" ref="H660:J672" si="113">IFERROR(G660/E660-1,"-")</f>
        <v>-0.80403458213256485</v>
      </c>
      <c r="I660" s="142">
        <v>673</v>
      </c>
      <c r="J660" s="143">
        <f t="shared" si="113"/>
        <v>3.9485294117647056</v>
      </c>
      <c r="K660" s="142">
        <v>1126</v>
      </c>
      <c r="L660" s="143">
        <f t="shared" ref="L660:L664" si="114">IFERROR(K660/I660-1,"-")</f>
        <v>0.6731054977711739</v>
      </c>
      <c r="M660" s="143">
        <f>K660/C660-1</f>
        <v>-7.8559738134206247E-2</v>
      </c>
    </row>
    <row r="661" spans="2:13" x14ac:dyDescent="0.25">
      <c r="B661" s="141" t="s">
        <v>141</v>
      </c>
      <c r="C661" s="142">
        <v>831</v>
      </c>
      <c r="D661" s="143">
        <v>-5.9808612440190867E-3</v>
      </c>
      <c r="E661" s="142">
        <v>883</v>
      </c>
      <c r="F661" s="143">
        <f t="shared" si="112"/>
        <v>6.2575210589651098E-2</v>
      </c>
      <c r="G661" s="142">
        <v>151</v>
      </c>
      <c r="H661" s="143">
        <f t="shared" si="113"/>
        <v>-0.82899207248018114</v>
      </c>
      <c r="I661" s="142">
        <v>885</v>
      </c>
      <c r="J661" s="143">
        <f t="shared" si="113"/>
        <v>4.8609271523178812</v>
      </c>
      <c r="K661" s="142">
        <v>1517</v>
      </c>
      <c r="L661" s="143">
        <f t="shared" si="114"/>
        <v>0.71412429378531073</v>
      </c>
      <c r="M661" s="143">
        <f>IFERROR(K661/C661-1,"-")</f>
        <v>0.82551143200962707</v>
      </c>
    </row>
    <row r="662" spans="2:13" x14ac:dyDescent="0.25">
      <c r="B662" s="141" t="s">
        <v>143</v>
      </c>
      <c r="C662" s="142">
        <v>1039</v>
      </c>
      <c r="D662" s="143">
        <v>0.19700460829493083</v>
      </c>
      <c r="E662" s="142">
        <v>371</v>
      </c>
      <c r="F662" s="143">
        <f t="shared" si="112"/>
        <v>-0.64292589027911451</v>
      </c>
      <c r="G662" s="142">
        <v>114</v>
      </c>
      <c r="H662" s="143">
        <f t="shared" si="113"/>
        <v>-0.69272237196765496</v>
      </c>
      <c r="I662" s="142">
        <v>974</v>
      </c>
      <c r="J662" s="143">
        <f t="shared" si="113"/>
        <v>7.5438596491228065</v>
      </c>
      <c r="K662" s="142">
        <v>1446</v>
      </c>
      <c r="L662" s="143">
        <f t="shared" si="114"/>
        <v>0.48459958932238201</v>
      </c>
      <c r="M662" s="143">
        <f t="shared" ref="M662:M664" si="115">IFERROR(K662/C662-1,"-")</f>
        <v>0.39172281039461021</v>
      </c>
    </row>
    <row r="663" spans="2:13" x14ac:dyDescent="0.25">
      <c r="B663" s="141" t="s">
        <v>145</v>
      </c>
      <c r="C663" s="142">
        <v>830</v>
      </c>
      <c r="D663" s="143">
        <v>-0.20345489443378117</v>
      </c>
      <c r="E663" s="142">
        <v>0</v>
      </c>
      <c r="F663" s="143">
        <f t="shared" si="112"/>
        <v>-1</v>
      </c>
      <c r="G663" s="142">
        <v>193</v>
      </c>
      <c r="H663" s="143" t="str">
        <f t="shared" si="113"/>
        <v>-</v>
      </c>
      <c r="I663" s="142">
        <v>857</v>
      </c>
      <c r="J663" s="143">
        <f t="shared" si="113"/>
        <v>3.4404145077720205</v>
      </c>
      <c r="K663" s="142">
        <v>1465</v>
      </c>
      <c r="L663" s="143">
        <f t="shared" si="114"/>
        <v>0.70945157526254365</v>
      </c>
      <c r="M663" s="143">
        <f t="shared" si="115"/>
        <v>0.76506024096385539</v>
      </c>
    </row>
    <row r="664" spans="2:13" x14ac:dyDescent="0.25">
      <c r="B664" s="141" t="s">
        <v>147</v>
      </c>
      <c r="C664" s="142">
        <v>1055</v>
      </c>
      <c r="D664" s="143">
        <v>-9.3642611683848798E-2</v>
      </c>
      <c r="E664" s="142">
        <v>4</v>
      </c>
      <c r="F664" s="143">
        <f t="shared" si="112"/>
        <v>-0.99620853080568716</v>
      </c>
      <c r="G664" s="142">
        <v>189</v>
      </c>
      <c r="H664" s="143">
        <f t="shared" si="113"/>
        <v>46.25</v>
      </c>
      <c r="I664" s="142">
        <v>1117</v>
      </c>
      <c r="J664" s="143">
        <f t="shared" si="113"/>
        <v>4.9100529100529098</v>
      </c>
      <c r="K664" s="142">
        <v>1055</v>
      </c>
      <c r="L664" s="143">
        <f t="shared" si="114"/>
        <v>-5.5505819158460201E-2</v>
      </c>
      <c r="M664" s="143">
        <f t="shared" si="115"/>
        <v>0</v>
      </c>
    </row>
    <row r="665" spans="2:13" x14ac:dyDescent="0.25">
      <c r="B665" s="141" t="s">
        <v>149</v>
      </c>
      <c r="C665" s="142">
        <v>862</v>
      </c>
      <c r="D665" s="143">
        <v>-0.15407262021589796</v>
      </c>
      <c r="E665" s="142">
        <v>215</v>
      </c>
      <c r="F665" s="143">
        <f t="shared" si="112"/>
        <v>-0.75058004640371223</v>
      </c>
      <c r="G665" s="142">
        <v>358</v>
      </c>
      <c r="H665" s="143">
        <f t="shared" si="113"/>
        <v>0.66511627906976734</v>
      </c>
      <c r="I665" s="142">
        <v>1022</v>
      </c>
      <c r="J665" s="143">
        <f t="shared" si="113"/>
        <v>1.8547486033519553</v>
      </c>
      <c r="K665" s="142"/>
      <c r="L665" s="143"/>
      <c r="M665" s="143"/>
    </row>
    <row r="666" spans="2:13" x14ac:dyDescent="0.25">
      <c r="B666" s="141" t="s">
        <v>151</v>
      </c>
      <c r="C666" s="142">
        <v>985</v>
      </c>
      <c r="D666" s="143">
        <v>-4.5542635658914699E-2</v>
      </c>
      <c r="E666" s="142">
        <v>70</v>
      </c>
      <c r="F666" s="143">
        <f t="shared" si="112"/>
        <v>-0.92893401015228427</v>
      </c>
      <c r="G666" s="142">
        <v>701</v>
      </c>
      <c r="H666" s="143">
        <f t="shared" si="113"/>
        <v>9.0142857142857142</v>
      </c>
      <c r="I666" s="142">
        <v>996</v>
      </c>
      <c r="J666" s="143">
        <f t="shared" si="113"/>
        <v>0.42082738944365183</v>
      </c>
      <c r="K666" s="142"/>
      <c r="L666" s="143"/>
      <c r="M666" s="143"/>
    </row>
    <row r="667" spans="2:13" x14ac:dyDescent="0.25">
      <c r="B667" s="141" t="s">
        <v>153</v>
      </c>
      <c r="C667" s="142">
        <v>744</v>
      </c>
      <c r="D667" s="143">
        <v>3.6211699164345301E-2</v>
      </c>
      <c r="E667" s="142">
        <v>165</v>
      </c>
      <c r="F667" s="143">
        <f t="shared" si="112"/>
        <v>-0.77822580645161288</v>
      </c>
      <c r="G667" s="142">
        <v>665</v>
      </c>
      <c r="H667" s="143">
        <f t="shared" si="113"/>
        <v>3.0303030303030303</v>
      </c>
      <c r="I667" s="142">
        <v>901</v>
      </c>
      <c r="J667" s="143">
        <f t="shared" si="113"/>
        <v>0.35488721804511281</v>
      </c>
      <c r="K667" s="142"/>
      <c r="L667" s="143"/>
      <c r="M667" s="143"/>
    </row>
    <row r="668" spans="2:13" x14ac:dyDescent="0.25">
      <c r="B668" s="141" t="s">
        <v>155</v>
      </c>
      <c r="C668" s="142">
        <v>869</v>
      </c>
      <c r="D668" s="143">
        <v>0.18231292517006792</v>
      </c>
      <c r="E668" s="142">
        <v>172</v>
      </c>
      <c r="F668" s="143">
        <f t="shared" si="112"/>
        <v>-0.80207134637514388</v>
      </c>
      <c r="G668" s="142">
        <v>505</v>
      </c>
      <c r="H668" s="143">
        <f t="shared" si="113"/>
        <v>1.9360465116279069</v>
      </c>
      <c r="I668" s="142">
        <v>838</v>
      </c>
      <c r="J668" s="143">
        <f t="shared" si="113"/>
        <v>0.65940594059405933</v>
      </c>
      <c r="K668" s="142"/>
      <c r="L668" s="143"/>
      <c r="M668" s="143"/>
    </row>
    <row r="669" spans="2:13" x14ac:dyDescent="0.25">
      <c r="B669" s="141" t="s">
        <v>157</v>
      </c>
      <c r="C669" s="142">
        <v>941</v>
      </c>
      <c r="D669" s="143">
        <v>-0.18315972222222221</v>
      </c>
      <c r="E669" s="142">
        <v>175</v>
      </c>
      <c r="F669" s="143">
        <f t="shared" si="112"/>
        <v>-0.81402763018065882</v>
      </c>
      <c r="G669" s="142">
        <v>747</v>
      </c>
      <c r="H669" s="143">
        <f t="shared" si="113"/>
        <v>3.2685714285714287</v>
      </c>
      <c r="I669" s="142">
        <v>933</v>
      </c>
      <c r="J669" s="143">
        <f t="shared" si="113"/>
        <v>0.24899598393574296</v>
      </c>
      <c r="K669" s="142"/>
      <c r="L669" s="143"/>
      <c r="M669" s="143"/>
    </row>
    <row r="670" spans="2:13" x14ac:dyDescent="0.25">
      <c r="B670" s="141" t="s">
        <v>159</v>
      </c>
      <c r="C670" s="142">
        <v>1050</v>
      </c>
      <c r="D670" s="143">
        <v>2.2395326192794496E-2</v>
      </c>
      <c r="E670" s="142">
        <v>136</v>
      </c>
      <c r="F670" s="143">
        <f t="shared" si="112"/>
        <v>-0.87047619047619051</v>
      </c>
      <c r="G670" s="142">
        <v>720</v>
      </c>
      <c r="H670" s="143">
        <f t="shared" si="113"/>
        <v>4.2941176470588234</v>
      </c>
      <c r="I670" s="142">
        <v>1064</v>
      </c>
      <c r="J670" s="143">
        <f t="shared" si="113"/>
        <v>0.47777777777777786</v>
      </c>
      <c r="K670" s="142"/>
      <c r="L670" s="143"/>
      <c r="M670" s="143"/>
    </row>
    <row r="671" spans="2:13" x14ac:dyDescent="0.25">
      <c r="B671" s="141" t="s">
        <v>161</v>
      </c>
      <c r="C671" s="142">
        <v>883</v>
      </c>
      <c r="D671" s="143">
        <v>-0.31284046692607004</v>
      </c>
      <c r="E671" s="142">
        <v>261</v>
      </c>
      <c r="F671" s="143">
        <f t="shared" si="112"/>
        <v>-0.70441676104190254</v>
      </c>
      <c r="G671" s="142">
        <v>937</v>
      </c>
      <c r="H671" s="143">
        <f t="shared" si="113"/>
        <v>2.5900383141762453</v>
      </c>
      <c r="I671" s="142">
        <v>1351</v>
      </c>
      <c r="J671" s="143">
        <f t="shared" si="113"/>
        <v>0.44183564567769484</v>
      </c>
      <c r="K671" s="142"/>
      <c r="L671" s="143"/>
      <c r="M671" s="143"/>
    </row>
    <row r="672" spans="2:13" ht="15.75" x14ac:dyDescent="0.25">
      <c r="B672" s="144" t="s">
        <v>121</v>
      </c>
      <c r="C672" s="145">
        <v>11311</v>
      </c>
      <c r="D672" s="146">
        <v>-3.0014578509561796E-2</v>
      </c>
      <c r="E672" s="145">
        <v>3146</v>
      </c>
      <c r="F672" s="146">
        <f t="shared" si="112"/>
        <v>-0.72186367253116435</v>
      </c>
      <c r="G672" s="145">
        <v>5416</v>
      </c>
      <c r="H672" s="146">
        <f t="shared" si="113"/>
        <v>0.72155117609663066</v>
      </c>
      <c r="I672" s="145">
        <v>11611</v>
      </c>
      <c r="J672" s="146">
        <f t="shared" si="113"/>
        <v>1.1438330871491877</v>
      </c>
      <c r="K672" s="145">
        <v>6609</v>
      </c>
      <c r="L672" s="146">
        <v>0.4667110519307589</v>
      </c>
      <c r="M672" s="146">
        <v>0.32790837854128996</v>
      </c>
    </row>
    <row r="673" spans="2:14" ht="6" customHeight="1" x14ac:dyDescent="0.25"/>
    <row r="674" spans="2:14" x14ac:dyDescent="0.25">
      <c r="B674" s="49" t="s">
        <v>281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9"/>
      <c r="E675" s="149"/>
      <c r="G675" s="149"/>
      <c r="I675" s="149"/>
      <c r="K675" s="149"/>
    </row>
    <row r="679" spans="2:14" ht="48.75" customHeight="1" thickBot="1" x14ac:dyDescent="0.3">
      <c r="B679" s="307" t="s">
        <v>310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1" t="s">
        <v>213</v>
      </c>
    </row>
    <row r="680" spans="2:14" ht="10.5" customHeight="1" thickBot="1" x14ac:dyDescent="0.3">
      <c r="B680" s="134"/>
      <c r="C680" s="135"/>
      <c r="D680" s="134"/>
      <c r="E680" s="134"/>
      <c r="F680" s="134"/>
      <c r="G680" s="134"/>
      <c r="H680" s="134"/>
      <c r="I680" s="134"/>
      <c r="J680" s="134"/>
      <c r="K680" s="4"/>
      <c r="L680" s="4"/>
      <c r="N680" s="1" t="s">
        <v>214</v>
      </c>
    </row>
    <row r="681" spans="2:14" ht="22.5" thickTop="1" thickBot="1" x14ac:dyDescent="0.3">
      <c r="B681" s="150" t="str">
        <f>C681</f>
        <v>Otros países o territorios del mundo (excluida España)</v>
      </c>
      <c r="C681" s="317" t="s">
        <v>248</v>
      </c>
      <c r="D681" s="318"/>
      <c r="E681" s="318"/>
      <c r="F681" s="318"/>
      <c r="G681" s="318"/>
      <c r="H681" s="318"/>
      <c r="I681" s="318"/>
      <c r="J681" s="318"/>
      <c r="K681" s="318"/>
      <c r="L681" s="318"/>
      <c r="M681" s="319"/>
    </row>
    <row r="682" spans="2:14" ht="22.5" thickTop="1" thickBot="1" x14ac:dyDescent="0.3">
      <c r="B682" s="13"/>
      <c r="C682" s="320">
        <f>2019</f>
        <v>2019</v>
      </c>
      <c r="D682" s="321"/>
      <c r="E682" s="322">
        <v>2020</v>
      </c>
      <c r="F682" s="321"/>
      <c r="G682" s="322">
        <v>2021</v>
      </c>
      <c r="H682" s="321"/>
      <c r="I682" s="322">
        <v>2022</v>
      </c>
      <c r="J682" s="321"/>
      <c r="K682" s="322">
        <v>2023</v>
      </c>
      <c r="L682" s="323"/>
      <c r="M682" s="324"/>
    </row>
    <row r="683" spans="2:14" ht="16.5" thickTop="1" thickBot="1" x14ac:dyDescent="0.3">
      <c r="B683" s="16"/>
      <c r="C683" s="137" t="s">
        <v>135</v>
      </c>
      <c r="D683" s="138" t="str">
        <f>CONCATENATE("var ",RIGHT(2019,2),"/",RIGHT(2018,2))</f>
        <v>var 19/18</v>
      </c>
      <c r="E683" s="139" t="s">
        <v>135</v>
      </c>
      <c r="F683" s="138" t="str">
        <f>CONCATENATE("var ",RIGHT(E682,2),"/",RIGHT(E682-1,2))</f>
        <v>var 20/19</v>
      </c>
      <c r="G683" s="139" t="s">
        <v>135</v>
      </c>
      <c r="H683" s="138" t="str">
        <f>CONCATENATE("var ",RIGHT(G682,2),"/",RIGHT(G682-1,2))</f>
        <v>var 21/20</v>
      </c>
      <c r="I683" s="139" t="s">
        <v>135</v>
      </c>
      <c r="J683" s="138" t="str">
        <f>CONCATENATE("var ",RIGHT(I682,2),"/",RIGHT(I682-1,2))</f>
        <v>var 22/21</v>
      </c>
      <c r="K683" s="139" t="s">
        <v>135</v>
      </c>
      <c r="L683" s="138" t="str">
        <f>CONCATENATE("var ",RIGHT(K682,2),"/",RIGHT(K682-1,2))</f>
        <v>var 23/22</v>
      </c>
      <c r="M683" s="138" t="str">
        <f>CONCATENATE("var ",RIGHT(K682,2),"/",RIGHT(2019,2))</f>
        <v>var 23/19</v>
      </c>
    </row>
    <row r="684" spans="2:14" x14ac:dyDescent="0.25">
      <c r="B684" s="141" t="s">
        <v>139</v>
      </c>
      <c r="C684" s="142">
        <v>103781</v>
      </c>
      <c r="D684" s="143">
        <v>3.9483568545358061E-2</v>
      </c>
      <c r="E684" s="142">
        <v>93803</v>
      </c>
      <c r="F684" s="143">
        <f t="shared" ref="F684:F696" si="116">IFERROR(E684/C684-1,"-")</f>
        <v>-9.6144766383056579E-2</v>
      </c>
      <c r="G684" s="142">
        <v>11040</v>
      </c>
      <c r="H684" s="143">
        <f t="shared" ref="H684:J696" si="117">IFERROR(G684/E684-1,"-")</f>
        <v>-0.88230653603829301</v>
      </c>
      <c r="I684" s="142">
        <v>65840</v>
      </c>
      <c r="J684" s="143">
        <f t="shared" si="117"/>
        <v>4.9637681159420293</v>
      </c>
      <c r="K684" s="142">
        <v>100745</v>
      </c>
      <c r="L684" s="143">
        <f t="shared" ref="L684:L688" si="118">IFERROR(K684/I684-1,"-")</f>
        <v>0.53014884568651266</v>
      </c>
      <c r="M684" s="143">
        <f>K684/C684-1</f>
        <v>-2.9253909675181378E-2</v>
      </c>
    </row>
    <row r="685" spans="2:14" x14ac:dyDescent="0.25">
      <c r="B685" s="141" t="s">
        <v>141</v>
      </c>
      <c r="C685" s="142">
        <v>101325</v>
      </c>
      <c r="D685" s="143">
        <v>4.1581003289473673E-2</v>
      </c>
      <c r="E685" s="142">
        <v>102662</v>
      </c>
      <c r="F685" s="143">
        <f t="shared" si="116"/>
        <v>1.3195164075993082E-2</v>
      </c>
      <c r="G685" s="142">
        <v>10886</v>
      </c>
      <c r="H685" s="143">
        <f t="shared" si="117"/>
        <v>-0.89396271259083204</v>
      </c>
      <c r="I685" s="142">
        <v>71535</v>
      </c>
      <c r="J685" s="143">
        <f t="shared" si="117"/>
        <v>5.5712842182619875</v>
      </c>
      <c r="K685" s="142">
        <v>97184</v>
      </c>
      <c r="L685" s="143">
        <f t="shared" si="118"/>
        <v>0.35855175788075777</v>
      </c>
      <c r="M685" s="143">
        <f>IFERROR(K685/C685-1,"-")</f>
        <v>-4.0868492474710139E-2</v>
      </c>
    </row>
    <row r="686" spans="2:14" x14ac:dyDescent="0.25">
      <c r="B686" s="141" t="s">
        <v>143</v>
      </c>
      <c r="C686" s="142">
        <v>102568</v>
      </c>
      <c r="D686" s="143">
        <v>-1.6068225204570075E-2</v>
      </c>
      <c r="E686" s="142">
        <v>34351</v>
      </c>
      <c r="F686" s="143">
        <f t="shared" si="116"/>
        <v>-0.66509047656189058</v>
      </c>
      <c r="G686" s="142">
        <v>14775</v>
      </c>
      <c r="H686" s="143">
        <f t="shared" si="117"/>
        <v>-0.56988151727751735</v>
      </c>
      <c r="I686" s="142">
        <v>73931</v>
      </c>
      <c r="J686" s="143">
        <f t="shared" si="117"/>
        <v>4.0037901861252116</v>
      </c>
      <c r="K686" s="142">
        <v>90104</v>
      </c>
      <c r="L686" s="143">
        <f t="shared" si="118"/>
        <v>0.21875803113714132</v>
      </c>
      <c r="M686" s="143">
        <f t="shared" ref="M686:M688" si="119">IFERROR(K686/C686-1,"-")</f>
        <v>-0.12151938226347403</v>
      </c>
    </row>
    <row r="687" spans="2:14" x14ac:dyDescent="0.25">
      <c r="B687" s="141" t="s">
        <v>145</v>
      </c>
      <c r="C687" s="142">
        <v>71254</v>
      </c>
      <c r="D687" s="143">
        <v>-3.3778561258390405E-2</v>
      </c>
      <c r="E687" s="142">
        <v>0</v>
      </c>
      <c r="F687" s="143">
        <f t="shared" si="116"/>
        <v>-1</v>
      </c>
      <c r="G687" s="142">
        <v>19501</v>
      </c>
      <c r="H687" s="143" t="str">
        <f t="shared" si="117"/>
        <v>-</v>
      </c>
      <c r="I687" s="142">
        <v>60586</v>
      </c>
      <c r="J687" s="143">
        <f t="shared" si="117"/>
        <v>2.1068150351264037</v>
      </c>
      <c r="K687" s="142">
        <v>72564</v>
      </c>
      <c r="L687" s="143">
        <f t="shared" si="118"/>
        <v>0.1977024395074769</v>
      </c>
      <c r="M687" s="143">
        <f t="shared" si="119"/>
        <v>1.8384932775703744E-2</v>
      </c>
    </row>
    <row r="688" spans="2:14" x14ac:dyDescent="0.25">
      <c r="B688" s="141" t="s">
        <v>147</v>
      </c>
      <c r="C688" s="142">
        <v>52542</v>
      </c>
      <c r="D688" s="143">
        <v>-0.12216393223510547</v>
      </c>
      <c r="E688" s="142">
        <v>304</v>
      </c>
      <c r="F688" s="143">
        <f t="shared" si="116"/>
        <v>-0.99421415248753375</v>
      </c>
      <c r="G688" s="142">
        <v>18326</v>
      </c>
      <c r="H688" s="143">
        <f t="shared" si="117"/>
        <v>59.282894736842103</v>
      </c>
      <c r="I688" s="142">
        <v>48037</v>
      </c>
      <c r="J688" s="143">
        <f t="shared" si="117"/>
        <v>1.6212484993997598</v>
      </c>
      <c r="K688" s="142">
        <v>57632</v>
      </c>
      <c r="L688" s="143">
        <f t="shared" si="118"/>
        <v>0.19974186564523189</v>
      </c>
      <c r="M688" s="143">
        <f t="shared" si="119"/>
        <v>9.6874881047542827E-2</v>
      </c>
    </row>
    <row r="689" spans="2:13" x14ac:dyDescent="0.25">
      <c r="B689" s="141" t="s">
        <v>149</v>
      </c>
      <c r="C689" s="142">
        <v>53655</v>
      </c>
      <c r="D689" s="143">
        <v>-0.11030228663339248</v>
      </c>
      <c r="E689" s="142">
        <v>2292</v>
      </c>
      <c r="F689" s="143">
        <f t="shared" si="116"/>
        <v>-0.95728263908303046</v>
      </c>
      <c r="G689" s="142">
        <v>18424</v>
      </c>
      <c r="H689" s="143">
        <f t="shared" si="117"/>
        <v>7.0383944153577662</v>
      </c>
      <c r="I689" s="142">
        <v>46625</v>
      </c>
      <c r="J689" s="143">
        <f t="shared" si="117"/>
        <v>1.5306665219279201</v>
      </c>
      <c r="K689" s="142"/>
      <c r="L689" s="143"/>
      <c r="M689" s="143"/>
    </row>
    <row r="690" spans="2:13" x14ac:dyDescent="0.25">
      <c r="B690" s="141" t="s">
        <v>151</v>
      </c>
      <c r="C690" s="142">
        <v>75100</v>
      </c>
      <c r="D690" s="143">
        <v>-1.6951371163034246E-2</v>
      </c>
      <c r="E690" s="142">
        <v>8718</v>
      </c>
      <c r="F690" s="143">
        <f t="shared" si="116"/>
        <v>-0.88391478029294279</v>
      </c>
      <c r="G690" s="142">
        <v>34437</v>
      </c>
      <c r="H690" s="143">
        <f t="shared" si="117"/>
        <v>2.9501032346868548</v>
      </c>
      <c r="I690" s="142">
        <v>62732</v>
      </c>
      <c r="J690" s="143">
        <f t="shared" si="117"/>
        <v>0.82164532334407769</v>
      </c>
      <c r="K690" s="142"/>
      <c r="L690" s="143"/>
      <c r="M690" s="143"/>
    </row>
    <row r="691" spans="2:13" x14ac:dyDescent="0.25">
      <c r="B691" s="141" t="s">
        <v>153</v>
      </c>
      <c r="C691" s="142">
        <v>68828</v>
      </c>
      <c r="D691" s="143">
        <v>-4.5540270690037743E-2</v>
      </c>
      <c r="E691" s="142">
        <v>13937</v>
      </c>
      <c r="F691" s="143">
        <f t="shared" si="116"/>
        <v>-0.79750973441041439</v>
      </c>
      <c r="G691" s="142">
        <v>36475</v>
      </c>
      <c r="H691" s="143">
        <f t="shared" si="117"/>
        <v>1.6171342469685013</v>
      </c>
      <c r="I691" s="142">
        <v>57271</v>
      </c>
      <c r="J691" s="143">
        <f t="shared" si="117"/>
        <v>0.57014393420150777</v>
      </c>
      <c r="K691" s="142"/>
      <c r="L691" s="143"/>
      <c r="M691" s="143"/>
    </row>
    <row r="692" spans="2:13" x14ac:dyDescent="0.25">
      <c r="B692" s="141" t="s">
        <v>155</v>
      </c>
      <c r="C692" s="142">
        <v>58993</v>
      </c>
      <c r="D692" s="143">
        <v>-9.2541032780076637E-2</v>
      </c>
      <c r="E692" s="142">
        <v>10909</v>
      </c>
      <c r="F692" s="143">
        <f t="shared" si="116"/>
        <v>-0.81507975522519627</v>
      </c>
      <c r="G692" s="142">
        <v>33125</v>
      </c>
      <c r="H692" s="143">
        <f t="shared" si="117"/>
        <v>2.0364836373636446</v>
      </c>
      <c r="I692" s="142">
        <v>52597</v>
      </c>
      <c r="J692" s="143">
        <f t="shared" si="117"/>
        <v>0.58783396226415086</v>
      </c>
      <c r="K692" s="142"/>
      <c r="L692" s="143"/>
      <c r="M692" s="143"/>
    </row>
    <row r="693" spans="2:13" x14ac:dyDescent="0.25">
      <c r="B693" s="141" t="s">
        <v>157</v>
      </c>
      <c r="C693" s="142">
        <v>90956</v>
      </c>
      <c r="D693" s="143">
        <v>-2.0229657237650023E-2</v>
      </c>
      <c r="E693" s="142">
        <v>9873</v>
      </c>
      <c r="F693" s="143">
        <f t="shared" si="116"/>
        <v>-0.89145301024671264</v>
      </c>
      <c r="G693" s="142">
        <v>56288</v>
      </c>
      <c r="H693" s="143">
        <f t="shared" si="117"/>
        <v>4.701205307404031</v>
      </c>
      <c r="I693" s="142">
        <v>78761</v>
      </c>
      <c r="J693" s="143">
        <f t="shared" si="117"/>
        <v>0.39925028425241615</v>
      </c>
      <c r="K693" s="142"/>
      <c r="L693" s="143"/>
      <c r="M693" s="143"/>
    </row>
    <row r="694" spans="2:13" x14ac:dyDescent="0.25">
      <c r="B694" s="141" t="s">
        <v>159</v>
      </c>
      <c r="C694" s="142">
        <v>103604</v>
      </c>
      <c r="D694" s="143">
        <v>6.57751260158419E-2</v>
      </c>
      <c r="E694" s="142">
        <v>10651</v>
      </c>
      <c r="F694" s="143">
        <f t="shared" si="116"/>
        <v>-0.89719508899270295</v>
      </c>
      <c r="G694" s="142">
        <v>61762</v>
      </c>
      <c r="H694" s="143">
        <f t="shared" si="117"/>
        <v>4.7987043470096706</v>
      </c>
      <c r="I694" s="142">
        <v>88449</v>
      </c>
      <c r="J694" s="143">
        <f t="shared" si="117"/>
        <v>0.43209416793497613</v>
      </c>
      <c r="K694" s="142"/>
      <c r="L694" s="143"/>
      <c r="M694" s="143"/>
    </row>
    <row r="695" spans="2:13" x14ac:dyDescent="0.25">
      <c r="B695" s="141" t="s">
        <v>161</v>
      </c>
      <c r="C695" s="142">
        <v>98688</v>
      </c>
      <c r="D695" s="143">
        <v>-4.8698669751301327E-2</v>
      </c>
      <c r="E695" s="142">
        <v>14537</v>
      </c>
      <c r="F695" s="143">
        <f t="shared" si="116"/>
        <v>-0.85269738975356679</v>
      </c>
      <c r="G695" s="142">
        <v>75823</v>
      </c>
      <c r="H695" s="143">
        <f t="shared" si="117"/>
        <v>4.2158629703515169</v>
      </c>
      <c r="I695" s="142">
        <v>101006</v>
      </c>
      <c r="J695" s="143">
        <f t="shared" si="117"/>
        <v>0.33212877359112669</v>
      </c>
      <c r="K695" s="142"/>
      <c r="L695" s="143"/>
      <c r="M695" s="143"/>
    </row>
    <row r="696" spans="2:13" ht="15.75" x14ac:dyDescent="0.25">
      <c r="B696" s="144" t="s">
        <v>121</v>
      </c>
      <c r="C696" s="145">
        <v>981294</v>
      </c>
      <c r="D696" s="146">
        <v>-2.1219508302678713E-2</v>
      </c>
      <c r="E696" s="145">
        <v>302454</v>
      </c>
      <c r="F696" s="146">
        <f t="shared" si="116"/>
        <v>-0.69178044500424951</v>
      </c>
      <c r="G696" s="145">
        <v>390862</v>
      </c>
      <c r="H696" s="146">
        <f t="shared" si="117"/>
        <v>0.29230230051511974</v>
      </c>
      <c r="I696" s="145">
        <v>807370</v>
      </c>
      <c r="J696" s="146">
        <f t="shared" si="117"/>
        <v>1.0656139507038289</v>
      </c>
      <c r="K696" s="145">
        <v>418229</v>
      </c>
      <c r="L696" s="146">
        <v>0.30725567235230322</v>
      </c>
      <c r="M696" s="146">
        <v>-3.0688112730896666E-2</v>
      </c>
    </row>
    <row r="697" spans="2:13" ht="6" customHeight="1" x14ac:dyDescent="0.25"/>
    <row r="698" spans="2:13" x14ac:dyDescent="0.25">
      <c r="B698" s="49" t="s">
        <v>281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49"/>
      <c r="E699" s="149"/>
      <c r="G699" s="149"/>
      <c r="I699" s="149"/>
      <c r="K699" s="14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8C3C-A987-49D8-975D-F956848F0E4D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">
        <v>311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133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f>2019</f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CONCATENATE("var ",RIGHT(2019,2),"/",RIGHT(2018,2))</f>
        <v>var 19/18</v>
      </c>
      <c r="E8" s="139" t="s">
        <v>135</v>
      </c>
      <c r="F8" s="138" t="str">
        <f>CONCATENATE("var ",RIGHT(E7,2),"/",RIGHT(E7-1,2))</f>
        <v>var 20/19</v>
      </c>
      <c r="G8" s="139" t="s">
        <v>135</v>
      </c>
      <c r="H8" s="138" t="str">
        <f>CONCATENATE("var ",RIGHT(G7,2),"/",RIGHT(G7-1,2))</f>
        <v>var 21/20</v>
      </c>
      <c r="I8" s="139" t="s">
        <v>135</v>
      </c>
      <c r="J8" s="138" t="str">
        <f>CONCATENATE("var ",RIGHT(I7,2),"/",RIGHT(I7-1,2))</f>
        <v>var 22/21</v>
      </c>
      <c r="K8" s="139" t="s">
        <v>135</v>
      </c>
      <c r="L8" s="138" t="str">
        <f>CONCATENATE("var ",RIGHT(K7,2),"/",RIGHT(K7-1,2))</f>
        <v>var 23/22</v>
      </c>
      <c r="M8" s="138" t="str">
        <f>CONCATENATE("var ",RIGHT(K7,2),"/",RIGHT(2019,2))</f>
        <v>var 23/19</v>
      </c>
    </row>
    <row r="9" spans="1:14" x14ac:dyDescent="0.25">
      <c r="A9" s="1" t="s">
        <v>138</v>
      </c>
      <c r="B9" s="141" t="s">
        <v>139</v>
      </c>
      <c r="C9" s="142">
        <v>130096</v>
      </c>
      <c r="D9" s="143">
        <v>-8.3605113936533693E-2</v>
      </c>
      <c r="E9" s="142">
        <v>119567</v>
      </c>
      <c r="F9" s="143">
        <f t="shared" ref="F9:L21" si="0">IFERROR(E9/C9-1,"-")</f>
        <v>-8.0932542122740148E-2</v>
      </c>
      <c r="G9" s="142">
        <v>17253</v>
      </c>
      <c r="H9" s="143">
        <f t="shared" si="0"/>
        <v>-0.85570433313539684</v>
      </c>
      <c r="I9" s="142">
        <v>89946</v>
      </c>
      <c r="J9" s="143">
        <f t="shared" si="0"/>
        <v>4.2133541992696921</v>
      </c>
      <c r="K9" s="142">
        <v>139270</v>
      </c>
      <c r="L9" s="143">
        <f t="shared" si="0"/>
        <v>0.54837346852555968</v>
      </c>
      <c r="M9" s="143">
        <f>K9/C9-1</f>
        <v>7.0517156561308525E-2</v>
      </c>
    </row>
    <row r="10" spans="1:14" x14ac:dyDescent="0.25">
      <c r="A10" s="1" t="s">
        <v>140</v>
      </c>
      <c r="B10" s="141" t="s">
        <v>141</v>
      </c>
      <c r="C10" s="142">
        <v>125770</v>
      </c>
      <c r="D10" s="143">
        <v>-0.1341434029809645</v>
      </c>
      <c r="E10" s="142">
        <v>145950</v>
      </c>
      <c r="F10" s="143">
        <f t="shared" si="0"/>
        <v>0.16045161803291719</v>
      </c>
      <c r="G10" s="142">
        <v>12595</v>
      </c>
      <c r="H10" s="143">
        <f t="shared" si="0"/>
        <v>-0.91370332305584101</v>
      </c>
      <c r="I10" s="142">
        <v>130563</v>
      </c>
      <c r="J10" s="143">
        <f t="shared" si="0"/>
        <v>9.3662564509726085</v>
      </c>
      <c r="K10" s="142">
        <v>148053</v>
      </c>
      <c r="L10" s="143">
        <f t="shared" si="0"/>
        <v>0.13395831897245003</v>
      </c>
      <c r="M10" s="143">
        <f>IFERROR(K10/C10-1,"-")</f>
        <v>0.17717261668124351</v>
      </c>
    </row>
    <row r="11" spans="1:14" x14ac:dyDescent="0.25">
      <c r="A11" s="1" t="s">
        <v>142</v>
      </c>
      <c r="B11" s="141" t="s">
        <v>143</v>
      </c>
      <c r="C11" s="142">
        <v>153248</v>
      </c>
      <c r="D11" s="143">
        <v>-0.148466107675296</v>
      </c>
      <c r="E11" s="142">
        <v>61658</v>
      </c>
      <c r="F11" s="143">
        <f t="shared" si="0"/>
        <v>-0.59765869701399033</v>
      </c>
      <c r="G11" s="142">
        <v>20630</v>
      </c>
      <c r="H11" s="143">
        <f t="shared" si="0"/>
        <v>-0.66541243634240488</v>
      </c>
      <c r="I11" s="142">
        <v>146499</v>
      </c>
      <c r="J11" s="143">
        <f t="shared" si="0"/>
        <v>6.1012603005332045</v>
      </c>
      <c r="K11" s="142">
        <v>163833</v>
      </c>
      <c r="L11" s="143">
        <f t="shared" si="0"/>
        <v>0.11832162676878344</v>
      </c>
      <c r="M11" s="143">
        <f t="shared" ref="M11:M13" si="1">IFERROR(K11/C11-1,"-")</f>
        <v>6.9071048235539889E-2</v>
      </c>
    </row>
    <row r="12" spans="1:14" x14ac:dyDescent="0.25">
      <c r="A12" s="1" t="s">
        <v>144</v>
      </c>
      <c r="B12" s="141" t="s">
        <v>145</v>
      </c>
      <c r="C12" s="142">
        <v>156559</v>
      </c>
      <c r="D12" s="143">
        <v>1.5864879245234054E-2</v>
      </c>
      <c r="E12" s="142">
        <v>0</v>
      </c>
      <c r="F12" s="143">
        <f t="shared" si="0"/>
        <v>-1</v>
      </c>
      <c r="G12" s="142">
        <v>23757</v>
      </c>
      <c r="H12" s="143" t="str">
        <f t="shared" si="0"/>
        <v>-</v>
      </c>
      <c r="I12" s="142">
        <v>161071</v>
      </c>
      <c r="J12" s="143">
        <f t="shared" si="0"/>
        <v>5.7799385444290108</v>
      </c>
      <c r="K12" s="142">
        <v>168611</v>
      </c>
      <c r="L12" s="143">
        <f t="shared" si="0"/>
        <v>4.681165448777258E-2</v>
      </c>
      <c r="M12" s="143">
        <f t="shared" si="1"/>
        <v>7.6980563238140176E-2</v>
      </c>
    </row>
    <row r="13" spans="1:14" x14ac:dyDescent="0.25">
      <c r="A13" s="1" t="s">
        <v>146</v>
      </c>
      <c r="B13" s="141" t="s">
        <v>147</v>
      </c>
      <c r="C13" s="142">
        <v>129696</v>
      </c>
      <c r="D13" s="143">
        <v>-9.1452949541509287E-2</v>
      </c>
      <c r="E13" s="142">
        <v>42</v>
      </c>
      <c r="F13" s="143">
        <f t="shared" si="0"/>
        <v>-0.99967616580310881</v>
      </c>
      <c r="G13" s="142">
        <v>43176</v>
      </c>
      <c r="H13" s="143">
        <f t="shared" si="0"/>
        <v>1027</v>
      </c>
      <c r="I13" s="142">
        <v>136416</v>
      </c>
      <c r="J13" s="143">
        <f t="shared" si="0"/>
        <v>2.159533073929961</v>
      </c>
      <c r="K13" s="142">
        <v>140643</v>
      </c>
      <c r="L13" s="143">
        <f t="shared" si="0"/>
        <v>3.0986101337086458E-2</v>
      </c>
      <c r="M13" s="143">
        <f t="shared" si="1"/>
        <v>8.4405070318282815E-2</v>
      </c>
    </row>
    <row r="14" spans="1:14" x14ac:dyDescent="0.25">
      <c r="A14" s="1" t="s">
        <v>148</v>
      </c>
      <c r="B14" s="141" t="s">
        <v>149</v>
      </c>
      <c r="C14" s="142">
        <v>147393</v>
      </c>
      <c r="D14" s="143">
        <v>-8.6433450272099588E-2</v>
      </c>
      <c r="E14" s="142">
        <v>563</v>
      </c>
      <c r="F14" s="143">
        <f t="shared" si="0"/>
        <v>-0.99618027993188274</v>
      </c>
      <c r="G14" s="142">
        <v>55361</v>
      </c>
      <c r="H14" s="143">
        <f t="shared" si="0"/>
        <v>97.332149200710475</v>
      </c>
      <c r="I14" s="142">
        <v>146973</v>
      </c>
      <c r="J14" s="143">
        <f t="shared" si="0"/>
        <v>1.6548111486425463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160379</v>
      </c>
      <c r="D15" s="143">
        <v>-0.10797477084631124</v>
      </c>
      <c r="E15" s="142">
        <v>45550</v>
      </c>
      <c r="F15" s="143">
        <f t="shared" si="0"/>
        <v>-0.71598525991557493</v>
      </c>
      <c r="G15" s="142">
        <v>109853</v>
      </c>
      <c r="H15" s="143">
        <f t="shared" si="0"/>
        <v>1.411701427003293</v>
      </c>
      <c r="I15" s="142">
        <v>176209</v>
      </c>
      <c r="J15" s="143">
        <f t="shared" si="0"/>
        <v>0.60404358551882975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177390</v>
      </c>
      <c r="D16" s="143">
        <v>-4.4461442330481993E-2</v>
      </c>
      <c r="E16" s="142">
        <v>76325</v>
      </c>
      <c r="F16" s="143">
        <f t="shared" si="0"/>
        <v>-0.56973335588251872</v>
      </c>
      <c r="G16" s="142">
        <v>145205</v>
      </c>
      <c r="H16" s="143">
        <f t="shared" si="0"/>
        <v>0.90245660006550943</v>
      </c>
      <c r="I16" s="142">
        <v>199508</v>
      </c>
      <c r="J16" s="143">
        <f t="shared" si="0"/>
        <v>0.37397472538824417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147691</v>
      </c>
      <c r="D17" s="143">
        <v>-0.11318001681277767</v>
      </c>
      <c r="E17" s="142">
        <v>28431</v>
      </c>
      <c r="F17" s="143">
        <f t="shared" si="0"/>
        <v>-0.8074967330439905</v>
      </c>
      <c r="G17" s="142">
        <v>121533</v>
      </c>
      <c r="H17" s="143">
        <f t="shared" si="0"/>
        <v>3.2746649783686816</v>
      </c>
      <c r="I17" s="142">
        <v>163358</v>
      </c>
      <c r="J17" s="143">
        <f t="shared" si="0"/>
        <v>0.3441452115886221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157843</v>
      </c>
      <c r="D18" s="143">
        <v>-9.6522157224136595E-2</v>
      </c>
      <c r="E18" s="142">
        <v>26146</v>
      </c>
      <c r="F18" s="143">
        <f t="shared" si="0"/>
        <v>-0.83435439012182988</v>
      </c>
      <c r="G18" s="142">
        <v>159028</v>
      </c>
      <c r="H18" s="143">
        <f t="shared" si="0"/>
        <v>5.0823070450546926</v>
      </c>
      <c r="I18" s="142">
        <v>175268</v>
      </c>
      <c r="J18" s="143">
        <f t="shared" si="0"/>
        <v>0.1021203813164977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135506</v>
      </c>
      <c r="D19" s="143">
        <v>6.461867553997358E-3</v>
      </c>
      <c r="E19" s="142">
        <v>24261</v>
      </c>
      <c r="F19" s="143">
        <f t="shared" si="0"/>
        <v>-0.82095995749265716</v>
      </c>
      <c r="G19" s="142">
        <v>136038</v>
      </c>
      <c r="H19" s="143">
        <f t="shared" si="0"/>
        <v>4.6072709286509212</v>
      </c>
      <c r="I19" s="142">
        <v>147441</v>
      </c>
      <c r="J19" s="143">
        <f t="shared" si="0"/>
        <v>8.3822167335597442E-2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133370</v>
      </c>
      <c r="D20" s="143">
        <v>-2.5051718970445225E-2</v>
      </c>
      <c r="E20" s="142">
        <v>29774</v>
      </c>
      <c r="F20" s="143">
        <f t="shared" si="0"/>
        <v>-0.77675639199220214</v>
      </c>
      <c r="G20" s="142">
        <v>119951</v>
      </c>
      <c r="H20" s="143">
        <f t="shared" si="0"/>
        <v>3.0287163296836166</v>
      </c>
      <c r="I20" s="142">
        <v>150958</v>
      </c>
      <c r="J20" s="143">
        <f t="shared" si="0"/>
        <v>0.25849721969804329</v>
      </c>
      <c r="K20" s="142"/>
      <c r="L20" s="143"/>
      <c r="M20" s="143"/>
    </row>
    <row r="21" spans="1:14" ht="15.75" x14ac:dyDescent="0.25">
      <c r="A21" s="1" t="s">
        <v>0</v>
      </c>
      <c r="B21" s="144" t="s">
        <v>121</v>
      </c>
      <c r="C21" s="145">
        <v>1754941</v>
      </c>
      <c r="D21" s="146">
        <v>-7.8047601661146104E-2</v>
      </c>
      <c r="E21" s="145">
        <v>558351</v>
      </c>
      <c r="F21" s="146">
        <f t="shared" si="0"/>
        <v>-0.68184058609377751</v>
      </c>
      <c r="G21" s="145">
        <v>964380</v>
      </c>
      <c r="H21" s="146">
        <f t="shared" si="0"/>
        <v>0.72719310971055839</v>
      </c>
      <c r="I21" s="145">
        <v>1824210</v>
      </c>
      <c r="J21" s="146">
        <f t="shared" si="0"/>
        <v>0.89158837802525981</v>
      </c>
      <c r="K21" s="145">
        <v>760410</v>
      </c>
      <c r="L21" s="146">
        <v>0.14434269633330565</v>
      </c>
      <c r="M21" s="146">
        <v>9.3534511892247041E-2</v>
      </c>
    </row>
    <row r="22" spans="1:14" ht="6" customHeight="1" x14ac:dyDescent="0.25"/>
    <row r="23" spans="1:14" x14ac:dyDescent="0.25">
      <c r="B23" s="49" t="s">
        <v>312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0"/>
      <c r="G24" s="140"/>
      <c r="I24" s="140"/>
      <c r="L24" s="149"/>
    </row>
    <row r="26" spans="1:14" ht="48.75" customHeight="1" thickBot="1" x14ac:dyDescent="0.3">
      <c r="B26" s="307" t="s">
        <v>313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166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f>2019</f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 ",RIGHT(2019,2),"/",RIGHT(2018,2))</f>
        <v>var 19/18</v>
      </c>
      <c r="E30" s="139" t="s">
        <v>135</v>
      </c>
      <c r="F30" s="138" t="str">
        <f>CONCATENATE("var ",RIGHT(E29,2),"/",RIGHT(E29-1,2))</f>
        <v>var 20/19</v>
      </c>
      <c r="G30" s="139" t="s">
        <v>135</v>
      </c>
      <c r="H30" s="138" t="str">
        <f>CONCATENATE("var ",RIGHT(G29,2),"/",RIGHT(G29-1,2))</f>
        <v>var 21/20</v>
      </c>
      <c r="I30" s="139" t="s">
        <v>135</v>
      </c>
      <c r="J30" s="138" t="str">
        <f>CONCATENATE("var ",RIGHT(I29,2),"/",RIGHT(I29-1,2))</f>
        <v>var 22/21</v>
      </c>
      <c r="K30" s="139" t="s">
        <v>135</v>
      </c>
      <c r="L30" s="138" t="str">
        <f>CONCATENATE("var ",RIGHT(K29,2),"/",RIGHT(K29-1,2))</f>
        <v>var 23/22</v>
      </c>
      <c r="M30" s="138" t="str">
        <f>CONCATENATE("var ",RIGHT(K29,2),"/",RIGHT(2019,2))</f>
        <v>var 23/19</v>
      </c>
    </row>
    <row r="31" spans="1:14" x14ac:dyDescent="0.25">
      <c r="B31" s="141" t="s">
        <v>139</v>
      </c>
      <c r="C31" s="142">
        <v>7762</v>
      </c>
      <c r="D31" s="143">
        <v>-0.12609772573744649</v>
      </c>
      <c r="E31" s="142">
        <v>8356</v>
      </c>
      <c r="F31" s="143">
        <f t="shared" ref="F31:J43" si="2">IFERROR(E31/C31-1,"-")</f>
        <v>7.6526668384437002E-2</v>
      </c>
      <c r="G31" s="142">
        <v>3177</v>
      </c>
      <c r="H31" s="143">
        <f t="shared" si="2"/>
        <v>-0.61979415988511244</v>
      </c>
      <c r="I31" s="142">
        <v>8951</v>
      </c>
      <c r="J31" s="143">
        <f t="shared" si="2"/>
        <v>1.8174378344350015</v>
      </c>
      <c r="K31" s="142">
        <v>13152</v>
      </c>
      <c r="L31" s="143">
        <f t="shared" ref="L31:L35" si="3">IFERROR(K31/I31-1,"-")</f>
        <v>0.46933303541503735</v>
      </c>
      <c r="M31" s="143">
        <f>K31/C31-1</f>
        <v>0.69440865756248393</v>
      </c>
    </row>
    <row r="32" spans="1:14" x14ac:dyDescent="0.25">
      <c r="B32" s="141" t="s">
        <v>141</v>
      </c>
      <c r="C32" s="142">
        <v>7784</v>
      </c>
      <c r="D32" s="143">
        <v>-7.2228843861740222E-2</v>
      </c>
      <c r="E32" s="142">
        <v>10629</v>
      </c>
      <c r="F32" s="143">
        <f t="shared" si="2"/>
        <v>0.3654933196300103</v>
      </c>
      <c r="G32" s="142">
        <v>2838</v>
      </c>
      <c r="H32" s="143">
        <f t="shared" si="2"/>
        <v>-0.73299463731301162</v>
      </c>
      <c r="I32" s="142">
        <v>10940</v>
      </c>
      <c r="J32" s="143">
        <f t="shared" si="2"/>
        <v>2.8548273431994362</v>
      </c>
      <c r="K32" s="142">
        <v>11394</v>
      </c>
      <c r="L32" s="143">
        <f t="shared" si="3"/>
        <v>4.1499085923217605E-2</v>
      </c>
      <c r="M32" s="143">
        <f>IFERROR(K32/C32-1,"-")</f>
        <v>0.46377183967112035</v>
      </c>
    </row>
    <row r="33" spans="2:14" x14ac:dyDescent="0.25">
      <c r="B33" s="141" t="s">
        <v>143</v>
      </c>
      <c r="C33" s="142">
        <v>11196</v>
      </c>
      <c r="D33" s="143">
        <v>-0.3310629145008066</v>
      </c>
      <c r="E33" s="142">
        <v>2668</v>
      </c>
      <c r="F33" s="143">
        <f t="shared" si="2"/>
        <v>-0.76170060735977141</v>
      </c>
      <c r="G33" s="142">
        <v>5084</v>
      </c>
      <c r="H33" s="143">
        <f t="shared" si="2"/>
        <v>0.90554722638680651</v>
      </c>
      <c r="I33" s="142">
        <v>11642</v>
      </c>
      <c r="J33" s="143">
        <f t="shared" si="2"/>
        <v>1.2899291896144769</v>
      </c>
      <c r="K33" s="142">
        <v>14576</v>
      </c>
      <c r="L33" s="143">
        <f t="shared" si="3"/>
        <v>0.25201855351314206</v>
      </c>
      <c r="M33" s="143">
        <f t="shared" ref="M33:M35" si="4">IFERROR(K33/C33-1,"-")</f>
        <v>0.30189353340478742</v>
      </c>
    </row>
    <row r="34" spans="2:14" x14ac:dyDescent="0.25">
      <c r="B34" s="141" t="s">
        <v>145</v>
      </c>
      <c r="C34" s="142">
        <v>20585</v>
      </c>
      <c r="D34" s="143">
        <v>0.42014487754398067</v>
      </c>
      <c r="E34" s="142">
        <v>0</v>
      </c>
      <c r="F34" s="143">
        <f t="shared" si="2"/>
        <v>-1</v>
      </c>
      <c r="G34" s="142">
        <v>5629</v>
      </c>
      <c r="H34" s="143" t="str">
        <f t="shared" si="2"/>
        <v>-</v>
      </c>
      <c r="I34" s="142">
        <v>21447</v>
      </c>
      <c r="J34" s="143">
        <f t="shared" si="2"/>
        <v>2.8100906022384082</v>
      </c>
      <c r="K34" s="142">
        <v>25873</v>
      </c>
      <c r="L34" s="143">
        <f t="shared" si="3"/>
        <v>0.20636918916398561</v>
      </c>
      <c r="M34" s="143">
        <f t="shared" si="4"/>
        <v>0.25688608209861541</v>
      </c>
    </row>
    <row r="35" spans="2:14" x14ac:dyDescent="0.25">
      <c r="B35" s="141" t="s">
        <v>147</v>
      </c>
      <c r="C35" s="142">
        <v>18041</v>
      </c>
      <c r="D35" s="143">
        <v>0.25267323982780177</v>
      </c>
      <c r="E35" s="142">
        <v>29</v>
      </c>
      <c r="F35" s="143">
        <f t="shared" si="2"/>
        <v>-0.99839255030208973</v>
      </c>
      <c r="G35" s="142">
        <v>11560</v>
      </c>
      <c r="H35" s="143">
        <f t="shared" si="2"/>
        <v>397.62068965517244</v>
      </c>
      <c r="I35" s="142">
        <v>22812</v>
      </c>
      <c r="J35" s="143">
        <f t="shared" si="2"/>
        <v>0.97335640138408297</v>
      </c>
      <c r="K35" s="142">
        <v>16883</v>
      </c>
      <c r="L35" s="143">
        <f t="shared" si="3"/>
        <v>-0.25990706645625106</v>
      </c>
      <c r="M35" s="143">
        <f t="shared" si="4"/>
        <v>-6.4187129316556679E-2</v>
      </c>
    </row>
    <row r="36" spans="2:14" x14ac:dyDescent="0.25">
      <c r="B36" s="141" t="s">
        <v>149</v>
      </c>
      <c r="C36" s="142">
        <v>24783</v>
      </c>
      <c r="D36" s="143">
        <v>0.19898403483309135</v>
      </c>
      <c r="E36" s="142">
        <v>502</v>
      </c>
      <c r="F36" s="143">
        <f t="shared" si="2"/>
        <v>-0.97974417947786785</v>
      </c>
      <c r="G36" s="142">
        <v>15305</v>
      </c>
      <c r="H36" s="143">
        <f t="shared" si="2"/>
        <v>29.488047808764939</v>
      </c>
      <c r="I36" s="142">
        <v>26560</v>
      </c>
      <c r="J36" s="143">
        <f t="shared" si="2"/>
        <v>0.73538059457693561</v>
      </c>
      <c r="K36" s="142"/>
      <c r="L36" s="143"/>
      <c r="M36" s="143"/>
    </row>
    <row r="37" spans="2:14" x14ac:dyDescent="0.25">
      <c r="B37" s="141" t="s">
        <v>151</v>
      </c>
      <c r="C37" s="142">
        <v>28801</v>
      </c>
      <c r="D37" s="143">
        <v>0.12162162162162171</v>
      </c>
      <c r="E37" s="142">
        <v>11978</v>
      </c>
      <c r="F37" s="143">
        <f t="shared" si="2"/>
        <v>-0.58411166278948645</v>
      </c>
      <c r="G37" s="142">
        <v>33610</v>
      </c>
      <c r="H37" s="143">
        <f t="shared" si="2"/>
        <v>1.8059776256470195</v>
      </c>
      <c r="I37" s="142">
        <v>31526</v>
      </c>
      <c r="J37" s="143">
        <f t="shared" si="2"/>
        <v>-6.2005355548943819E-2</v>
      </c>
      <c r="K37" s="142"/>
      <c r="L37" s="143"/>
      <c r="M37" s="143"/>
    </row>
    <row r="38" spans="2:14" x14ac:dyDescent="0.25">
      <c r="B38" s="141" t="s">
        <v>153</v>
      </c>
      <c r="C38" s="142">
        <v>45598</v>
      </c>
      <c r="D38" s="143">
        <v>0.22985219549034408</v>
      </c>
      <c r="E38" s="142">
        <v>31175</v>
      </c>
      <c r="F38" s="143">
        <f t="shared" si="2"/>
        <v>-0.316307732795298</v>
      </c>
      <c r="G38" s="142">
        <v>46687</v>
      </c>
      <c r="H38" s="143">
        <f t="shared" si="2"/>
        <v>0.49757818765036088</v>
      </c>
      <c r="I38" s="142">
        <v>46928</v>
      </c>
      <c r="J38" s="143">
        <f t="shared" si="2"/>
        <v>5.162036541221271E-3</v>
      </c>
      <c r="K38" s="142"/>
      <c r="L38" s="143"/>
      <c r="M38" s="143"/>
    </row>
    <row r="39" spans="2:14" x14ac:dyDescent="0.25">
      <c r="B39" s="141" t="s">
        <v>155</v>
      </c>
      <c r="C39" s="142">
        <v>24552</v>
      </c>
      <c r="D39" s="143">
        <v>3.4508911642017415E-2</v>
      </c>
      <c r="E39" s="142">
        <v>17660</v>
      </c>
      <c r="F39" s="143">
        <f t="shared" si="2"/>
        <v>-0.28071032909742588</v>
      </c>
      <c r="G39" s="142">
        <v>29903</v>
      </c>
      <c r="H39" s="143">
        <f t="shared" si="2"/>
        <v>0.69326160815402038</v>
      </c>
      <c r="I39" s="142">
        <v>30070</v>
      </c>
      <c r="J39" s="143">
        <f t="shared" si="2"/>
        <v>5.5847239407418314E-3</v>
      </c>
      <c r="K39" s="142"/>
      <c r="L39" s="143"/>
      <c r="M39" s="143"/>
    </row>
    <row r="40" spans="2:14" x14ac:dyDescent="0.25">
      <c r="B40" s="141" t="s">
        <v>157</v>
      </c>
      <c r="C40" s="142">
        <v>15463</v>
      </c>
      <c r="D40" s="143">
        <v>-9.5889610009939785E-2</v>
      </c>
      <c r="E40" s="142">
        <v>12428</v>
      </c>
      <c r="F40" s="143">
        <f t="shared" si="2"/>
        <v>-0.19627497898208623</v>
      </c>
      <c r="G40" s="142">
        <v>22261</v>
      </c>
      <c r="H40" s="143">
        <f t="shared" si="2"/>
        <v>0.79119729642742187</v>
      </c>
      <c r="I40" s="142">
        <v>21658</v>
      </c>
      <c r="J40" s="143">
        <f t="shared" si="2"/>
        <v>-2.7087731907820878E-2</v>
      </c>
      <c r="K40" s="142"/>
      <c r="L40" s="143"/>
      <c r="M40" s="143"/>
    </row>
    <row r="41" spans="2:14" x14ac:dyDescent="0.25">
      <c r="B41" s="141" t="s">
        <v>159</v>
      </c>
      <c r="C41" s="142">
        <v>12983</v>
      </c>
      <c r="D41" s="143">
        <v>0.24382065529794983</v>
      </c>
      <c r="E41" s="142">
        <v>4123</v>
      </c>
      <c r="F41" s="143">
        <f t="shared" si="2"/>
        <v>-0.68243087113918199</v>
      </c>
      <c r="G41" s="142">
        <v>10295</v>
      </c>
      <c r="H41" s="143">
        <f t="shared" si="2"/>
        <v>1.4969682270191607</v>
      </c>
      <c r="I41" s="142">
        <v>14662</v>
      </c>
      <c r="J41" s="143">
        <f t="shared" si="2"/>
        <v>0.42418649830014576</v>
      </c>
      <c r="K41" s="142"/>
      <c r="L41" s="143"/>
      <c r="M41" s="143"/>
    </row>
    <row r="42" spans="2:14" x14ac:dyDescent="0.25">
      <c r="B42" s="141" t="s">
        <v>161</v>
      </c>
      <c r="C42" s="142">
        <v>11807</v>
      </c>
      <c r="D42" s="143">
        <v>6.1207981305051229E-2</v>
      </c>
      <c r="E42" s="142">
        <v>5388</v>
      </c>
      <c r="F42" s="143">
        <f t="shared" si="2"/>
        <v>-0.54366054035741507</v>
      </c>
      <c r="G42" s="142">
        <v>15562</v>
      </c>
      <c r="H42" s="143">
        <f t="shared" si="2"/>
        <v>1.8882702301410541</v>
      </c>
      <c r="I42" s="142">
        <v>15237</v>
      </c>
      <c r="J42" s="143">
        <f t="shared" si="2"/>
        <v>-2.0884205115023757E-2</v>
      </c>
      <c r="K42" s="142"/>
      <c r="L42" s="143"/>
      <c r="M42" s="143"/>
    </row>
    <row r="43" spans="2:14" ht="15.75" x14ac:dyDescent="0.25">
      <c r="B43" s="144" t="s">
        <v>121</v>
      </c>
      <c r="C43" s="145">
        <v>229355</v>
      </c>
      <c r="D43" s="146">
        <v>9.8811862214343904E-2</v>
      </c>
      <c r="E43" s="145">
        <v>105020</v>
      </c>
      <c r="F43" s="146">
        <f t="shared" si="2"/>
        <v>-0.54210721370800719</v>
      </c>
      <c r="G43" s="145">
        <v>201911</v>
      </c>
      <c r="H43" s="146">
        <f t="shared" si="2"/>
        <v>0.92259569605789382</v>
      </c>
      <c r="I43" s="145">
        <v>262433</v>
      </c>
      <c r="J43" s="146">
        <f t="shared" si="2"/>
        <v>0.29974592766119734</v>
      </c>
      <c r="K43" s="145">
        <v>81878</v>
      </c>
      <c r="L43" s="146">
        <v>8.0298712265146621E-2</v>
      </c>
      <c r="M43" s="146">
        <v>0.25257006486354183</v>
      </c>
    </row>
    <row r="44" spans="2:14" ht="6" customHeight="1" x14ac:dyDescent="0.25"/>
    <row r="45" spans="2:14" x14ac:dyDescent="0.25">
      <c r="B45" s="49" t="s">
        <v>312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0"/>
      <c r="G47" s="140"/>
      <c r="I47" s="151"/>
    </row>
    <row r="48" spans="2:14" ht="48.75" customHeight="1" thickBot="1" x14ac:dyDescent="0.3">
      <c r="B48" s="307" t="s">
        <v>314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170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f>2019</f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",RIGHT(2019,2),"/",RIGHT(2018,2))</f>
        <v>var 19/18</v>
      </c>
      <c r="E52" s="139" t="s">
        <v>135</v>
      </c>
      <c r="F52" s="138" t="str">
        <f>CONCATENATE("var ",RIGHT(E51,2),"/",RIGHT(E51-1,2))</f>
        <v>var 20/19</v>
      </c>
      <c r="G52" s="139" t="s">
        <v>135</v>
      </c>
      <c r="H52" s="138" t="str">
        <f>CONCATENATE("var ",RIGHT(G51,2),"/",RIGHT(G51-1,2))</f>
        <v>var 21/20</v>
      </c>
      <c r="I52" s="139" t="s">
        <v>135</v>
      </c>
      <c r="J52" s="138" t="str">
        <f>CONCATENATE("var ",RIGHT(I51,2),"/",RIGHT(I51-1,2))</f>
        <v>var 22/21</v>
      </c>
      <c r="K52" s="139" t="s">
        <v>135</v>
      </c>
      <c r="L52" s="138" t="str">
        <f>CONCATENATE("var ",RIGHT(K51,2),"/",RIGHT(K51-1,2))</f>
        <v>var 23/22</v>
      </c>
      <c r="M52" s="138" t="str">
        <f>CONCATENATE("var ",RIGHT(K51,2),"/",RIGHT(2019,2))</f>
        <v>var 23/19</v>
      </c>
    </row>
    <row r="53" spans="1:14" x14ac:dyDescent="0.25">
      <c r="A53" s="1">
        <v>1</v>
      </c>
      <c r="B53" s="141" t="s">
        <v>139</v>
      </c>
      <c r="C53" s="142">
        <v>4523</v>
      </c>
      <c r="D53" s="143">
        <v>1.9842164599774614E-2</v>
      </c>
      <c r="E53" s="142">
        <v>5181</v>
      </c>
      <c r="F53" s="143">
        <f>IFERROR(E53/C53-1,"-")</f>
        <v>0.14547866460313941</v>
      </c>
      <c r="G53" s="142">
        <v>1633</v>
      </c>
      <c r="H53" s="143">
        <f>IFERROR(G53/E53-1,"-")</f>
        <v>-0.68480988226211159</v>
      </c>
      <c r="I53" s="142">
        <v>5380</v>
      </c>
      <c r="J53" s="143">
        <f>IFERROR(I53/G53-1,"-")</f>
        <v>2.2945499081445191</v>
      </c>
      <c r="K53" s="142">
        <v>7613</v>
      </c>
      <c r="L53" s="143">
        <f t="shared" ref="L53:L57" si="5">IFERROR(K53/I53-1,"-")</f>
        <v>0.4150557620817843</v>
      </c>
      <c r="M53" s="143">
        <f>IFERROR(K53/C53-1,"-")</f>
        <v>0.68317488392659742</v>
      </c>
    </row>
    <row r="54" spans="1:14" x14ac:dyDescent="0.25">
      <c r="A54" s="1">
        <v>2</v>
      </c>
      <c r="B54" s="141" t="s">
        <v>141</v>
      </c>
      <c r="C54" s="142">
        <v>4196</v>
      </c>
      <c r="D54" s="143">
        <v>0.22083212103578709</v>
      </c>
      <c r="E54" s="142">
        <v>5633</v>
      </c>
      <c r="F54" s="143">
        <f t="shared" ref="F54:J65" si="6">IFERROR(E54/C54-1,"-")</f>
        <v>0.34246901811248809</v>
      </c>
      <c r="G54" s="142">
        <v>1403</v>
      </c>
      <c r="H54" s="143">
        <f t="shared" si="6"/>
        <v>-0.75093200781111302</v>
      </c>
      <c r="I54" s="142">
        <v>5523</v>
      </c>
      <c r="J54" s="143">
        <f t="shared" si="6"/>
        <v>2.9365645046329294</v>
      </c>
      <c r="K54" s="142">
        <v>7142</v>
      </c>
      <c r="L54" s="143">
        <f t="shared" si="5"/>
        <v>0.29313778743436547</v>
      </c>
      <c r="M54" s="143">
        <f>IFERROR(K54/C54-1,"-")</f>
        <v>0.70209723546234515</v>
      </c>
    </row>
    <row r="55" spans="1:14" x14ac:dyDescent="0.25">
      <c r="A55" s="1">
        <v>3</v>
      </c>
      <c r="B55" s="141" t="s">
        <v>143</v>
      </c>
      <c r="C55" s="142">
        <v>5816</v>
      </c>
      <c r="D55" s="143">
        <v>-0.18474908887019903</v>
      </c>
      <c r="E55" s="142">
        <v>1732</v>
      </c>
      <c r="F55" s="143">
        <f t="shared" si="6"/>
        <v>-0.70220082530949113</v>
      </c>
      <c r="G55" s="142">
        <v>2290</v>
      </c>
      <c r="H55" s="143">
        <f t="shared" si="6"/>
        <v>0.3221709006928406</v>
      </c>
      <c r="I55" s="142">
        <v>6055</v>
      </c>
      <c r="J55" s="143">
        <f t="shared" si="6"/>
        <v>1.6441048034934496</v>
      </c>
      <c r="K55" s="142">
        <v>8396</v>
      </c>
      <c r="L55" s="143">
        <f t="shared" si="5"/>
        <v>0.38662262592898422</v>
      </c>
      <c r="M55" s="143">
        <f t="shared" ref="M55:M57" si="7">IFERROR(K55/C55-1,"-")</f>
        <v>0.44360385144429171</v>
      </c>
    </row>
    <row r="56" spans="1:14" x14ac:dyDescent="0.25">
      <c r="A56" s="1">
        <v>4</v>
      </c>
      <c r="B56" s="141" t="s">
        <v>145</v>
      </c>
      <c r="C56" s="142">
        <v>8672</v>
      </c>
      <c r="D56" s="143">
        <v>0.29645686948721783</v>
      </c>
      <c r="E56" s="142">
        <v>0</v>
      </c>
      <c r="F56" s="143">
        <f t="shared" si="6"/>
        <v>-1</v>
      </c>
      <c r="G56" s="142">
        <v>2559</v>
      </c>
      <c r="H56" s="143" t="str">
        <f t="shared" si="6"/>
        <v>-</v>
      </c>
      <c r="I56" s="142">
        <v>9234</v>
      </c>
      <c r="J56" s="143">
        <f t="shared" si="6"/>
        <v>2.6084407971864008</v>
      </c>
      <c r="K56" s="142">
        <v>11032</v>
      </c>
      <c r="L56" s="143">
        <f t="shared" si="5"/>
        <v>0.19471518301927659</v>
      </c>
      <c r="M56" s="143">
        <f t="shared" si="7"/>
        <v>0.27214022140221394</v>
      </c>
    </row>
    <row r="57" spans="1:14" x14ac:dyDescent="0.25">
      <c r="A57" s="1">
        <v>5</v>
      </c>
      <c r="B57" s="141" t="s">
        <v>147</v>
      </c>
      <c r="C57" s="142">
        <v>8430</v>
      </c>
      <c r="D57" s="143">
        <v>2.1199273167777033E-2</v>
      </c>
      <c r="E57" s="142">
        <v>29</v>
      </c>
      <c r="F57" s="143">
        <f t="shared" si="6"/>
        <v>-0.99655990510083037</v>
      </c>
      <c r="G57" s="142">
        <v>5768</v>
      </c>
      <c r="H57" s="143">
        <f t="shared" si="6"/>
        <v>197.89655172413794</v>
      </c>
      <c r="I57" s="142">
        <v>10586</v>
      </c>
      <c r="J57" s="143">
        <f t="shared" si="6"/>
        <v>0.83529819694868235</v>
      </c>
      <c r="K57" s="142">
        <v>10154</v>
      </c>
      <c r="L57" s="143">
        <f t="shared" si="5"/>
        <v>-4.0808615152087668E-2</v>
      </c>
      <c r="M57" s="143">
        <f t="shared" si="7"/>
        <v>0.20450771055753258</v>
      </c>
    </row>
    <row r="58" spans="1:14" x14ac:dyDescent="0.25">
      <c r="A58" s="1">
        <v>6</v>
      </c>
      <c r="B58" s="141" t="s">
        <v>149</v>
      </c>
      <c r="C58" s="142">
        <v>12448</v>
      </c>
      <c r="D58" s="143">
        <v>0.26581248728899731</v>
      </c>
      <c r="E58" s="142">
        <v>193</v>
      </c>
      <c r="F58" s="143">
        <f t="shared" si="6"/>
        <v>-0.98449550128534702</v>
      </c>
      <c r="G58" s="142">
        <v>7777</v>
      </c>
      <c r="H58" s="143">
        <f t="shared" si="6"/>
        <v>39.295336787564764</v>
      </c>
      <c r="I58" s="142">
        <v>13339</v>
      </c>
      <c r="J58" s="143">
        <f t="shared" si="6"/>
        <v>0.71518580429471523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14932</v>
      </c>
      <c r="D59" s="143">
        <v>7.2932384853057419E-2</v>
      </c>
      <c r="E59" s="142">
        <v>6387</v>
      </c>
      <c r="F59" s="143">
        <f t="shared" si="6"/>
        <v>-0.57226091615322794</v>
      </c>
      <c r="G59" s="142">
        <v>16512</v>
      </c>
      <c r="H59" s="143">
        <f t="shared" si="6"/>
        <v>1.5852512916862378</v>
      </c>
      <c r="I59" s="142">
        <v>16400</v>
      </c>
      <c r="J59" s="143">
        <f t="shared" si="6"/>
        <v>-6.7829457364341206E-3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19975</v>
      </c>
      <c r="D60" s="143">
        <v>7.623922413793105E-2</v>
      </c>
      <c r="E60" s="142">
        <v>16725</v>
      </c>
      <c r="F60" s="143">
        <f t="shared" si="6"/>
        <v>-0.16270337922403</v>
      </c>
      <c r="G60" s="142">
        <v>21618</v>
      </c>
      <c r="H60" s="143">
        <f t="shared" si="6"/>
        <v>0.29255605381165917</v>
      </c>
      <c r="I60" s="142">
        <v>19255</v>
      </c>
      <c r="J60" s="143">
        <f t="shared" si="6"/>
        <v>-0.10930705893237114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11830</v>
      </c>
      <c r="D61" s="143">
        <v>0.25092524056254617</v>
      </c>
      <c r="E61" s="142">
        <v>9201</v>
      </c>
      <c r="F61" s="143">
        <f t="shared" si="6"/>
        <v>-0.22223161453930684</v>
      </c>
      <c r="G61" s="142">
        <v>13843</v>
      </c>
      <c r="H61" s="143">
        <f t="shared" si="6"/>
        <v>0.50451037930659703</v>
      </c>
      <c r="I61" s="142">
        <v>12857</v>
      </c>
      <c r="J61" s="143">
        <f t="shared" si="6"/>
        <v>-7.1227335115220725E-2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7179</v>
      </c>
      <c r="D62" s="143">
        <v>-0.17273565337635399</v>
      </c>
      <c r="E62" s="142">
        <v>5452</v>
      </c>
      <c r="F62" s="143">
        <f t="shared" si="6"/>
        <v>-0.24056275247248915</v>
      </c>
      <c r="G62" s="142">
        <v>10518</v>
      </c>
      <c r="H62" s="143">
        <f t="shared" si="6"/>
        <v>0.9292002934702861</v>
      </c>
      <c r="I62" s="142">
        <v>11119</v>
      </c>
      <c r="J62" s="143">
        <f t="shared" si="6"/>
        <v>5.7140140711161802E-2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6079</v>
      </c>
      <c r="D63" s="143">
        <v>0.15438663121914176</v>
      </c>
      <c r="E63" s="142">
        <v>1461</v>
      </c>
      <c r="F63" s="143">
        <f t="shared" si="6"/>
        <v>-0.7596644184898832</v>
      </c>
      <c r="G63" s="142">
        <v>6452</v>
      </c>
      <c r="H63" s="143">
        <f t="shared" si="6"/>
        <v>3.4161533196440796</v>
      </c>
      <c r="I63" s="142">
        <v>7576</v>
      </c>
      <c r="J63" s="143">
        <f t="shared" si="6"/>
        <v>0.17420954742715433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6453</v>
      </c>
      <c r="D64" s="143">
        <v>7.2996341868972303E-2</v>
      </c>
      <c r="E64" s="142">
        <v>2632</v>
      </c>
      <c r="F64" s="143">
        <f t="shared" si="6"/>
        <v>-0.59212769254610254</v>
      </c>
      <c r="G64" s="142">
        <v>8754</v>
      </c>
      <c r="H64" s="143">
        <f t="shared" si="6"/>
        <v>2.3259878419452886</v>
      </c>
      <c r="I64" s="142">
        <v>9074</v>
      </c>
      <c r="J64" s="143">
        <f t="shared" si="6"/>
        <v>3.6554717843271689E-2</v>
      </c>
      <c r="K64" s="142"/>
      <c r="L64" s="143"/>
      <c r="M64" s="143"/>
    </row>
    <row r="65" spans="1:14" ht="15.75" x14ac:dyDescent="0.25">
      <c r="B65" s="144" t="s">
        <v>121</v>
      </c>
      <c r="C65" s="145">
        <v>110533</v>
      </c>
      <c r="D65" s="146">
        <v>8.7110035799992103E-2</v>
      </c>
      <c r="E65" s="145">
        <v>54709</v>
      </c>
      <c r="F65" s="146">
        <f t="shared" si="6"/>
        <v>-0.5050437425927099</v>
      </c>
      <c r="G65" s="145">
        <v>99127</v>
      </c>
      <c r="H65" s="146">
        <f t="shared" si="6"/>
        <v>0.81189566616096065</v>
      </c>
      <c r="I65" s="145">
        <v>126398</v>
      </c>
      <c r="J65" s="146">
        <f t="shared" si="6"/>
        <v>0.27511172536241379</v>
      </c>
      <c r="K65" s="145">
        <v>44337</v>
      </c>
      <c r="L65" s="146">
        <v>0.2055304801783675</v>
      </c>
      <c r="M65" s="146">
        <v>0.40142870689382693</v>
      </c>
    </row>
    <row r="66" spans="1:14" ht="6" customHeight="1" x14ac:dyDescent="0.25"/>
    <row r="67" spans="1:14" x14ac:dyDescent="0.25">
      <c r="B67" s="49" t="s">
        <v>312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">
        <v>315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98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f>2019</f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",RIGHT(2019,2),"/",RIGHT(2018,2))</f>
        <v>var 19/18</v>
      </c>
      <c r="E74" s="139" t="s">
        <v>135</v>
      </c>
      <c r="F74" s="138" t="str">
        <f>CONCATENATE("var ",RIGHT(E73,2),"/",RIGHT(E73-1,2))</f>
        <v>var 20/19</v>
      </c>
      <c r="G74" s="139" t="s">
        <v>135</v>
      </c>
      <c r="H74" s="138" t="str">
        <f>CONCATENATE("var ",RIGHT(G73,2),"/",RIGHT(G73-1,2))</f>
        <v>var 21/20</v>
      </c>
      <c r="I74" s="139" t="s">
        <v>135</v>
      </c>
      <c r="J74" s="138" t="str">
        <f>CONCATENATE("var ",RIGHT(I73,2),"/",RIGHT(I73-1,2))</f>
        <v>var 22/21</v>
      </c>
      <c r="K74" s="139" t="s">
        <v>135</v>
      </c>
      <c r="L74" s="138" t="str">
        <f>CONCATENATE("var ",RIGHT(K73,2),"/",RIGHT(K73-1,2))</f>
        <v>var 23/22</v>
      </c>
      <c r="M74" s="138" t="str">
        <f>CONCATENATE("var ",RIGHT(K73,2),"/",RIGHT(2019,2))</f>
        <v>var 23/19</v>
      </c>
    </row>
    <row r="75" spans="1:14" x14ac:dyDescent="0.25">
      <c r="A75" s="1">
        <v>1</v>
      </c>
      <c r="B75" s="141" t="s">
        <v>139</v>
      </c>
      <c r="C75" s="142">
        <v>3239</v>
      </c>
      <c r="D75" s="143">
        <v>-0.27164380481223294</v>
      </c>
      <c r="E75" s="142">
        <v>3175</v>
      </c>
      <c r="F75" s="143">
        <f>IFERROR(E75/C75-1,"-")</f>
        <v>-1.9759184933621499E-2</v>
      </c>
      <c r="G75" s="142">
        <v>1544</v>
      </c>
      <c r="H75" s="143">
        <f>IFERROR(G75/E75-1,"-")</f>
        <v>-0.51370078740157488</v>
      </c>
      <c r="I75" s="142">
        <v>3571</v>
      </c>
      <c r="J75" s="143">
        <f>IFERROR(I75/G75-1,"-")</f>
        <v>1.312823834196891</v>
      </c>
      <c r="K75" s="142">
        <v>5539</v>
      </c>
      <c r="L75" s="143">
        <f t="shared" ref="L75:L79" si="8">IFERROR(K75/I75-1,"-")</f>
        <v>0.55110613273592834</v>
      </c>
      <c r="M75" s="143">
        <f>K75/C75-1</f>
        <v>0.71009570855202231</v>
      </c>
    </row>
    <row r="76" spans="1:14" x14ac:dyDescent="0.25">
      <c r="A76" s="1">
        <v>2</v>
      </c>
      <c r="B76" s="141" t="s">
        <v>141</v>
      </c>
      <c r="C76" s="142">
        <v>3588</v>
      </c>
      <c r="D76" s="143">
        <v>-0.27559055118110232</v>
      </c>
      <c r="E76" s="142">
        <v>4996</v>
      </c>
      <c r="F76" s="143">
        <f t="shared" ref="F76:J87" si="9">IFERROR(E76/C76-1,"-")</f>
        <v>0.39241917502787071</v>
      </c>
      <c r="G76" s="142">
        <v>1435</v>
      </c>
      <c r="H76" s="143">
        <f t="shared" si="9"/>
        <v>-0.71277021617293834</v>
      </c>
      <c r="I76" s="142">
        <v>5417</v>
      </c>
      <c r="J76" s="143">
        <f t="shared" si="9"/>
        <v>2.7749128919860628</v>
      </c>
      <c r="K76" s="142">
        <v>4252</v>
      </c>
      <c r="L76" s="143">
        <f t="shared" si="8"/>
        <v>-0.21506368838840684</v>
      </c>
      <c r="M76" s="143">
        <f>IFERROR(K76/C76-1,"-")</f>
        <v>0.18506131549609806</v>
      </c>
    </row>
    <row r="77" spans="1:14" x14ac:dyDescent="0.25">
      <c r="A77" s="1">
        <v>3</v>
      </c>
      <c r="B77" s="141" t="s">
        <v>143</v>
      </c>
      <c r="C77" s="142">
        <v>5380</v>
      </c>
      <c r="D77" s="143">
        <v>-0.43975840883057382</v>
      </c>
      <c r="E77" s="142">
        <v>936</v>
      </c>
      <c r="F77" s="143">
        <f t="shared" si="9"/>
        <v>-0.82602230483271377</v>
      </c>
      <c r="G77" s="142">
        <v>2794</v>
      </c>
      <c r="H77" s="143">
        <f t="shared" si="9"/>
        <v>1.9850427350427351</v>
      </c>
      <c r="I77" s="142">
        <v>5587</v>
      </c>
      <c r="J77" s="143">
        <f t="shared" si="9"/>
        <v>0.99964209019327122</v>
      </c>
      <c r="K77" s="142">
        <v>6180</v>
      </c>
      <c r="L77" s="143">
        <f t="shared" si="8"/>
        <v>0.10613925183461603</v>
      </c>
      <c r="M77" s="143">
        <f t="shared" ref="M77:M79" si="10">IFERROR(K77/C77-1,"-")</f>
        <v>0.14869888475836435</v>
      </c>
    </row>
    <row r="78" spans="1:14" x14ac:dyDescent="0.25">
      <c r="A78" s="1">
        <v>4</v>
      </c>
      <c r="B78" s="141" t="s">
        <v>145</v>
      </c>
      <c r="C78" s="142">
        <v>11913</v>
      </c>
      <c r="D78" s="143">
        <v>0.52613374327440421</v>
      </c>
      <c r="E78" s="142">
        <v>0</v>
      </c>
      <c r="F78" s="143">
        <f t="shared" si="9"/>
        <v>-1</v>
      </c>
      <c r="G78" s="142">
        <v>3070</v>
      </c>
      <c r="H78" s="143" t="str">
        <f t="shared" si="9"/>
        <v>-</v>
      </c>
      <c r="I78" s="142">
        <v>12213</v>
      </c>
      <c r="J78" s="143">
        <f t="shared" si="9"/>
        <v>2.9781758957654723</v>
      </c>
      <c r="K78" s="142">
        <v>14841</v>
      </c>
      <c r="L78" s="143">
        <f t="shared" si="8"/>
        <v>0.21518054532055997</v>
      </c>
      <c r="M78" s="143">
        <f t="shared" si="10"/>
        <v>0.24578191891211287</v>
      </c>
    </row>
    <row r="79" spans="1:14" x14ac:dyDescent="0.25">
      <c r="A79" s="1">
        <v>5</v>
      </c>
      <c r="B79" s="141" t="s">
        <v>147</v>
      </c>
      <c r="C79" s="142">
        <v>9611</v>
      </c>
      <c r="D79" s="143">
        <v>0.56352692370261925</v>
      </c>
      <c r="E79" s="142">
        <v>0</v>
      </c>
      <c r="F79" s="143">
        <f t="shared" si="9"/>
        <v>-1</v>
      </c>
      <c r="G79" s="142">
        <v>5792</v>
      </c>
      <c r="H79" s="143" t="str">
        <f t="shared" si="9"/>
        <v>-</v>
      </c>
      <c r="I79" s="142">
        <v>12226</v>
      </c>
      <c r="J79" s="143">
        <f t="shared" si="9"/>
        <v>1.110842541436464</v>
      </c>
      <c r="K79" s="142">
        <v>6729</v>
      </c>
      <c r="L79" s="143">
        <f t="shared" si="8"/>
        <v>-0.44961557336823166</v>
      </c>
      <c r="M79" s="143">
        <f t="shared" si="10"/>
        <v>-0.29986473832067417</v>
      </c>
    </row>
    <row r="80" spans="1:14" x14ac:dyDescent="0.25">
      <c r="A80" s="1">
        <v>6</v>
      </c>
      <c r="B80" s="141" t="s">
        <v>149</v>
      </c>
      <c r="C80" s="142">
        <v>12335</v>
      </c>
      <c r="D80" s="143">
        <v>0.13833517903285353</v>
      </c>
      <c r="E80" s="142">
        <v>309</v>
      </c>
      <c r="F80" s="143">
        <f t="shared" si="9"/>
        <v>-0.97494933117146332</v>
      </c>
      <c r="G80" s="142">
        <v>7528</v>
      </c>
      <c r="H80" s="143">
        <f t="shared" si="9"/>
        <v>23.362459546925567</v>
      </c>
      <c r="I80" s="142">
        <v>13221</v>
      </c>
      <c r="J80" s="143">
        <f t="shared" si="9"/>
        <v>0.75624335812964927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13869</v>
      </c>
      <c r="D81" s="143">
        <v>0.17923645948473776</v>
      </c>
      <c r="E81" s="142">
        <v>5591</v>
      </c>
      <c r="F81" s="143">
        <f t="shared" si="9"/>
        <v>-0.596870718869421</v>
      </c>
      <c r="G81" s="142">
        <v>17098</v>
      </c>
      <c r="H81" s="143">
        <f t="shared" si="9"/>
        <v>2.0581291361116079</v>
      </c>
      <c r="I81" s="142">
        <v>15126</v>
      </c>
      <c r="J81" s="143">
        <f t="shared" si="9"/>
        <v>-0.11533512691542869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25623</v>
      </c>
      <c r="D82" s="143">
        <v>0.38383020090732334</v>
      </c>
      <c r="E82" s="142">
        <v>14450</v>
      </c>
      <c r="F82" s="143">
        <f t="shared" si="9"/>
        <v>-0.43605354564258669</v>
      </c>
      <c r="G82" s="142">
        <v>25069</v>
      </c>
      <c r="H82" s="143">
        <f t="shared" si="9"/>
        <v>0.7348788927335641</v>
      </c>
      <c r="I82" s="142">
        <v>27673</v>
      </c>
      <c r="J82" s="143">
        <f t="shared" si="9"/>
        <v>0.10387330966532371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12722</v>
      </c>
      <c r="D83" s="143">
        <v>-0.10885402073409922</v>
      </c>
      <c r="E83" s="142">
        <v>8459</v>
      </c>
      <c r="F83" s="143">
        <f t="shared" si="9"/>
        <v>-0.33508882251218364</v>
      </c>
      <c r="G83" s="142">
        <v>16060</v>
      </c>
      <c r="H83" s="143">
        <f t="shared" si="9"/>
        <v>0.89856957087126132</v>
      </c>
      <c r="I83" s="142">
        <v>17213</v>
      </c>
      <c r="J83" s="143">
        <f t="shared" si="9"/>
        <v>7.1793275217932662E-2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8284</v>
      </c>
      <c r="D84" s="143">
        <v>-1.6735905044510391E-2</v>
      </c>
      <c r="E84" s="142">
        <v>6976</v>
      </c>
      <c r="F84" s="143">
        <f t="shared" si="9"/>
        <v>-0.15789473684210531</v>
      </c>
      <c r="G84" s="142">
        <v>11743</v>
      </c>
      <c r="H84" s="143">
        <f t="shared" si="9"/>
        <v>0.68334288990825698</v>
      </c>
      <c r="I84" s="142">
        <v>10539</v>
      </c>
      <c r="J84" s="143">
        <f t="shared" si="9"/>
        <v>-0.10252916631184539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6904</v>
      </c>
      <c r="D85" s="143">
        <v>0.33488012374323284</v>
      </c>
      <c r="E85" s="142">
        <v>2662</v>
      </c>
      <c r="F85" s="143">
        <f t="shared" si="9"/>
        <v>-0.61442641946697574</v>
      </c>
      <c r="G85" s="142">
        <v>3843</v>
      </c>
      <c r="H85" s="143">
        <f t="shared" si="9"/>
        <v>0.44365138993238173</v>
      </c>
      <c r="I85" s="142">
        <v>7086</v>
      </c>
      <c r="J85" s="143">
        <f t="shared" si="9"/>
        <v>0.84387197501951605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5354</v>
      </c>
      <c r="D86" s="143">
        <v>4.7339593114241074E-2</v>
      </c>
      <c r="E86" s="142">
        <v>2756</v>
      </c>
      <c r="F86" s="143">
        <f t="shared" si="9"/>
        <v>-0.48524467687710127</v>
      </c>
      <c r="G86" s="142">
        <v>6808</v>
      </c>
      <c r="H86" s="143">
        <f t="shared" si="9"/>
        <v>1.4702467343976777</v>
      </c>
      <c r="I86" s="142">
        <v>6163</v>
      </c>
      <c r="J86" s="143">
        <f t="shared" si="9"/>
        <v>-9.4741480611045814E-2</v>
      </c>
      <c r="K86" s="142"/>
      <c r="L86" s="143"/>
      <c r="M86" s="143"/>
    </row>
    <row r="87" spans="1:14" ht="15.75" x14ac:dyDescent="0.25">
      <c r="B87" s="144" t="s">
        <v>121</v>
      </c>
      <c r="C87" s="145">
        <v>118822</v>
      </c>
      <c r="D87" s="146">
        <v>0.10992583182319193</v>
      </c>
      <c r="E87" s="145">
        <v>50311</v>
      </c>
      <c r="F87" s="146">
        <f t="shared" si="9"/>
        <v>-0.57658514416522189</v>
      </c>
      <c r="G87" s="145">
        <v>102784</v>
      </c>
      <c r="H87" s="146">
        <f t="shared" si="9"/>
        <v>1.0429727097453836</v>
      </c>
      <c r="I87" s="145">
        <v>136035</v>
      </c>
      <c r="J87" s="146">
        <f t="shared" si="9"/>
        <v>0.32350365815691151</v>
      </c>
      <c r="K87" s="145">
        <v>37541</v>
      </c>
      <c r="L87" s="146">
        <v>-3.7755677449120784E-2</v>
      </c>
      <c r="M87" s="146">
        <v>0.11295247694998656</v>
      </c>
    </row>
    <row r="88" spans="1:14" ht="6" customHeight="1" x14ac:dyDescent="0.25"/>
    <row r="89" spans="1:14" x14ac:dyDescent="0.25">
      <c r="B89" s="49" t="s">
        <v>312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">
        <v>316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50" t="s">
        <v>177</v>
      </c>
      <c r="C94" s="317" t="s">
        <v>178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f>2019</f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",RIGHT(2019,2),"/",RIGHT(2018,2))</f>
        <v>var 19/18</v>
      </c>
      <c r="E96" s="139" t="s">
        <v>135</v>
      </c>
      <c r="F96" s="138" t="str">
        <f>CONCATENATE("var ",RIGHT(E95,2),"/",RIGHT(E95-1,2))</f>
        <v>var 20/19</v>
      </c>
      <c r="G96" s="139" t="s">
        <v>135</v>
      </c>
      <c r="H96" s="138" t="str">
        <f>CONCATENATE("var ",RIGHT(G95,2),"/",RIGHT(G95-1,2))</f>
        <v>var 21/20</v>
      </c>
      <c r="I96" s="139" t="s">
        <v>135</v>
      </c>
      <c r="J96" s="138" t="str">
        <f>CONCATENATE("var ",RIGHT(I95,2),"/",RIGHT(I95-1,2))</f>
        <v>var 22/21</v>
      </c>
      <c r="K96" s="139" t="s">
        <v>135</v>
      </c>
      <c r="L96" s="138" t="str">
        <f>CONCATENATE("var ",RIGHT(K95,2),"/",RIGHT(K95-1,2))</f>
        <v>var 23/22</v>
      </c>
      <c r="M96" s="138" t="str">
        <f>CONCATENATE("var ",RIGHT(K95,2),"/",RIGHT(2019,2))</f>
        <v>var 23/19</v>
      </c>
    </row>
    <row r="97" spans="2:13" x14ac:dyDescent="0.25">
      <c r="B97" s="141" t="s">
        <v>139</v>
      </c>
      <c r="C97" s="142">
        <v>122334</v>
      </c>
      <c r="D97" s="143">
        <v>-8.076914406798763E-2</v>
      </c>
      <c r="E97" s="142">
        <v>111211</v>
      </c>
      <c r="F97" s="143">
        <f t="shared" ref="F97:J109" si="11">IFERROR(E97/C97-1,"-")</f>
        <v>-9.0923210227737195E-2</v>
      </c>
      <c r="G97" s="142">
        <v>14076</v>
      </c>
      <c r="H97" s="143">
        <f t="shared" si="11"/>
        <v>-0.87342978662182702</v>
      </c>
      <c r="I97" s="142">
        <v>80995</v>
      </c>
      <c r="J97" s="143">
        <f t="shared" si="11"/>
        <v>4.7541204887752206</v>
      </c>
      <c r="K97" s="142">
        <v>126118</v>
      </c>
      <c r="L97" s="143">
        <f t="shared" ref="L97:L101" si="12">IFERROR(K97/I97-1,"-")</f>
        <v>0.55710846348540044</v>
      </c>
      <c r="M97" s="143">
        <f>K97/C97-1</f>
        <v>3.0931711543806362E-2</v>
      </c>
    </row>
    <row r="98" spans="2:13" x14ac:dyDescent="0.25">
      <c r="B98" s="141" t="s">
        <v>141</v>
      </c>
      <c r="C98" s="142">
        <v>117986</v>
      </c>
      <c r="D98" s="143">
        <v>-0.13793884484711216</v>
      </c>
      <c r="E98" s="142">
        <v>135321</v>
      </c>
      <c r="F98" s="143">
        <f t="shared" si="11"/>
        <v>0.14692421134710898</v>
      </c>
      <c r="G98" s="142">
        <v>9757</v>
      </c>
      <c r="H98" s="143">
        <f t="shared" si="11"/>
        <v>-0.92789736995736061</v>
      </c>
      <c r="I98" s="142">
        <v>119623</v>
      </c>
      <c r="J98" s="143">
        <f t="shared" si="11"/>
        <v>11.260223429332786</v>
      </c>
      <c r="K98" s="142">
        <v>136659</v>
      </c>
      <c r="L98" s="143">
        <f t="shared" si="12"/>
        <v>0.14241408424801261</v>
      </c>
      <c r="M98" s="143">
        <f>IFERROR(K98/C98-1,"-")</f>
        <v>0.15826453986066147</v>
      </c>
    </row>
    <row r="99" spans="2:13" x14ac:dyDescent="0.25">
      <c r="B99" s="141" t="s">
        <v>143</v>
      </c>
      <c r="C99" s="142">
        <v>142052</v>
      </c>
      <c r="D99" s="143">
        <v>-0.12974330699013659</v>
      </c>
      <c r="E99" s="142">
        <v>58990</v>
      </c>
      <c r="F99" s="143">
        <f t="shared" si="11"/>
        <v>-0.58472953566299668</v>
      </c>
      <c r="G99" s="142">
        <v>15546</v>
      </c>
      <c r="H99" s="143">
        <f t="shared" si="11"/>
        <v>-0.73646380742498729</v>
      </c>
      <c r="I99" s="142">
        <v>134857</v>
      </c>
      <c r="J99" s="143">
        <f t="shared" si="11"/>
        <v>7.6747073202109863</v>
      </c>
      <c r="K99" s="142">
        <v>149257</v>
      </c>
      <c r="L99" s="143">
        <f t="shared" si="12"/>
        <v>0.10677977413111672</v>
      </c>
      <c r="M99" s="143">
        <f t="shared" ref="M99:M101" si="13">IFERROR(K99/C99-1,"-")</f>
        <v>5.0720862782642984E-2</v>
      </c>
    </row>
    <row r="100" spans="2:13" x14ac:dyDescent="0.25">
      <c r="B100" s="141" t="s">
        <v>145</v>
      </c>
      <c r="C100" s="142">
        <v>135974</v>
      </c>
      <c r="D100" s="143">
        <v>-2.6106761973656911E-2</v>
      </c>
      <c r="E100" s="142">
        <v>0</v>
      </c>
      <c r="F100" s="143">
        <f t="shared" si="11"/>
        <v>-1</v>
      </c>
      <c r="G100" s="142">
        <v>18128</v>
      </c>
      <c r="H100" s="143" t="str">
        <f t="shared" si="11"/>
        <v>-</v>
      </c>
      <c r="I100" s="142">
        <v>139624</v>
      </c>
      <c r="J100" s="143">
        <f t="shared" si="11"/>
        <v>6.7021182700794348</v>
      </c>
      <c r="K100" s="142">
        <v>142738</v>
      </c>
      <c r="L100" s="143">
        <f t="shared" si="12"/>
        <v>2.2302755973185207E-2</v>
      </c>
      <c r="M100" s="143">
        <f t="shared" si="13"/>
        <v>4.9744804153735167E-2</v>
      </c>
    </row>
    <row r="101" spans="2:13" x14ac:dyDescent="0.25">
      <c r="B101" s="141" t="s">
        <v>147</v>
      </c>
      <c r="C101" s="142">
        <v>111655</v>
      </c>
      <c r="D101" s="143">
        <v>-0.13006723854490487</v>
      </c>
      <c r="E101" s="142">
        <v>13</v>
      </c>
      <c r="F101" s="143">
        <f t="shared" si="11"/>
        <v>-0.9998835699252161</v>
      </c>
      <c r="G101" s="142">
        <v>31616</v>
      </c>
      <c r="H101" s="143">
        <f t="shared" si="11"/>
        <v>2431</v>
      </c>
      <c r="I101" s="142">
        <v>113604</v>
      </c>
      <c r="J101" s="143">
        <f t="shared" si="11"/>
        <v>2.5932439271255059</v>
      </c>
      <c r="K101" s="142">
        <v>123760</v>
      </c>
      <c r="L101" s="143">
        <f t="shared" si="12"/>
        <v>8.9398260624625969E-2</v>
      </c>
      <c r="M101" s="143">
        <f t="shared" si="13"/>
        <v>0.10841431194303874</v>
      </c>
    </row>
    <row r="102" spans="2:13" x14ac:dyDescent="0.25">
      <c r="B102" s="141" t="s">
        <v>149</v>
      </c>
      <c r="C102" s="142">
        <v>122610</v>
      </c>
      <c r="D102" s="143">
        <v>-0.12837319077544285</v>
      </c>
      <c r="E102" s="142">
        <v>61</v>
      </c>
      <c r="F102" s="143">
        <f t="shared" si="11"/>
        <v>-0.99950248756218907</v>
      </c>
      <c r="G102" s="142">
        <v>40056</v>
      </c>
      <c r="H102" s="143">
        <f t="shared" si="11"/>
        <v>655.65573770491801</v>
      </c>
      <c r="I102" s="142">
        <v>120413</v>
      </c>
      <c r="J102" s="143">
        <f t="shared" si="11"/>
        <v>2.0061164369882163</v>
      </c>
      <c r="K102" s="142"/>
      <c r="L102" s="143"/>
      <c r="M102" s="143"/>
    </row>
    <row r="103" spans="2:13" x14ac:dyDescent="0.25">
      <c r="B103" s="141" t="s">
        <v>151</v>
      </c>
      <c r="C103" s="142">
        <v>131578</v>
      </c>
      <c r="D103" s="143">
        <v>-0.14622941458920025</v>
      </c>
      <c r="E103" s="142">
        <v>33572</v>
      </c>
      <c r="F103" s="143">
        <f t="shared" si="11"/>
        <v>-0.74485096292693309</v>
      </c>
      <c r="G103" s="142">
        <v>76243</v>
      </c>
      <c r="H103" s="143">
        <f t="shared" si="11"/>
        <v>1.27102942928631</v>
      </c>
      <c r="I103" s="142">
        <v>144683</v>
      </c>
      <c r="J103" s="143">
        <f t="shared" si="11"/>
        <v>0.89765617827210376</v>
      </c>
      <c r="K103" s="142"/>
      <c r="L103" s="143"/>
      <c r="M103" s="143"/>
    </row>
    <row r="104" spans="2:13" x14ac:dyDescent="0.25">
      <c r="B104" s="141" t="s">
        <v>153</v>
      </c>
      <c r="C104" s="142">
        <v>131792</v>
      </c>
      <c r="D104" s="143">
        <v>-0.11291799041516337</v>
      </c>
      <c r="E104" s="142">
        <v>45150</v>
      </c>
      <c r="F104" s="143">
        <f t="shared" si="11"/>
        <v>-0.65741471409493746</v>
      </c>
      <c r="G104" s="142">
        <v>98518</v>
      </c>
      <c r="H104" s="143">
        <f t="shared" si="11"/>
        <v>1.1820155038759692</v>
      </c>
      <c r="I104" s="142">
        <v>152580</v>
      </c>
      <c r="J104" s="143">
        <f t="shared" si="11"/>
        <v>0.54875251223126731</v>
      </c>
      <c r="K104" s="142"/>
      <c r="L104" s="143"/>
      <c r="M104" s="143"/>
    </row>
    <row r="105" spans="2:13" x14ac:dyDescent="0.25">
      <c r="B105" s="141" t="s">
        <v>155</v>
      </c>
      <c r="C105" s="142">
        <v>123139</v>
      </c>
      <c r="D105" s="143">
        <v>-0.13772434124377653</v>
      </c>
      <c r="E105" s="142">
        <v>10771</v>
      </c>
      <c r="F105" s="143">
        <f t="shared" si="11"/>
        <v>-0.91252974281096977</v>
      </c>
      <c r="G105" s="142">
        <v>91630</v>
      </c>
      <c r="H105" s="143">
        <f t="shared" si="11"/>
        <v>7.5071024046049573</v>
      </c>
      <c r="I105" s="142">
        <v>133288</v>
      </c>
      <c r="J105" s="143">
        <f t="shared" si="11"/>
        <v>0.4546327621957873</v>
      </c>
      <c r="K105" s="142"/>
      <c r="L105" s="143"/>
      <c r="M105" s="143"/>
    </row>
    <row r="106" spans="2:13" x14ac:dyDescent="0.25">
      <c r="B106" s="141" t="s">
        <v>157</v>
      </c>
      <c r="C106" s="142">
        <v>142380</v>
      </c>
      <c r="D106" s="143">
        <v>-9.6590800936530385E-2</v>
      </c>
      <c r="E106" s="142">
        <v>13718</v>
      </c>
      <c r="F106" s="143">
        <f t="shared" si="11"/>
        <v>-0.9036521983424638</v>
      </c>
      <c r="G106" s="142">
        <v>136767</v>
      </c>
      <c r="H106" s="143">
        <f t="shared" si="11"/>
        <v>8.9698935704913261</v>
      </c>
      <c r="I106" s="142">
        <v>153610</v>
      </c>
      <c r="J106" s="143">
        <f t="shared" si="11"/>
        <v>0.12315105251997926</v>
      </c>
      <c r="K106" s="142"/>
      <c r="L106" s="143"/>
      <c r="M106" s="143"/>
    </row>
    <row r="107" spans="2:13" x14ac:dyDescent="0.25">
      <c r="B107" s="141" t="s">
        <v>159</v>
      </c>
      <c r="C107" s="142">
        <v>122523</v>
      </c>
      <c r="D107" s="143">
        <v>-1.3486529573745187E-2</v>
      </c>
      <c r="E107" s="142">
        <v>20138</v>
      </c>
      <c r="F107" s="143">
        <f t="shared" si="11"/>
        <v>-0.83563902287733738</v>
      </c>
      <c r="G107" s="142">
        <v>125743</v>
      </c>
      <c r="H107" s="143">
        <f t="shared" si="11"/>
        <v>5.2440659449796403</v>
      </c>
      <c r="I107" s="142">
        <v>132779</v>
      </c>
      <c r="J107" s="143">
        <f t="shared" si="11"/>
        <v>5.5955401095886037E-2</v>
      </c>
      <c r="K107" s="142"/>
      <c r="L107" s="143"/>
      <c r="M107" s="143"/>
    </row>
    <row r="108" spans="2:13" x14ac:dyDescent="0.25">
      <c r="B108" s="141" t="s">
        <v>161</v>
      </c>
      <c r="C108" s="142">
        <v>121563</v>
      </c>
      <c r="D108" s="143">
        <v>-3.268852798179378E-2</v>
      </c>
      <c r="E108" s="142">
        <v>24386</v>
      </c>
      <c r="F108" s="143">
        <f t="shared" si="11"/>
        <v>-0.7993961978562556</v>
      </c>
      <c r="G108" s="142">
        <v>104389</v>
      </c>
      <c r="H108" s="143">
        <f t="shared" si="11"/>
        <v>3.2806938407282864</v>
      </c>
      <c r="I108" s="142">
        <v>135721</v>
      </c>
      <c r="J108" s="143">
        <f t="shared" si="11"/>
        <v>0.30014656716703869</v>
      </c>
      <c r="K108" s="142"/>
      <c r="L108" s="143"/>
      <c r="M108" s="143"/>
    </row>
    <row r="109" spans="2:13" ht="15.75" x14ac:dyDescent="0.25">
      <c r="B109" s="144" t="s">
        <v>121</v>
      </c>
      <c r="C109" s="145">
        <v>1525586</v>
      </c>
      <c r="D109" s="146">
        <v>-9.9829770913543059E-2</v>
      </c>
      <c r="E109" s="145">
        <v>453331</v>
      </c>
      <c r="F109" s="146">
        <f t="shared" si="11"/>
        <v>-0.70284795481867302</v>
      </c>
      <c r="G109" s="145">
        <v>762469</v>
      </c>
      <c r="H109" s="146">
        <f t="shared" si="11"/>
        <v>0.68192556873454491</v>
      </c>
      <c r="I109" s="145">
        <v>1561777</v>
      </c>
      <c r="J109" s="146">
        <f t="shared" si="11"/>
        <v>1.0483154069214615</v>
      </c>
      <c r="K109" s="145">
        <v>678532</v>
      </c>
      <c r="L109" s="146">
        <v>0.15258797729924933</v>
      </c>
      <c r="M109" s="146">
        <v>7.7033211058395112E-2</v>
      </c>
    </row>
    <row r="110" spans="2:13" ht="6" customHeight="1" x14ac:dyDescent="0.25"/>
    <row r="111" spans="2:13" x14ac:dyDescent="0.25">
      <c r="B111" s="49" t="s">
        <v>312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">
        <v>317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50" t="str">
        <f>C116</f>
        <v>Reino Unido</v>
      </c>
      <c r="C116" s="317" t="s">
        <v>182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f>2019</f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",RIGHT(2019,2),"/",RIGHT(2018,2))</f>
        <v>var 19/18</v>
      </c>
      <c r="E118" s="139" t="s">
        <v>135</v>
      </c>
      <c r="F118" s="138" t="str">
        <f>CONCATENATE("var ",RIGHT(E117,2),"/",RIGHT(E117-1,2))</f>
        <v>var 20/19</v>
      </c>
      <c r="G118" s="139" t="s">
        <v>135</v>
      </c>
      <c r="H118" s="138" t="str">
        <f>CONCATENATE("var ",RIGHT(G117,2),"/",RIGHT(G117-1,2))</f>
        <v>var 21/20</v>
      </c>
      <c r="I118" s="139" t="s">
        <v>135</v>
      </c>
      <c r="J118" s="138" t="str">
        <f>CONCATENATE("var ",RIGHT(I117,2),"/",RIGHT(I117-1,2))</f>
        <v>var 22/21</v>
      </c>
      <c r="K118" s="139" t="s">
        <v>135</v>
      </c>
      <c r="L118" s="138" t="str">
        <f>CONCATENATE("var ",RIGHT(K117,2),"/",RIGHT(K117-1,2))</f>
        <v>var 23/22</v>
      </c>
      <c r="M118" s="138" t="str">
        <f>CONCATENATE("var ",RIGHT(K117,2),"/",RIGHT(2019,2))</f>
        <v>var 23/19</v>
      </c>
    </row>
    <row r="119" spans="1:14" x14ac:dyDescent="0.25">
      <c r="B119" s="141" t="s">
        <v>139</v>
      </c>
      <c r="C119" s="142">
        <v>32588</v>
      </c>
      <c r="D119" s="143">
        <v>-4.4228061942749863E-2</v>
      </c>
      <c r="E119" s="142">
        <v>24721</v>
      </c>
      <c r="F119" s="143">
        <f t="shared" ref="F119:J131" si="14">IFERROR(E119/C119-1,"-")</f>
        <v>-0.24140788020130111</v>
      </c>
      <c r="G119" s="142">
        <v>446</v>
      </c>
      <c r="H119" s="143">
        <f t="shared" si="14"/>
        <v>-0.98195865863031428</v>
      </c>
      <c r="I119" s="142">
        <v>15320</v>
      </c>
      <c r="J119" s="143">
        <f t="shared" si="14"/>
        <v>33.349775784753362</v>
      </c>
      <c r="K119" s="142">
        <v>33069</v>
      </c>
      <c r="L119" s="143">
        <f t="shared" ref="L119:L123" si="15">IFERROR(K119/I119-1,"-")</f>
        <v>1.1585509138381203</v>
      </c>
      <c r="M119" s="143">
        <f>K119/C119-1</f>
        <v>1.476003436847928E-2</v>
      </c>
    </row>
    <row r="120" spans="1:14" x14ac:dyDescent="0.25">
      <c r="B120" s="141" t="s">
        <v>141</v>
      </c>
      <c r="C120" s="142">
        <v>33454</v>
      </c>
      <c r="D120" s="143">
        <v>-7.2988250942141453E-2</v>
      </c>
      <c r="E120" s="142">
        <v>34151</v>
      </c>
      <c r="F120" s="143">
        <f t="shared" si="14"/>
        <v>2.083457882465467E-2</v>
      </c>
      <c r="G120" s="142">
        <v>189</v>
      </c>
      <c r="H120" s="143">
        <f t="shared" si="14"/>
        <v>-0.99446575502913526</v>
      </c>
      <c r="I120" s="142">
        <v>30602</v>
      </c>
      <c r="J120" s="143">
        <f t="shared" si="14"/>
        <v>160.91534391534393</v>
      </c>
      <c r="K120" s="142">
        <v>41832</v>
      </c>
      <c r="L120" s="143">
        <f t="shared" si="15"/>
        <v>0.3669694791190119</v>
      </c>
      <c r="M120" s="143">
        <f>IFERROR(K120/C120-1,"-")</f>
        <v>0.25043343097985282</v>
      </c>
    </row>
    <row r="121" spans="1:14" x14ac:dyDescent="0.25">
      <c r="B121" s="141" t="s">
        <v>143</v>
      </c>
      <c r="C121" s="142">
        <v>41058</v>
      </c>
      <c r="D121" s="143">
        <v>-4.8768621272849422E-2</v>
      </c>
      <c r="E121" s="142">
        <v>15067</v>
      </c>
      <c r="F121" s="143">
        <f t="shared" si="14"/>
        <v>-0.63303132154513131</v>
      </c>
      <c r="G121" s="142">
        <v>158</v>
      </c>
      <c r="H121" s="143">
        <f t="shared" si="14"/>
        <v>-0.98951350633835533</v>
      </c>
      <c r="I121" s="142">
        <v>36585</v>
      </c>
      <c r="J121" s="143">
        <f t="shared" si="14"/>
        <v>230.5506329113924</v>
      </c>
      <c r="K121" s="142">
        <v>46321</v>
      </c>
      <c r="L121" s="143">
        <f t="shared" si="15"/>
        <v>0.26611999453327861</v>
      </c>
      <c r="M121" s="143">
        <f t="shared" ref="M121:M123" si="16">IFERROR(K121/C121-1,"-")</f>
        <v>0.12818451946027576</v>
      </c>
    </row>
    <row r="122" spans="1:14" x14ac:dyDescent="0.25">
      <c r="B122" s="141" t="s">
        <v>145</v>
      </c>
      <c r="C122" s="142">
        <v>35198</v>
      </c>
      <c r="D122" s="143">
        <v>-6.4079040225829553E-3</v>
      </c>
      <c r="E122" s="142">
        <v>0</v>
      </c>
      <c r="F122" s="143">
        <f t="shared" si="14"/>
        <v>-1</v>
      </c>
      <c r="G122" s="142">
        <v>137</v>
      </c>
      <c r="H122" s="143" t="str">
        <f t="shared" si="14"/>
        <v>-</v>
      </c>
      <c r="I122" s="142">
        <v>38484</v>
      </c>
      <c r="J122" s="143">
        <f t="shared" si="14"/>
        <v>279.90510948905109</v>
      </c>
      <c r="K122" s="142">
        <v>41116</v>
      </c>
      <c r="L122" s="143">
        <f t="shared" si="15"/>
        <v>6.8392059037521991E-2</v>
      </c>
      <c r="M122" s="143">
        <f t="shared" si="16"/>
        <v>0.1681345530996079</v>
      </c>
    </row>
    <row r="123" spans="1:14" x14ac:dyDescent="0.25">
      <c r="B123" s="141" t="s">
        <v>147</v>
      </c>
      <c r="C123" s="142">
        <v>32539</v>
      </c>
      <c r="D123" s="143">
        <v>-7.6357546339663296E-2</v>
      </c>
      <c r="E123" s="142">
        <v>0</v>
      </c>
      <c r="F123" s="143">
        <f t="shared" si="14"/>
        <v>-1</v>
      </c>
      <c r="G123" s="142">
        <v>215</v>
      </c>
      <c r="H123" s="143" t="str">
        <f t="shared" si="14"/>
        <v>-</v>
      </c>
      <c r="I123" s="142">
        <v>34727</v>
      </c>
      <c r="J123" s="143">
        <f t="shared" si="14"/>
        <v>160.52093023255813</v>
      </c>
      <c r="K123" s="142">
        <v>41969</v>
      </c>
      <c r="L123" s="143">
        <f t="shared" si="15"/>
        <v>0.20854090477150344</v>
      </c>
      <c r="M123" s="143">
        <f t="shared" si="16"/>
        <v>0.28980607885921517</v>
      </c>
    </row>
    <row r="124" spans="1:14" x14ac:dyDescent="0.25">
      <c r="B124" s="141" t="s">
        <v>149</v>
      </c>
      <c r="C124" s="142">
        <v>36721</v>
      </c>
      <c r="D124" s="143">
        <v>1.7732431252728276E-3</v>
      </c>
      <c r="E124" s="142">
        <v>18</v>
      </c>
      <c r="F124" s="143">
        <f t="shared" si="14"/>
        <v>-0.99950981727077148</v>
      </c>
      <c r="G124" s="142">
        <v>635</v>
      </c>
      <c r="H124" s="143">
        <f t="shared" si="14"/>
        <v>34.277777777777779</v>
      </c>
      <c r="I124" s="142">
        <v>36332</v>
      </c>
      <c r="J124" s="143">
        <f t="shared" si="14"/>
        <v>56.215748031496062</v>
      </c>
      <c r="K124" s="142"/>
      <c r="L124" s="143"/>
      <c r="M124" s="143"/>
    </row>
    <row r="125" spans="1:14" x14ac:dyDescent="0.25">
      <c r="B125" s="141" t="s">
        <v>151</v>
      </c>
      <c r="C125" s="142">
        <v>34482</v>
      </c>
      <c r="D125" s="143">
        <v>-4.6035522602777657E-2</v>
      </c>
      <c r="E125" s="142">
        <v>4579</v>
      </c>
      <c r="F125" s="143">
        <f t="shared" si="14"/>
        <v>-0.86720607853372778</v>
      </c>
      <c r="G125" s="142">
        <v>3824</v>
      </c>
      <c r="H125" s="143">
        <f t="shared" si="14"/>
        <v>-0.16488316226250277</v>
      </c>
      <c r="I125" s="142">
        <v>40114</v>
      </c>
      <c r="J125" s="143">
        <f t="shared" si="14"/>
        <v>9.4900627615062767</v>
      </c>
      <c r="K125" s="142"/>
      <c r="L125" s="143"/>
      <c r="M125" s="143"/>
    </row>
    <row r="126" spans="1:14" x14ac:dyDescent="0.25">
      <c r="B126" s="141" t="s">
        <v>153</v>
      </c>
      <c r="C126" s="142">
        <v>35645</v>
      </c>
      <c r="D126" s="143">
        <v>-3.2831366164699505E-2</v>
      </c>
      <c r="E126" s="142">
        <v>2283</v>
      </c>
      <c r="F126" s="143">
        <f t="shared" si="14"/>
        <v>-0.93595174638799272</v>
      </c>
      <c r="G126" s="142">
        <v>12968</v>
      </c>
      <c r="H126" s="143">
        <f t="shared" si="14"/>
        <v>4.6802452912833994</v>
      </c>
      <c r="I126" s="142">
        <v>43512</v>
      </c>
      <c r="J126" s="143">
        <f t="shared" si="14"/>
        <v>2.3553362122146821</v>
      </c>
      <c r="K126" s="142"/>
      <c r="L126" s="143"/>
      <c r="M126" s="143"/>
    </row>
    <row r="127" spans="1:14" x14ac:dyDescent="0.25">
      <c r="B127" s="141" t="s">
        <v>155</v>
      </c>
      <c r="C127" s="142">
        <v>31187</v>
      </c>
      <c r="D127" s="143">
        <v>-0.14782632456212252</v>
      </c>
      <c r="E127" s="142">
        <v>1615</v>
      </c>
      <c r="F127" s="143">
        <f t="shared" si="14"/>
        <v>-0.94821560265495242</v>
      </c>
      <c r="G127" s="142">
        <v>14428</v>
      </c>
      <c r="H127" s="143">
        <f t="shared" si="14"/>
        <v>7.9337461300309595</v>
      </c>
      <c r="I127" s="142">
        <v>38475</v>
      </c>
      <c r="J127" s="143">
        <f t="shared" si="14"/>
        <v>1.6666897698918768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33100</v>
      </c>
      <c r="D128" s="143">
        <v>-0.22223788711875558</v>
      </c>
      <c r="E128" s="142">
        <v>3491</v>
      </c>
      <c r="F128" s="143">
        <f t="shared" si="14"/>
        <v>-0.8945317220543807</v>
      </c>
      <c r="G128" s="142">
        <v>26985</v>
      </c>
      <c r="H128" s="143">
        <f t="shared" si="14"/>
        <v>6.72987682612432</v>
      </c>
      <c r="I128" s="142">
        <v>44073</v>
      </c>
      <c r="J128" s="143">
        <f t="shared" si="14"/>
        <v>0.63324068927181765</v>
      </c>
      <c r="K128" s="142"/>
      <c r="L128" s="143"/>
      <c r="M128" s="143"/>
    </row>
    <row r="129" spans="2:14" x14ac:dyDescent="0.25">
      <c r="B129" s="141" t="s">
        <v>159</v>
      </c>
      <c r="C129" s="142">
        <v>26397</v>
      </c>
      <c r="D129" s="143">
        <v>-0.20988356430901856</v>
      </c>
      <c r="E129" s="142">
        <v>1512</v>
      </c>
      <c r="F129" s="143">
        <f t="shared" si="14"/>
        <v>-0.94272076372315039</v>
      </c>
      <c r="G129" s="142">
        <v>24304</v>
      </c>
      <c r="H129" s="143">
        <f t="shared" si="14"/>
        <v>15.074074074074073</v>
      </c>
      <c r="I129" s="142">
        <v>38457</v>
      </c>
      <c r="J129" s="143">
        <f t="shared" si="14"/>
        <v>0.58233212639894671</v>
      </c>
      <c r="K129" s="142"/>
      <c r="L129" s="143"/>
      <c r="M129" s="143"/>
    </row>
    <row r="130" spans="2:14" x14ac:dyDescent="0.25">
      <c r="B130" s="141" t="s">
        <v>161</v>
      </c>
      <c r="C130" s="142">
        <v>27329</v>
      </c>
      <c r="D130" s="143">
        <v>-0.16601055875980353</v>
      </c>
      <c r="E130" s="142">
        <v>3978</v>
      </c>
      <c r="F130" s="143">
        <f t="shared" si="14"/>
        <v>-0.85444033810238207</v>
      </c>
      <c r="G130" s="142">
        <v>16399</v>
      </c>
      <c r="H130" s="143">
        <f t="shared" si="14"/>
        <v>3.1224233283056808</v>
      </c>
      <c r="I130" s="142">
        <v>39681</v>
      </c>
      <c r="J130" s="143">
        <f t="shared" si="14"/>
        <v>1.4197207146777244</v>
      </c>
      <c r="K130" s="142"/>
      <c r="L130" s="143"/>
      <c r="M130" s="143"/>
    </row>
    <row r="131" spans="2:14" ht="15.75" x14ac:dyDescent="0.25">
      <c r="B131" s="144" t="s">
        <v>121</v>
      </c>
      <c r="C131" s="145">
        <v>399698</v>
      </c>
      <c r="D131" s="146">
        <v>-8.950752976712506E-2</v>
      </c>
      <c r="E131" s="145">
        <v>91415</v>
      </c>
      <c r="F131" s="146">
        <f t="shared" si="14"/>
        <v>-0.77128982381698186</v>
      </c>
      <c r="G131" s="145">
        <v>100688</v>
      </c>
      <c r="H131" s="146">
        <f t="shared" si="14"/>
        <v>0.1014384947765683</v>
      </c>
      <c r="I131" s="145">
        <v>436362</v>
      </c>
      <c r="J131" s="146">
        <f t="shared" si="14"/>
        <v>3.3338034323851895</v>
      </c>
      <c r="K131" s="145">
        <v>204307</v>
      </c>
      <c r="L131" s="146">
        <v>0.31203200657598984</v>
      </c>
      <c r="M131" s="146">
        <v>0.16855699880460095</v>
      </c>
    </row>
    <row r="132" spans="2:14" ht="6" customHeight="1" x14ac:dyDescent="0.25"/>
    <row r="133" spans="2:14" x14ac:dyDescent="0.25">
      <c r="B133" s="49" t="s">
        <v>312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0"/>
      <c r="K134" s="140"/>
      <c r="L134" s="151"/>
    </row>
    <row r="136" spans="2:14" ht="48.75" customHeight="1" thickBot="1" x14ac:dyDescent="0.3">
      <c r="B136" s="307" t="s">
        <v>318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50" t="str">
        <f>C138</f>
        <v>Alemania</v>
      </c>
      <c r="C138" s="317" t="s">
        <v>186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f>2019</f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",RIGHT(2019,2),"/",RIGHT(2018,2))</f>
        <v>var 19/18</v>
      </c>
      <c r="E140" s="139" t="s">
        <v>135</v>
      </c>
      <c r="F140" s="138" t="str">
        <f>CONCATENATE("var ",RIGHT(E139,2),"/",RIGHT(E139-1,2))</f>
        <v>var 20/19</v>
      </c>
      <c r="G140" s="139" t="s">
        <v>135</v>
      </c>
      <c r="H140" s="138" t="str">
        <f>CONCATENATE("var ",RIGHT(G139,2),"/",RIGHT(G139-1,2))</f>
        <v>var 21/20</v>
      </c>
      <c r="I140" s="139" t="s">
        <v>135</v>
      </c>
      <c r="J140" s="138" t="str">
        <f>CONCATENATE("var ",RIGHT(I139,2),"/",RIGHT(I139-1,2))</f>
        <v>var 22/21</v>
      </c>
      <c r="K140" s="139" t="s">
        <v>135</v>
      </c>
      <c r="L140" s="138" t="str">
        <f>CONCATENATE("var ",RIGHT(K139,2),"/",RIGHT(K139-1,2))</f>
        <v>var 23/22</v>
      </c>
      <c r="M140" s="138" t="str">
        <f>CONCATENATE("var ",RIGHT(K139,2),"/",RIGHT(2019,2))</f>
        <v>var 23/19</v>
      </c>
    </row>
    <row r="141" spans="2:14" x14ac:dyDescent="0.25">
      <c r="B141" s="141" t="s">
        <v>139</v>
      </c>
      <c r="C141" s="142">
        <v>48059</v>
      </c>
      <c r="D141" s="143">
        <v>-9.2198715527011754E-2</v>
      </c>
      <c r="E141" s="142">
        <v>47833</v>
      </c>
      <c r="F141" s="143">
        <f t="shared" ref="F141:J153" si="17">IFERROR(E141/C141-1,"-")</f>
        <v>-4.7025531118001229E-3</v>
      </c>
      <c r="G141" s="142">
        <v>7174</v>
      </c>
      <c r="H141" s="143">
        <f t="shared" si="17"/>
        <v>-0.85001986076558023</v>
      </c>
      <c r="I141" s="142">
        <v>29454</v>
      </c>
      <c r="J141" s="143">
        <f t="shared" si="17"/>
        <v>3.1056593253415112</v>
      </c>
      <c r="K141" s="142">
        <v>45079</v>
      </c>
      <c r="L141" s="143">
        <f t="shared" ref="L141:L145" si="18">IFERROR(K141/I141-1,"-")</f>
        <v>0.53048821891763431</v>
      </c>
      <c r="M141" s="143">
        <f>K141/C141-1</f>
        <v>-6.2007116252939087E-2</v>
      </c>
    </row>
    <row r="142" spans="2:14" x14ac:dyDescent="0.25">
      <c r="B142" s="141" t="s">
        <v>141</v>
      </c>
      <c r="C142" s="142">
        <v>42622</v>
      </c>
      <c r="D142" s="143">
        <v>-0.22306276089611554</v>
      </c>
      <c r="E142" s="142">
        <v>55962</v>
      </c>
      <c r="F142" s="143">
        <f t="shared" si="17"/>
        <v>0.31298390502557361</v>
      </c>
      <c r="G142" s="142">
        <v>4085</v>
      </c>
      <c r="H142" s="143">
        <f t="shared" si="17"/>
        <v>-0.92700403845466561</v>
      </c>
      <c r="I142" s="142">
        <v>39275</v>
      </c>
      <c r="J142" s="143">
        <f t="shared" si="17"/>
        <v>8.6144430844553241</v>
      </c>
      <c r="K142" s="142">
        <v>45537</v>
      </c>
      <c r="L142" s="143">
        <f t="shared" si="18"/>
        <v>0.15943984723106297</v>
      </c>
      <c r="M142" s="143">
        <f>IFERROR(K142/C142-1,"-")</f>
        <v>6.8391910281075496E-2</v>
      </c>
    </row>
    <row r="143" spans="2:14" x14ac:dyDescent="0.25">
      <c r="B143" s="141" t="s">
        <v>143</v>
      </c>
      <c r="C143" s="142">
        <v>55901</v>
      </c>
      <c r="D143" s="143">
        <v>-0.22076166048677126</v>
      </c>
      <c r="E143" s="142">
        <v>25018</v>
      </c>
      <c r="F143" s="143">
        <f t="shared" si="17"/>
        <v>-0.55245881111250239</v>
      </c>
      <c r="G143" s="142">
        <v>9063</v>
      </c>
      <c r="H143" s="143">
        <f t="shared" si="17"/>
        <v>-0.63774082660484455</v>
      </c>
      <c r="I143" s="142">
        <v>54487</v>
      </c>
      <c r="J143" s="143">
        <f t="shared" si="17"/>
        <v>5.0120269226525433</v>
      </c>
      <c r="K143" s="142">
        <v>56949</v>
      </c>
      <c r="L143" s="143">
        <f t="shared" si="18"/>
        <v>4.5185090021472973E-2</v>
      </c>
      <c r="M143" s="143">
        <f t="shared" ref="M143:M145" si="19">IFERROR(K143/C143-1,"-")</f>
        <v>1.8747428489651385E-2</v>
      </c>
    </row>
    <row r="144" spans="2:14" x14ac:dyDescent="0.25">
      <c r="B144" s="141" t="s">
        <v>145</v>
      </c>
      <c r="C144" s="142">
        <v>54174</v>
      </c>
      <c r="D144" s="143">
        <v>-5.6070532478394219E-2</v>
      </c>
      <c r="E144" s="142">
        <v>0</v>
      </c>
      <c r="F144" s="143">
        <f t="shared" si="17"/>
        <v>-1</v>
      </c>
      <c r="G144" s="142">
        <v>7894</v>
      </c>
      <c r="H144" s="143" t="str">
        <f t="shared" si="17"/>
        <v>-</v>
      </c>
      <c r="I144" s="142">
        <v>54459</v>
      </c>
      <c r="J144" s="143">
        <f t="shared" si="17"/>
        <v>5.8987838864960729</v>
      </c>
      <c r="K144" s="142">
        <v>55031</v>
      </c>
      <c r="L144" s="143">
        <f t="shared" si="18"/>
        <v>1.0503314420022392E-2</v>
      </c>
      <c r="M144" s="143">
        <f t="shared" si="19"/>
        <v>1.5819396758592674E-2</v>
      </c>
    </row>
    <row r="145" spans="1:14" x14ac:dyDescent="0.25">
      <c r="B145" s="141" t="s">
        <v>147</v>
      </c>
      <c r="C145" s="142">
        <v>45043</v>
      </c>
      <c r="D145" s="143">
        <v>-0.22727350705940885</v>
      </c>
      <c r="E145" s="142">
        <v>0</v>
      </c>
      <c r="F145" s="143">
        <f t="shared" si="17"/>
        <v>-1</v>
      </c>
      <c r="G145" s="142">
        <v>14706</v>
      </c>
      <c r="H145" s="143" t="str">
        <f t="shared" si="17"/>
        <v>-</v>
      </c>
      <c r="I145" s="142">
        <v>42470</v>
      </c>
      <c r="J145" s="143">
        <f t="shared" si="17"/>
        <v>1.887936896504828</v>
      </c>
      <c r="K145" s="142">
        <v>45374</v>
      </c>
      <c r="L145" s="143">
        <f t="shared" si="18"/>
        <v>6.8377678361196237E-2</v>
      </c>
      <c r="M145" s="143">
        <f t="shared" si="19"/>
        <v>7.3485336234264675E-3</v>
      </c>
    </row>
    <row r="146" spans="1:14" x14ac:dyDescent="0.25">
      <c r="B146" s="141" t="s">
        <v>149</v>
      </c>
      <c r="C146" s="142">
        <v>49695</v>
      </c>
      <c r="D146" s="143">
        <v>-0.22965431716013018</v>
      </c>
      <c r="E146" s="142">
        <v>6</v>
      </c>
      <c r="F146" s="143">
        <f t="shared" si="17"/>
        <v>-0.99987926350739509</v>
      </c>
      <c r="G146" s="142">
        <v>20643</v>
      </c>
      <c r="H146" s="143">
        <f t="shared" si="17"/>
        <v>3439.5</v>
      </c>
      <c r="I146" s="142">
        <v>49639</v>
      </c>
      <c r="J146" s="143">
        <f t="shared" si="17"/>
        <v>1.4046407983335754</v>
      </c>
      <c r="K146" s="142"/>
      <c r="L146" s="143"/>
      <c r="M146" s="143"/>
    </row>
    <row r="147" spans="1:14" x14ac:dyDescent="0.25">
      <c r="B147" s="141" t="s">
        <v>151</v>
      </c>
      <c r="C147" s="142">
        <v>48691</v>
      </c>
      <c r="D147" s="143">
        <v>-0.27881211582611276</v>
      </c>
      <c r="E147" s="142">
        <v>19972</v>
      </c>
      <c r="F147" s="143">
        <f t="shared" si="17"/>
        <v>-0.58982152759236817</v>
      </c>
      <c r="G147" s="142">
        <v>36629</v>
      </c>
      <c r="H147" s="143">
        <f t="shared" si="17"/>
        <v>0.83401762467454432</v>
      </c>
      <c r="I147" s="142">
        <v>53215</v>
      </c>
      <c r="J147" s="143">
        <f t="shared" si="17"/>
        <v>0.4528106145403914</v>
      </c>
      <c r="K147" s="142"/>
      <c r="L147" s="143"/>
      <c r="M147" s="143"/>
    </row>
    <row r="148" spans="1:14" x14ac:dyDescent="0.25">
      <c r="B148" s="141" t="s">
        <v>153</v>
      </c>
      <c r="C148" s="142">
        <v>50976</v>
      </c>
      <c r="D148" s="143">
        <v>-0.23696618617809506</v>
      </c>
      <c r="E148" s="142">
        <v>25054</v>
      </c>
      <c r="F148" s="143">
        <f t="shared" si="17"/>
        <v>-0.50851381042059007</v>
      </c>
      <c r="G148" s="142">
        <v>39343</v>
      </c>
      <c r="H148" s="143">
        <f t="shared" si="17"/>
        <v>0.57032809132274287</v>
      </c>
      <c r="I148" s="142">
        <v>54884</v>
      </c>
      <c r="J148" s="143">
        <f t="shared" si="17"/>
        <v>0.3950130900033042</v>
      </c>
      <c r="K148" s="142"/>
      <c r="L148" s="143"/>
      <c r="M148" s="143"/>
    </row>
    <row r="149" spans="1:14" x14ac:dyDescent="0.25">
      <c r="B149" s="141" t="s">
        <v>155</v>
      </c>
      <c r="C149" s="142">
        <v>52921</v>
      </c>
      <c r="D149" s="143">
        <v>-0.20497258318936373</v>
      </c>
      <c r="E149" s="142">
        <v>2790</v>
      </c>
      <c r="F149" s="143">
        <f t="shared" si="17"/>
        <v>-0.94727990778707882</v>
      </c>
      <c r="G149" s="142">
        <v>44810</v>
      </c>
      <c r="H149" s="143">
        <f t="shared" si="17"/>
        <v>15.060931899641577</v>
      </c>
      <c r="I149" s="142">
        <v>52046</v>
      </c>
      <c r="J149" s="143">
        <f t="shared" si="17"/>
        <v>0.16148181209551438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63945</v>
      </c>
      <c r="D150" s="143">
        <v>-7.7844915853078178E-2</v>
      </c>
      <c r="E150" s="142">
        <v>2731</v>
      </c>
      <c r="F150" s="143">
        <f t="shared" si="17"/>
        <v>-0.95729142231605291</v>
      </c>
      <c r="G150" s="142">
        <v>61687</v>
      </c>
      <c r="H150" s="143">
        <f t="shared" si="17"/>
        <v>21.587696814353716</v>
      </c>
      <c r="I150" s="142">
        <v>62224</v>
      </c>
      <c r="J150" s="143">
        <f t="shared" si="17"/>
        <v>8.7052377324232655E-3</v>
      </c>
      <c r="K150" s="142"/>
      <c r="L150" s="143"/>
      <c r="M150" s="143"/>
    </row>
    <row r="151" spans="1:14" x14ac:dyDescent="0.25">
      <c r="B151" s="141" t="s">
        <v>159</v>
      </c>
      <c r="C151" s="142">
        <v>59208</v>
      </c>
      <c r="D151" s="143">
        <v>3.4291204472006287E-2</v>
      </c>
      <c r="E151" s="142">
        <v>13932</v>
      </c>
      <c r="F151" s="143">
        <f t="shared" si="17"/>
        <v>-0.76469396027563841</v>
      </c>
      <c r="G151" s="142">
        <v>60009</v>
      </c>
      <c r="H151" s="143">
        <f t="shared" si="17"/>
        <v>3.3072782084409988</v>
      </c>
      <c r="I151" s="142">
        <v>54890</v>
      </c>
      <c r="J151" s="143">
        <f t="shared" si="17"/>
        <v>-8.5303871086003791E-2</v>
      </c>
      <c r="K151" s="142"/>
      <c r="L151" s="143"/>
      <c r="M151" s="143"/>
    </row>
    <row r="152" spans="1:14" x14ac:dyDescent="0.25">
      <c r="B152" s="141" t="s">
        <v>161</v>
      </c>
      <c r="C152" s="142">
        <v>49840</v>
      </c>
      <c r="D152" s="143">
        <v>-2.5591898179827544E-2</v>
      </c>
      <c r="E152" s="142">
        <v>13212</v>
      </c>
      <c r="F152" s="143">
        <f t="shared" si="17"/>
        <v>-0.73491171749598716</v>
      </c>
      <c r="G152" s="142">
        <v>46207</v>
      </c>
      <c r="H152" s="143">
        <f t="shared" si="17"/>
        <v>2.4973508931274599</v>
      </c>
      <c r="I152" s="142">
        <v>50650</v>
      </c>
      <c r="J152" s="143">
        <f t="shared" si="17"/>
        <v>9.6154262341203722E-2</v>
      </c>
      <c r="K152" s="142"/>
      <c r="L152" s="143"/>
      <c r="M152" s="143"/>
    </row>
    <row r="153" spans="1:14" ht="15.75" x14ac:dyDescent="0.25">
      <c r="B153" s="144" t="s">
        <v>121</v>
      </c>
      <c r="C153" s="145">
        <v>621075</v>
      </c>
      <c r="D153" s="146">
        <v>-0.15883844334831265</v>
      </c>
      <c r="E153" s="145">
        <v>206510</v>
      </c>
      <c r="F153" s="146">
        <f t="shared" si="17"/>
        <v>-0.66749587408928068</v>
      </c>
      <c r="G153" s="145">
        <v>352250</v>
      </c>
      <c r="H153" s="146">
        <f t="shared" si="17"/>
        <v>0.7057285361483705</v>
      </c>
      <c r="I153" s="145">
        <v>597693</v>
      </c>
      <c r="J153" s="146">
        <f t="shared" si="17"/>
        <v>0.69678637331440729</v>
      </c>
      <c r="K153" s="145">
        <v>247970</v>
      </c>
      <c r="L153" s="146">
        <v>0.12639396761225563</v>
      </c>
      <c r="M153" s="146">
        <v>8.8324199854352692E-3</v>
      </c>
    </row>
    <row r="154" spans="1:14" ht="6" customHeight="1" x14ac:dyDescent="0.25"/>
    <row r="155" spans="1:14" x14ac:dyDescent="0.25">
      <c r="B155" s="49" t="s">
        <v>312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">
        <v>319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tr">
        <f>C160</f>
        <v>Francia</v>
      </c>
      <c r="C160" s="317" t="s">
        <v>190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f>2019</f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",RIGHT(2019,2),"/",RIGHT(2018,2))</f>
        <v>var 19/18</v>
      </c>
      <c r="E162" s="139" t="s">
        <v>135</v>
      </c>
      <c r="F162" s="138" t="str">
        <f>CONCATENATE("var ",RIGHT(E161,2),"/",RIGHT(E161-1,2))</f>
        <v>var 20/19</v>
      </c>
      <c r="G162" s="139" t="s">
        <v>135</v>
      </c>
      <c r="H162" s="138" t="str">
        <f>CONCATENATE("var ",RIGHT(G161,2),"/",RIGHT(G161-1,2))</f>
        <v>var 21/20</v>
      </c>
      <c r="I162" s="139" t="s">
        <v>135</v>
      </c>
      <c r="J162" s="138" t="str">
        <f>CONCATENATE("var ",RIGHT(I161,2),"/",RIGHT(I161-1,2))</f>
        <v>var 22/21</v>
      </c>
      <c r="K162" s="139" t="s">
        <v>135</v>
      </c>
      <c r="L162" s="138" t="str">
        <f>CONCATENATE("var ",RIGHT(K161,2),"/",RIGHT(K161-1,2))</f>
        <v>var 23/22</v>
      </c>
      <c r="M162" s="138" t="str">
        <f>CONCATENATE("var ",RIGHT(K161,2),"/",RIGHT(2019,2))</f>
        <v>var 23/19</v>
      </c>
    </row>
    <row r="163" spans="2:13" x14ac:dyDescent="0.25">
      <c r="B163" s="141" t="s">
        <v>139</v>
      </c>
      <c r="C163" s="142">
        <v>6932</v>
      </c>
      <c r="D163" s="143">
        <v>-0.11332821693527761</v>
      </c>
      <c r="E163" s="142">
        <v>5720</v>
      </c>
      <c r="F163" s="143">
        <f t="shared" ref="F163:J175" si="20">IFERROR(E163/C163-1,"-")</f>
        <v>-0.17484131563762262</v>
      </c>
      <c r="G163" s="142">
        <v>1123</v>
      </c>
      <c r="H163" s="143">
        <f t="shared" si="20"/>
        <v>-0.80367132867132862</v>
      </c>
      <c r="I163" s="142">
        <v>5816</v>
      </c>
      <c r="J163" s="143">
        <f t="shared" si="20"/>
        <v>4.1789848619768479</v>
      </c>
      <c r="K163" s="142">
        <v>8331</v>
      </c>
      <c r="L163" s="143">
        <f t="shared" ref="L163:L167" si="21">IFERROR(K163/I163-1,"-")</f>
        <v>0.43242778541953242</v>
      </c>
      <c r="M163" s="143">
        <f>K163/C163-1</f>
        <v>0.20181765724177736</v>
      </c>
    </row>
    <row r="164" spans="2:13" x14ac:dyDescent="0.25">
      <c r="B164" s="141" t="s">
        <v>141</v>
      </c>
      <c r="C164" s="142">
        <v>7831</v>
      </c>
      <c r="D164" s="143">
        <v>-0.11293611236973267</v>
      </c>
      <c r="E164" s="142">
        <v>8657</v>
      </c>
      <c r="F164" s="143">
        <f t="shared" si="20"/>
        <v>0.10547822755714464</v>
      </c>
      <c r="G164" s="142">
        <v>1748</v>
      </c>
      <c r="H164" s="143">
        <f t="shared" si="20"/>
        <v>-0.79808247660852483</v>
      </c>
      <c r="I164" s="142">
        <v>11956</v>
      </c>
      <c r="J164" s="143">
        <f t="shared" si="20"/>
        <v>5.8398169336384438</v>
      </c>
      <c r="K164" s="142">
        <v>11089</v>
      </c>
      <c r="L164" s="143">
        <f t="shared" si="21"/>
        <v>-7.2515891602542681E-2</v>
      </c>
      <c r="M164" s="143">
        <f>IFERROR(K164/C164-1,"-")</f>
        <v>0.41603882007406456</v>
      </c>
    </row>
    <row r="165" spans="2:13" x14ac:dyDescent="0.25">
      <c r="B165" s="141" t="s">
        <v>143</v>
      </c>
      <c r="C165" s="142">
        <v>8831</v>
      </c>
      <c r="D165" s="143">
        <v>-0.1320884520884521</v>
      </c>
      <c r="E165" s="142">
        <v>5571</v>
      </c>
      <c r="F165" s="143">
        <f t="shared" si="20"/>
        <v>-0.36915411618163285</v>
      </c>
      <c r="G165" s="142">
        <v>1270</v>
      </c>
      <c r="H165" s="143">
        <f t="shared" si="20"/>
        <v>-0.77203374618560405</v>
      </c>
      <c r="I165" s="142">
        <v>10730</v>
      </c>
      <c r="J165" s="143">
        <f t="shared" si="20"/>
        <v>7.4488188976377945</v>
      </c>
      <c r="K165" s="142">
        <v>9439</v>
      </c>
      <c r="L165" s="143">
        <f t="shared" si="21"/>
        <v>-0.12031686859273061</v>
      </c>
      <c r="M165" s="143">
        <f t="shared" ref="M165:M167" si="22">IFERROR(K165/C165-1,"-")</f>
        <v>6.8848375042463994E-2</v>
      </c>
    </row>
    <row r="166" spans="2:13" x14ac:dyDescent="0.25">
      <c r="B166" s="141" t="s">
        <v>145</v>
      </c>
      <c r="C166" s="142">
        <v>11745</v>
      </c>
      <c r="D166" s="143">
        <v>-0.20205176982131934</v>
      </c>
      <c r="E166" s="142">
        <v>0</v>
      </c>
      <c r="F166" s="143">
        <f t="shared" si="20"/>
        <v>-1</v>
      </c>
      <c r="G166" s="142">
        <v>1805</v>
      </c>
      <c r="H166" s="143" t="str">
        <f t="shared" si="20"/>
        <v>-</v>
      </c>
      <c r="I166" s="142">
        <v>11823</v>
      </c>
      <c r="J166" s="143">
        <f t="shared" si="20"/>
        <v>5.5501385041551243</v>
      </c>
      <c r="K166" s="142">
        <v>9862</v>
      </c>
      <c r="L166" s="143">
        <f t="shared" si="21"/>
        <v>-0.16586314810115876</v>
      </c>
      <c r="M166" s="143">
        <f t="shared" si="22"/>
        <v>-0.16032354193273735</v>
      </c>
    </row>
    <row r="167" spans="2:13" x14ac:dyDescent="0.25">
      <c r="B167" s="141" t="s">
        <v>147</v>
      </c>
      <c r="C167" s="142">
        <v>7370</v>
      </c>
      <c r="D167" s="143">
        <v>-0.30576488319517714</v>
      </c>
      <c r="E167" s="142">
        <v>0</v>
      </c>
      <c r="F167" s="143">
        <f t="shared" si="20"/>
        <v>-1</v>
      </c>
      <c r="G167" s="142">
        <v>3987</v>
      </c>
      <c r="H167" s="143" t="str">
        <f t="shared" si="20"/>
        <v>-</v>
      </c>
      <c r="I167" s="142">
        <v>7603</v>
      </c>
      <c r="J167" s="143">
        <f t="shared" si="20"/>
        <v>0.90694757963380979</v>
      </c>
      <c r="K167" s="142">
        <v>6258</v>
      </c>
      <c r="L167" s="143">
        <f t="shared" si="21"/>
        <v>-0.17690385374194395</v>
      </c>
      <c r="M167" s="143">
        <f t="shared" si="22"/>
        <v>-0.15088195386702852</v>
      </c>
    </row>
    <row r="168" spans="2:13" x14ac:dyDescent="0.25">
      <c r="B168" s="141" t="s">
        <v>149</v>
      </c>
      <c r="C168" s="142">
        <v>7265</v>
      </c>
      <c r="D168" s="143">
        <v>-0.23878876781223801</v>
      </c>
      <c r="E168" s="142">
        <v>0</v>
      </c>
      <c r="F168" s="143">
        <f t="shared" si="20"/>
        <v>-1</v>
      </c>
      <c r="G168" s="142">
        <v>3759</v>
      </c>
      <c r="H168" s="143" t="str">
        <f t="shared" si="20"/>
        <v>-</v>
      </c>
      <c r="I168" s="142">
        <v>5793</v>
      </c>
      <c r="J168" s="143">
        <f t="shared" si="20"/>
        <v>0.54110135674381477</v>
      </c>
      <c r="K168" s="142"/>
      <c r="L168" s="143"/>
      <c r="M168" s="143"/>
    </row>
    <row r="169" spans="2:13" x14ac:dyDescent="0.25">
      <c r="B169" s="141" t="s">
        <v>151</v>
      </c>
      <c r="C169" s="142">
        <v>9923</v>
      </c>
      <c r="D169" s="143">
        <v>-0.20335581245985868</v>
      </c>
      <c r="E169" s="142">
        <v>1077</v>
      </c>
      <c r="F169" s="143">
        <f t="shared" si="20"/>
        <v>-0.89146427491685987</v>
      </c>
      <c r="G169" s="142">
        <v>7007</v>
      </c>
      <c r="H169" s="143">
        <f t="shared" si="20"/>
        <v>5.5060352831940573</v>
      </c>
      <c r="I169" s="142">
        <v>11863</v>
      </c>
      <c r="J169" s="143">
        <f t="shared" si="20"/>
        <v>0.69302126444983592</v>
      </c>
      <c r="K169" s="142"/>
      <c r="L169" s="143"/>
      <c r="M169" s="143"/>
    </row>
    <row r="170" spans="2:13" x14ac:dyDescent="0.25">
      <c r="B170" s="141" t="s">
        <v>153</v>
      </c>
      <c r="C170" s="142">
        <v>10195</v>
      </c>
      <c r="D170" s="143">
        <v>-6.3217862721675955E-2</v>
      </c>
      <c r="E170" s="142">
        <v>4168</v>
      </c>
      <c r="F170" s="143">
        <f t="shared" si="20"/>
        <v>-0.59117214320745459</v>
      </c>
      <c r="G170" s="142">
        <v>12614</v>
      </c>
      <c r="H170" s="143">
        <f t="shared" si="20"/>
        <v>2.0263915547024953</v>
      </c>
      <c r="I170" s="142">
        <v>12058</v>
      </c>
      <c r="J170" s="143">
        <f t="shared" si="20"/>
        <v>-4.4078008561915349E-2</v>
      </c>
      <c r="K170" s="142"/>
      <c r="L170" s="143"/>
      <c r="M170" s="143"/>
    </row>
    <row r="171" spans="2:13" x14ac:dyDescent="0.25">
      <c r="B171" s="141" t="s">
        <v>155</v>
      </c>
      <c r="C171" s="142">
        <v>8711</v>
      </c>
      <c r="D171" s="143">
        <v>-2.7898672023211724E-2</v>
      </c>
      <c r="E171" s="142">
        <v>1692</v>
      </c>
      <c r="F171" s="143">
        <f t="shared" si="20"/>
        <v>-0.80576282860750781</v>
      </c>
      <c r="G171" s="142">
        <v>5481</v>
      </c>
      <c r="H171" s="143">
        <f t="shared" si="20"/>
        <v>2.2393617021276597</v>
      </c>
      <c r="I171" s="142">
        <v>7989</v>
      </c>
      <c r="J171" s="143">
        <f t="shared" si="20"/>
        <v>0.45758073344280237</v>
      </c>
      <c r="K171" s="142"/>
      <c r="L171" s="143"/>
      <c r="M171" s="143"/>
    </row>
    <row r="172" spans="2:13" x14ac:dyDescent="0.25">
      <c r="B172" s="141" t="s">
        <v>157</v>
      </c>
      <c r="C172" s="142">
        <v>8904</v>
      </c>
      <c r="D172" s="143">
        <v>-4.5556865687640724E-2</v>
      </c>
      <c r="E172" s="142">
        <v>2889</v>
      </c>
      <c r="F172" s="143">
        <f t="shared" si="20"/>
        <v>-0.67553908355795156</v>
      </c>
      <c r="G172" s="142">
        <v>10727</v>
      </c>
      <c r="H172" s="143">
        <f t="shared" si="20"/>
        <v>2.7130494980962272</v>
      </c>
      <c r="I172" s="142">
        <v>11379</v>
      </c>
      <c r="J172" s="143">
        <f t="shared" si="20"/>
        <v>6.0781206301855129E-2</v>
      </c>
      <c r="K172" s="142"/>
      <c r="L172" s="143"/>
      <c r="M172" s="143"/>
    </row>
    <row r="173" spans="2:13" x14ac:dyDescent="0.25">
      <c r="B173" s="141" t="s">
        <v>159</v>
      </c>
      <c r="C173" s="142">
        <v>5698</v>
      </c>
      <c r="D173" s="143">
        <v>0.44107233181588268</v>
      </c>
      <c r="E173" s="142">
        <v>232</v>
      </c>
      <c r="F173" s="143">
        <f t="shared" si="20"/>
        <v>-0.95928395928395926</v>
      </c>
      <c r="G173" s="142">
        <v>8276</v>
      </c>
      <c r="H173" s="143">
        <f t="shared" si="20"/>
        <v>34.672413793103445</v>
      </c>
      <c r="I173" s="142">
        <v>6638</v>
      </c>
      <c r="J173" s="143">
        <f t="shared" si="20"/>
        <v>-0.19792170130497821</v>
      </c>
      <c r="K173" s="142"/>
      <c r="L173" s="143"/>
      <c r="M173" s="143"/>
    </row>
    <row r="174" spans="2:13" x14ac:dyDescent="0.25">
      <c r="B174" s="141" t="s">
        <v>161</v>
      </c>
      <c r="C174" s="142">
        <v>7500</v>
      </c>
      <c r="D174" s="143">
        <v>0.13224637681159424</v>
      </c>
      <c r="E174" s="142">
        <v>1336</v>
      </c>
      <c r="F174" s="143">
        <f t="shared" si="20"/>
        <v>-0.82186666666666663</v>
      </c>
      <c r="G174" s="142">
        <v>9616</v>
      </c>
      <c r="H174" s="143">
        <f t="shared" si="20"/>
        <v>6.1976047904191613</v>
      </c>
      <c r="I174" s="142">
        <v>8953</v>
      </c>
      <c r="J174" s="143">
        <f t="shared" si="20"/>
        <v>-6.8947587354409312E-2</v>
      </c>
      <c r="K174" s="142"/>
      <c r="L174" s="143"/>
      <c r="M174" s="143"/>
    </row>
    <row r="175" spans="2:13" ht="15.75" x14ac:dyDescent="0.25">
      <c r="B175" s="144" t="s">
        <v>121</v>
      </c>
      <c r="C175" s="145">
        <v>100905</v>
      </c>
      <c r="D175" s="146">
        <v>-0.11414575048065523</v>
      </c>
      <c r="E175" s="145">
        <v>31342</v>
      </c>
      <c r="F175" s="146">
        <f t="shared" si="20"/>
        <v>-0.68939101134730685</v>
      </c>
      <c r="G175" s="145">
        <v>67413</v>
      </c>
      <c r="H175" s="146">
        <f t="shared" si="20"/>
        <v>1.1508837980983984</v>
      </c>
      <c r="I175" s="145">
        <v>112601</v>
      </c>
      <c r="J175" s="146">
        <f t="shared" si="20"/>
        <v>0.67031581445715216</v>
      </c>
      <c r="K175" s="145">
        <v>44979</v>
      </c>
      <c r="L175" s="146">
        <v>-6.1529794692038009E-2</v>
      </c>
      <c r="M175" s="146">
        <v>5.3150389847573143E-2</v>
      </c>
    </row>
    <row r="176" spans="2:13" ht="6" customHeight="1" x14ac:dyDescent="0.25"/>
    <row r="177" spans="1:14" x14ac:dyDescent="0.25">
      <c r="B177" s="49" t="s">
        <v>312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320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50" t="str">
        <f>C182</f>
        <v>Bélgica</v>
      </c>
      <c r="C182" s="317" t="s">
        <v>194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f>2019</f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",RIGHT(2019,2),"/",RIGHT(2018,2))</f>
        <v>var 19/18</v>
      </c>
      <c r="E184" s="139" t="s">
        <v>135</v>
      </c>
      <c r="F184" s="138" t="str">
        <f>CONCATENATE("var ",RIGHT(E183,2),"/",RIGHT(E183-1,2))</f>
        <v>var 20/19</v>
      </c>
      <c r="G184" s="139" t="s">
        <v>135</v>
      </c>
      <c r="H184" s="138" t="str">
        <f>CONCATENATE("var ",RIGHT(G183,2),"/",RIGHT(G183-1,2))</f>
        <v>var 21/20</v>
      </c>
      <c r="I184" s="139" t="s">
        <v>135</v>
      </c>
      <c r="J184" s="138" t="str">
        <f>CONCATENATE("var ",RIGHT(I183,2),"/",RIGHT(I183-1,2))</f>
        <v>var 22/21</v>
      </c>
      <c r="K184" s="139" t="s">
        <v>135</v>
      </c>
      <c r="L184" s="138" t="str">
        <f>CONCATENATE("var ",RIGHT(K183,2),"/",RIGHT(K183-1,2))</f>
        <v>var 23/22</v>
      </c>
      <c r="M184" s="138" t="str">
        <f>CONCATENATE("var ",RIGHT(K183,2),"/",RIGHT(2019,2))</f>
        <v>var 23/19</v>
      </c>
    </row>
    <row r="185" spans="1:14" x14ac:dyDescent="0.25">
      <c r="A185" s="140"/>
      <c r="B185" s="141" t="s">
        <v>139</v>
      </c>
      <c r="C185" s="142">
        <v>864</v>
      </c>
      <c r="D185" s="143">
        <v>-0.10466321243523313</v>
      </c>
      <c r="E185" s="142">
        <v>979</v>
      </c>
      <c r="F185" s="143">
        <f t="shared" ref="F185:J197" si="23">IFERROR(E185/C185-1,"-")</f>
        <v>0.13310185185185186</v>
      </c>
      <c r="G185" s="142">
        <v>331</v>
      </c>
      <c r="H185" s="143">
        <f t="shared" si="23"/>
        <v>-0.66189989785495396</v>
      </c>
      <c r="I185" s="142">
        <v>1120</v>
      </c>
      <c r="J185" s="143">
        <f t="shared" si="23"/>
        <v>2.3836858006042294</v>
      </c>
      <c r="K185" s="142">
        <v>1124</v>
      </c>
      <c r="L185" s="143">
        <f t="shared" ref="L185:L189" si="24">IFERROR(K185/I185-1,"-")</f>
        <v>3.5714285714285587E-3</v>
      </c>
      <c r="M185" s="143">
        <f>K185/C185-1</f>
        <v>0.30092592592592582</v>
      </c>
    </row>
    <row r="186" spans="1:14" x14ac:dyDescent="0.25">
      <c r="B186" s="141" t="s">
        <v>141</v>
      </c>
      <c r="C186" s="142">
        <v>650</v>
      </c>
      <c r="D186" s="143">
        <v>-0.27374301675977653</v>
      </c>
      <c r="E186" s="142">
        <v>1163</v>
      </c>
      <c r="F186" s="143">
        <f t="shared" si="23"/>
        <v>0.78923076923076918</v>
      </c>
      <c r="G186" s="142">
        <v>40</v>
      </c>
      <c r="H186" s="143">
        <f t="shared" si="23"/>
        <v>-0.96560619088564059</v>
      </c>
      <c r="I186" s="142">
        <v>1507</v>
      </c>
      <c r="J186" s="143">
        <f t="shared" si="23"/>
        <v>36.674999999999997</v>
      </c>
      <c r="K186" s="142">
        <v>1407</v>
      </c>
      <c r="L186" s="143">
        <f t="shared" si="24"/>
        <v>-6.6357000663569976E-2</v>
      </c>
      <c r="M186" s="143">
        <f>IFERROR(K186/C186-1,"-")</f>
        <v>1.1646153846153848</v>
      </c>
    </row>
    <row r="187" spans="1:14" x14ac:dyDescent="0.25">
      <c r="B187" s="141" t="s">
        <v>143</v>
      </c>
      <c r="C187" s="142">
        <v>998</v>
      </c>
      <c r="D187" s="143">
        <v>0.12768361581920895</v>
      </c>
      <c r="E187" s="142">
        <v>407</v>
      </c>
      <c r="F187" s="143">
        <f t="shared" si="23"/>
        <v>-0.59218436873747493</v>
      </c>
      <c r="G187" s="142">
        <v>55</v>
      </c>
      <c r="H187" s="143">
        <f t="shared" si="23"/>
        <v>-0.86486486486486491</v>
      </c>
      <c r="I187" s="142">
        <v>1011</v>
      </c>
      <c r="J187" s="143">
        <f t="shared" si="23"/>
        <v>17.381818181818183</v>
      </c>
      <c r="K187" s="142">
        <v>951</v>
      </c>
      <c r="L187" s="143">
        <f t="shared" si="24"/>
        <v>-5.9347181008902128E-2</v>
      </c>
      <c r="M187" s="143">
        <f t="shared" ref="M187:M189" si="25">IFERROR(K187/C187-1,"-")</f>
        <v>-4.7094188376753499E-2</v>
      </c>
    </row>
    <row r="188" spans="1:14" x14ac:dyDescent="0.25">
      <c r="B188" s="141" t="s">
        <v>145</v>
      </c>
      <c r="C188" s="142">
        <v>1116</v>
      </c>
      <c r="D188" s="143">
        <v>4.1044776119403048E-2</v>
      </c>
      <c r="E188" s="142">
        <v>0</v>
      </c>
      <c r="F188" s="143">
        <f t="shared" si="23"/>
        <v>-1</v>
      </c>
      <c r="G188" s="142">
        <v>101</v>
      </c>
      <c r="H188" s="143" t="str">
        <f t="shared" si="23"/>
        <v>-</v>
      </c>
      <c r="I188" s="142">
        <v>1247</v>
      </c>
      <c r="J188" s="143">
        <f t="shared" si="23"/>
        <v>11.346534653465346</v>
      </c>
      <c r="K188" s="142">
        <v>1068</v>
      </c>
      <c r="L188" s="143">
        <f t="shared" si="24"/>
        <v>-0.14354450681635922</v>
      </c>
      <c r="M188" s="143">
        <f t="shared" si="25"/>
        <v>-4.3010752688172005E-2</v>
      </c>
    </row>
    <row r="189" spans="1:14" x14ac:dyDescent="0.25">
      <c r="B189" s="141" t="s">
        <v>147</v>
      </c>
      <c r="C189" s="142">
        <v>503</v>
      </c>
      <c r="D189" s="143">
        <v>-0.26029411764705879</v>
      </c>
      <c r="E189" s="142">
        <v>0</v>
      </c>
      <c r="F189" s="143">
        <f t="shared" si="23"/>
        <v>-1</v>
      </c>
      <c r="G189" s="142">
        <v>471</v>
      </c>
      <c r="H189" s="143" t="str">
        <f t="shared" si="23"/>
        <v>-</v>
      </c>
      <c r="I189" s="142">
        <v>559</v>
      </c>
      <c r="J189" s="143">
        <f t="shared" si="23"/>
        <v>0.18683651804670909</v>
      </c>
      <c r="K189" s="142">
        <v>812</v>
      </c>
      <c r="L189" s="143">
        <f t="shared" si="24"/>
        <v>0.45259391771019675</v>
      </c>
      <c r="M189" s="143">
        <f t="shared" si="25"/>
        <v>0.61431411530815105</v>
      </c>
    </row>
    <row r="190" spans="1:14" x14ac:dyDescent="0.25">
      <c r="B190" s="141" t="s">
        <v>195</v>
      </c>
      <c r="C190" s="142">
        <v>716</v>
      </c>
      <c r="D190" s="143">
        <v>-0.24072110286320259</v>
      </c>
      <c r="E190" s="142">
        <v>0</v>
      </c>
      <c r="F190" s="143">
        <f t="shared" si="23"/>
        <v>-1</v>
      </c>
      <c r="G190" s="142">
        <v>737</v>
      </c>
      <c r="H190" s="143" t="str">
        <f t="shared" si="23"/>
        <v>-</v>
      </c>
      <c r="I190" s="142">
        <v>528</v>
      </c>
      <c r="J190" s="143">
        <f t="shared" si="23"/>
        <v>-0.28358208955223885</v>
      </c>
      <c r="K190" s="142"/>
      <c r="L190" s="143"/>
      <c r="M190" s="143"/>
    </row>
    <row r="191" spans="1:14" x14ac:dyDescent="0.25">
      <c r="B191" s="141" t="s">
        <v>151</v>
      </c>
      <c r="C191" s="142">
        <v>1129</v>
      </c>
      <c r="D191" s="143">
        <v>-0.28317460317460319</v>
      </c>
      <c r="E191" s="142">
        <v>524</v>
      </c>
      <c r="F191" s="143">
        <f t="shared" si="23"/>
        <v>-0.53587245349867141</v>
      </c>
      <c r="G191" s="142">
        <v>1152</v>
      </c>
      <c r="H191" s="143">
        <f t="shared" si="23"/>
        <v>1.1984732824427482</v>
      </c>
      <c r="I191" s="142">
        <v>1239</v>
      </c>
      <c r="J191" s="143">
        <f t="shared" si="23"/>
        <v>7.5520833333333259E-2</v>
      </c>
      <c r="K191" s="142"/>
      <c r="L191" s="143"/>
      <c r="M191" s="143"/>
    </row>
    <row r="192" spans="1:14" x14ac:dyDescent="0.25">
      <c r="B192" s="141" t="s">
        <v>153</v>
      </c>
      <c r="C192" s="142">
        <v>898</v>
      </c>
      <c r="D192" s="143">
        <v>-0.26272577996715929</v>
      </c>
      <c r="E192" s="142">
        <v>715</v>
      </c>
      <c r="F192" s="143">
        <f t="shared" si="23"/>
        <v>-0.20378619153674837</v>
      </c>
      <c r="G192" s="142">
        <v>846</v>
      </c>
      <c r="H192" s="143">
        <f t="shared" si="23"/>
        <v>0.18321678321678325</v>
      </c>
      <c r="I192" s="142">
        <v>694</v>
      </c>
      <c r="J192" s="143">
        <f t="shared" si="23"/>
        <v>-0.17966903073286056</v>
      </c>
      <c r="K192" s="142"/>
      <c r="L192" s="143"/>
      <c r="M192" s="143"/>
    </row>
    <row r="193" spans="2:14" x14ac:dyDescent="0.25">
      <c r="B193" s="141" t="s">
        <v>155</v>
      </c>
      <c r="C193" s="142">
        <v>598</v>
      </c>
      <c r="D193" s="143">
        <v>-0.25806451612903225</v>
      </c>
      <c r="E193" s="142">
        <v>89</v>
      </c>
      <c r="F193" s="143">
        <f t="shared" si="23"/>
        <v>-0.8511705685618729</v>
      </c>
      <c r="G193" s="142">
        <v>876</v>
      </c>
      <c r="H193" s="143">
        <f t="shared" si="23"/>
        <v>8.8426966292134832</v>
      </c>
      <c r="I193" s="142">
        <v>678</v>
      </c>
      <c r="J193" s="143">
        <f t="shared" si="23"/>
        <v>-0.22602739726027399</v>
      </c>
      <c r="K193" s="142"/>
      <c r="L193" s="143"/>
      <c r="M193" s="143"/>
    </row>
    <row r="194" spans="2:14" x14ac:dyDescent="0.25">
      <c r="B194" s="141" t="s">
        <v>157</v>
      </c>
      <c r="C194" s="142">
        <v>771</v>
      </c>
      <c r="D194" s="143">
        <v>-0.34046193327630458</v>
      </c>
      <c r="E194" s="142">
        <v>202</v>
      </c>
      <c r="F194" s="143">
        <f t="shared" si="23"/>
        <v>-0.73800259403372248</v>
      </c>
      <c r="G194" s="142">
        <v>1578</v>
      </c>
      <c r="H194" s="143">
        <f t="shared" si="23"/>
        <v>6.8118811881188117</v>
      </c>
      <c r="I194" s="142">
        <v>978</v>
      </c>
      <c r="J194" s="143">
        <f t="shared" si="23"/>
        <v>-0.38022813688212931</v>
      </c>
      <c r="K194" s="142"/>
      <c r="L194" s="143"/>
      <c r="M194" s="143"/>
    </row>
    <row r="195" spans="2:14" x14ac:dyDescent="0.25">
      <c r="B195" s="141" t="s">
        <v>159</v>
      </c>
      <c r="C195" s="142">
        <v>734</v>
      </c>
      <c r="D195" s="143">
        <v>6.3768115942028913E-2</v>
      </c>
      <c r="E195" s="142">
        <v>411</v>
      </c>
      <c r="F195" s="143">
        <f t="shared" si="23"/>
        <v>-0.44005449591280654</v>
      </c>
      <c r="G195" s="142">
        <v>1119</v>
      </c>
      <c r="H195" s="143">
        <f t="shared" si="23"/>
        <v>1.7226277372262775</v>
      </c>
      <c r="I195" s="142">
        <v>1141</v>
      </c>
      <c r="J195" s="143">
        <f t="shared" si="23"/>
        <v>1.9660411081322549E-2</v>
      </c>
      <c r="K195" s="142"/>
      <c r="L195" s="143"/>
      <c r="M195" s="143"/>
    </row>
    <row r="196" spans="2:14" x14ac:dyDescent="0.25">
      <c r="B196" s="141" t="s">
        <v>161</v>
      </c>
      <c r="C196" s="142">
        <v>793</v>
      </c>
      <c r="D196" s="143">
        <v>-0.19164118246687056</v>
      </c>
      <c r="E196" s="142">
        <v>933</v>
      </c>
      <c r="F196" s="143">
        <f t="shared" si="23"/>
        <v>0.17654476670870123</v>
      </c>
      <c r="G196" s="142">
        <v>1112</v>
      </c>
      <c r="H196" s="143">
        <f t="shared" si="23"/>
        <v>0.19185423365487675</v>
      </c>
      <c r="I196" s="142">
        <v>1138</v>
      </c>
      <c r="J196" s="143">
        <f t="shared" si="23"/>
        <v>2.3381294964028854E-2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9770</v>
      </c>
      <c r="D197" s="146">
        <v>-0.17754019698627832</v>
      </c>
      <c r="E197" s="145">
        <v>5423</v>
      </c>
      <c r="F197" s="146">
        <f t="shared" si="23"/>
        <v>-0.44493346980552717</v>
      </c>
      <c r="G197" s="145">
        <v>8418</v>
      </c>
      <c r="H197" s="146">
        <f t="shared" si="23"/>
        <v>0.55227733726719519</v>
      </c>
      <c r="I197" s="145">
        <v>11840</v>
      </c>
      <c r="J197" s="146">
        <f t="shared" si="23"/>
        <v>0.4065098598241863</v>
      </c>
      <c r="K197" s="145">
        <v>5362</v>
      </c>
      <c r="L197" s="146">
        <v>-1.5062454077883869E-2</v>
      </c>
      <c r="M197" s="146">
        <v>0.29799080125877508</v>
      </c>
    </row>
    <row r="198" spans="2:14" ht="6" customHeight="1" x14ac:dyDescent="0.25"/>
    <row r="199" spans="2:14" x14ac:dyDescent="0.25">
      <c r="B199" s="49" t="s">
        <v>312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321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50" t="str">
        <f>C204</f>
        <v>Países Bajos</v>
      </c>
      <c r="C204" s="317" t="s">
        <v>199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f>2019</f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",RIGHT(2019,2),"/",RIGHT(2018,2))</f>
        <v>var 19/18</v>
      </c>
      <c r="E206" s="139" t="s">
        <v>135</v>
      </c>
      <c r="F206" s="138" t="str">
        <f>CONCATENATE("var ",RIGHT(E205,2),"/",RIGHT(E205-1,2))</f>
        <v>var 20/19</v>
      </c>
      <c r="G206" s="139" t="s">
        <v>135</v>
      </c>
      <c r="H206" s="138" t="str">
        <f>CONCATENATE("var ",RIGHT(G205,2),"/",RIGHT(G205-1,2))</f>
        <v>var 21/20</v>
      </c>
      <c r="I206" s="139" t="s">
        <v>135</v>
      </c>
      <c r="J206" s="138" t="str">
        <f>CONCATENATE("var ",RIGHT(I205,2),"/",RIGHT(I205-1,2))</f>
        <v>var 22/21</v>
      </c>
      <c r="K206" s="139" t="s">
        <v>135</v>
      </c>
      <c r="L206" s="138" t="str">
        <f>CONCATENATE("var ",RIGHT(K205,2),"/",RIGHT(K205-1,2))</f>
        <v>var 23/22</v>
      </c>
      <c r="M206" s="138" t="str">
        <f>CONCATENATE("var ",RIGHT(K205,2),"/",RIGHT(2019,2))</f>
        <v>var 23/19</v>
      </c>
    </row>
    <row r="207" spans="2:14" x14ac:dyDescent="0.25">
      <c r="B207" s="141" t="s">
        <v>139</v>
      </c>
      <c r="C207" s="142">
        <v>3257</v>
      </c>
      <c r="D207" s="143">
        <v>-0.24096947098578425</v>
      </c>
      <c r="E207" s="142">
        <v>3389</v>
      </c>
      <c r="F207" s="143">
        <f t="shared" ref="F207:J219" si="26">IFERROR(E207/C207-1,"-")</f>
        <v>4.0528093337427018E-2</v>
      </c>
      <c r="G207" s="142">
        <v>116</v>
      </c>
      <c r="H207" s="143">
        <f t="shared" si="26"/>
        <v>-0.9657716140454411</v>
      </c>
      <c r="I207" s="142">
        <v>4354</v>
      </c>
      <c r="J207" s="143">
        <f t="shared" si="26"/>
        <v>36.53448275862069</v>
      </c>
      <c r="K207" s="142">
        <v>4243</v>
      </c>
      <c r="L207" s="143">
        <f t="shared" ref="L207:L211" si="27">IFERROR(K207/I207-1,"-")</f>
        <v>-2.5493798805695911E-2</v>
      </c>
      <c r="M207" s="143">
        <f>K207/C207-1</f>
        <v>0.30273257599017511</v>
      </c>
    </row>
    <row r="208" spans="2:14" x14ac:dyDescent="0.25">
      <c r="B208" s="141" t="s">
        <v>141</v>
      </c>
      <c r="C208" s="142">
        <v>3485</v>
      </c>
      <c r="D208" s="143">
        <v>-0.24272055627987832</v>
      </c>
      <c r="E208" s="142">
        <v>4573</v>
      </c>
      <c r="F208" s="143">
        <f t="shared" si="26"/>
        <v>0.31219512195121957</v>
      </c>
      <c r="G208" s="142">
        <v>77</v>
      </c>
      <c r="H208" s="143">
        <f t="shared" si="26"/>
        <v>-0.98316203804942048</v>
      </c>
      <c r="I208" s="142">
        <v>5944</v>
      </c>
      <c r="J208" s="143">
        <f t="shared" si="26"/>
        <v>76.194805194805198</v>
      </c>
      <c r="K208" s="142">
        <v>4689</v>
      </c>
      <c r="L208" s="143">
        <f t="shared" si="27"/>
        <v>-0.21113728129205922</v>
      </c>
      <c r="M208" s="143">
        <f>IFERROR(K208/C208-1,"-")</f>
        <v>0.34548063127690098</v>
      </c>
    </row>
    <row r="209" spans="2:14" x14ac:dyDescent="0.25">
      <c r="B209" s="141" t="s">
        <v>143</v>
      </c>
      <c r="C209" s="142">
        <v>3767</v>
      </c>
      <c r="D209" s="143">
        <v>-0.13739409205404163</v>
      </c>
      <c r="E209" s="142">
        <v>1963</v>
      </c>
      <c r="F209" s="143">
        <f t="shared" si="26"/>
        <v>-0.47889567294929647</v>
      </c>
      <c r="G209" s="142">
        <v>127</v>
      </c>
      <c r="H209" s="143">
        <f t="shared" si="26"/>
        <v>-0.93530310748853795</v>
      </c>
      <c r="I209" s="142">
        <v>5276</v>
      </c>
      <c r="J209" s="143">
        <f t="shared" si="26"/>
        <v>40.54330708661417</v>
      </c>
      <c r="K209" s="142">
        <v>4381</v>
      </c>
      <c r="L209" s="143">
        <f t="shared" si="27"/>
        <v>-0.16963608794541318</v>
      </c>
      <c r="M209" s="143">
        <f t="shared" ref="M209:M211" si="28">IFERROR(K209/C209-1,"-")</f>
        <v>0.16299442527209984</v>
      </c>
    </row>
    <row r="210" spans="2:14" x14ac:dyDescent="0.25">
      <c r="B210" s="141" t="s">
        <v>145</v>
      </c>
      <c r="C210" s="142">
        <v>4112</v>
      </c>
      <c r="D210" s="143">
        <v>-0.18331678252234362</v>
      </c>
      <c r="E210" s="142">
        <v>0</v>
      </c>
      <c r="F210" s="143">
        <f t="shared" si="26"/>
        <v>-1</v>
      </c>
      <c r="G210" s="142">
        <v>176</v>
      </c>
      <c r="H210" s="143" t="str">
        <f t="shared" si="26"/>
        <v>-</v>
      </c>
      <c r="I210" s="142">
        <v>5546</v>
      </c>
      <c r="J210" s="143">
        <f t="shared" si="26"/>
        <v>30.511363636363637</v>
      </c>
      <c r="K210" s="142">
        <v>5777</v>
      </c>
      <c r="L210" s="143">
        <f t="shared" si="27"/>
        <v>4.1651640822214286E-2</v>
      </c>
      <c r="M210" s="143">
        <f t="shared" si="28"/>
        <v>0.4049124513618676</v>
      </c>
    </row>
    <row r="211" spans="2:14" x14ac:dyDescent="0.25">
      <c r="B211" s="141" t="s">
        <v>147</v>
      </c>
      <c r="C211" s="142">
        <v>3638</v>
      </c>
      <c r="D211" s="143">
        <v>-8.4549572219426272E-2</v>
      </c>
      <c r="E211" s="142">
        <v>0</v>
      </c>
      <c r="F211" s="143">
        <f t="shared" si="26"/>
        <v>-1</v>
      </c>
      <c r="G211" s="142">
        <v>353</v>
      </c>
      <c r="H211" s="143" t="str">
        <f t="shared" si="26"/>
        <v>-</v>
      </c>
      <c r="I211" s="142">
        <v>3817</v>
      </c>
      <c r="J211" s="143">
        <f t="shared" si="26"/>
        <v>9.8130311614730878</v>
      </c>
      <c r="K211" s="142">
        <v>3419</v>
      </c>
      <c r="L211" s="143">
        <f t="shared" si="27"/>
        <v>-0.10427036940005241</v>
      </c>
      <c r="M211" s="143">
        <f t="shared" si="28"/>
        <v>-6.0197910940076982E-2</v>
      </c>
    </row>
    <row r="212" spans="2:14" x14ac:dyDescent="0.25">
      <c r="B212" s="141" t="s">
        <v>149</v>
      </c>
      <c r="C212" s="142">
        <v>2845</v>
      </c>
      <c r="D212" s="143">
        <v>-7.1778140293637827E-2</v>
      </c>
      <c r="E212" s="142">
        <v>2</v>
      </c>
      <c r="F212" s="143">
        <f t="shared" si="26"/>
        <v>-0.99929701230228474</v>
      </c>
      <c r="G212" s="142">
        <v>2004</v>
      </c>
      <c r="H212" s="143">
        <f t="shared" si="26"/>
        <v>1001</v>
      </c>
      <c r="I212" s="142">
        <v>3027</v>
      </c>
      <c r="J212" s="143">
        <f t="shared" si="26"/>
        <v>0.51047904191616778</v>
      </c>
      <c r="K212" s="142"/>
      <c r="L212" s="143"/>
      <c r="M212" s="143"/>
    </row>
    <row r="213" spans="2:14" x14ac:dyDescent="0.25">
      <c r="B213" s="141" t="s">
        <v>151</v>
      </c>
      <c r="C213" s="142">
        <v>2861</v>
      </c>
      <c r="D213" s="143">
        <v>-0.23070717934928742</v>
      </c>
      <c r="E213" s="142">
        <v>754</v>
      </c>
      <c r="F213" s="143">
        <f t="shared" si="26"/>
        <v>-0.73645578469066764</v>
      </c>
      <c r="G213" s="142">
        <v>2223</v>
      </c>
      <c r="H213" s="143">
        <f t="shared" si="26"/>
        <v>1.9482758620689653</v>
      </c>
      <c r="I213" s="142">
        <v>4667</v>
      </c>
      <c r="J213" s="143">
        <f t="shared" si="26"/>
        <v>1.0994152046783627</v>
      </c>
      <c r="K213" s="142"/>
      <c r="L213" s="143"/>
      <c r="M213" s="143"/>
    </row>
    <row r="214" spans="2:14" x14ac:dyDescent="0.25">
      <c r="B214" s="141" t="s">
        <v>153</v>
      </c>
      <c r="C214" s="142">
        <v>3066</v>
      </c>
      <c r="D214" s="143">
        <v>-0.20010435690060002</v>
      </c>
      <c r="E214" s="142">
        <v>1355</v>
      </c>
      <c r="F214" s="143">
        <f t="shared" si="26"/>
        <v>-0.55805609915198962</v>
      </c>
      <c r="G214" s="142">
        <v>3696</v>
      </c>
      <c r="H214" s="143">
        <f t="shared" si="26"/>
        <v>1.7276752767527674</v>
      </c>
      <c r="I214" s="142">
        <v>5637</v>
      </c>
      <c r="J214" s="143">
        <f t="shared" si="26"/>
        <v>0.52516233766233755</v>
      </c>
      <c r="K214" s="142"/>
      <c r="L214" s="143"/>
      <c r="M214" s="143"/>
    </row>
    <row r="215" spans="2:14" x14ac:dyDescent="0.25">
      <c r="B215" s="141" t="s">
        <v>155</v>
      </c>
      <c r="C215" s="142">
        <v>3028</v>
      </c>
      <c r="D215" s="143">
        <v>-0.15865518199499862</v>
      </c>
      <c r="E215" s="142">
        <v>60</v>
      </c>
      <c r="F215" s="143">
        <f t="shared" si="26"/>
        <v>-0.98018494055482164</v>
      </c>
      <c r="G215" s="142">
        <v>3285</v>
      </c>
      <c r="H215" s="143">
        <f t="shared" si="26"/>
        <v>53.75</v>
      </c>
      <c r="I215" s="142">
        <v>3822</v>
      </c>
      <c r="J215" s="143">
        <f t="shared" si="26"/>
        <v>0.16347031963470315</v>
      </c>
      <c r="K215" s="142"/>
      <c r="L215" s="143"/>
      <c r="M215" s="143"/>
    </row>
    <row r="216" spans="2:14" x14ac:dyDescent="0.25">
      <c r="B216" s="141" t="s">
        <v>157</v>
      </c>
      <c r="C216" s="142">
        <v>3742</v>
      </c>
      <c r="D216" s="143">
        <v>0.1210305572198922</v>
      </c>
      <c r="E216" s="142">
        <v>96</v>
      </c>
      <c r="F216" s="143">
        <f t="shared" si="26"/>
        <v>-0.9743452699091395</v>
      </c>
      <c r="G216" s="142">
        <v>5347</v>
      </c>
      <c r="H216" s="143">
        <f t="shared" si="26"/>
        <v>54.697916666666664</v>
      </c>
      <c r="I216" s="142">
        <v>3815</v>
      </c>
      <c r="J216" s="143">
        <f t="shared" si="26"/>
        <v>-0.28651580325416126</v>
      </c>
      <c r="K216" s="142"/>
      <c r="L216" s="143"/>
      <c r="M216" s="143"/>
    </row>
    <row r="217" spans="2:14" x14ac:dyDescent="0.25">
      <c r="B217" s="141" t="s">
        <v>159</v>
      </c>
      <c r="C217" s="142">
        <v>2739</v>
      </c>
      <c r="D217" s="143">
        <v>-0.12351999999999996</v>
      </c>
      <c r="E217" s="142">
        <v>281</v>
      </c>
      <c r="F217" s="143">
        <f t="shared" si="26"/>
        <v>-0.89740781307046369</v>
      </c>
      <c r="G217" s="142">
        <v>4056</v>
      </c>
      <c r="H217" s="143">
        <f t="shared" si="26"/>
        <v>13.434163701067616</v>
      </c>
      <c r="I217" s="142">
        <v>4000</v>
      </c>
      <c r="J217" s="143">
        <f t="shared" si="26"/>
        <v>-1.3806706114398382E-2</v>
      </c>
      <c r="K217" s="142"/>
      <c r="L217" s="143"/>
      <c r="M217" s="143"/>
    </row>
    <row r="218" spans="2:14" x14ac:dyDescent="0.25">
      <c r="B218" s="141" t="s">
        <v>161</v>
      </c>
      <c r="C218" s="142">
        <v>3166</v>
      </c>
      <c r="D218" s="143">
        <v>-1.124297314178635E-2</v>
      </c>
      <c r="E218" s="142">
        <v>316</v>
      </c>
      <c r="F218" s="143">
        <f t="shared" si="26"/>
        <v>-0.90018951358180666</v>
      </c>
      <c r="G218" s="142">
        <v>4041</v>
      </c>
      <c r="H218" s="143">
        <f t="shared" si="26"/>
        <v>11.787974683544304</v>
      </c>
      <c r="I218" s="142">
        <v>3764</v>
      </c>
      <c r="J218" s="143">
        <f t="shared" si="26"/>
        <v>-6.8547389260084191E-2</v>
      </c>
      <c r="K218" s="142"/>
      <c r="L218" s="143"/>
      <c r="M218" s="143"/>
    </row>
    <row r="219" spans="2:14" ht="15.75" x14ac:dyDescent="0.25">
      <c r="B219" s="144" t="s">
        <v>121</v>
      </c>
      <c r="C219" s="145">
        <v>39706</v>
      </c>
      <c r="D219" s="146">
        <v>-0.1396316359696641</v>
      </c>
      <c r="E219" s="145">
        <v>12789</v>
      </c>
      <c r="F219" s="146">
        <f t="shared" si="26"/>
        <v>-0.67790762101445623</v>
      </c>
      <c r="G219" s="145">
        <v>25501</v>
      </c>
      <c r="H219" s="146">
        <f t="shared" si="26"/>
        <v>0.99397920087575264</v>
      </c>
      <c r="I219" s="145">
        <v>53669</v>
      </c>
      <c r="J219" s="146">
        <f t="shared" si="26"/>
        <v>1.1045841339555311</v>
      </c>
      <c r="K219" s="145">
        <v>22509</v>
      </c>
      <c r="L219" s="146">
        <v>-9.7365360708986604E-2</v>
      </c>
      <c r="M219" s="146">
        <v>0.23276192562571874</v>
      </c>
    </row>
    <row r="220" spans="2:14" ht="6" customHeight="1" x14ac:dyDescent="0.25"/>
    <row r="221" spans="2:14" x14ac:dyDescent="0.25">
      <c r="B221" s="49" t="s">
        <v>312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322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50" t="str">
        <f>C226</f>
        <v>Italia</v>
      </c>
      <c r="C226" s="317" t="s">
        <v>203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f>2019</f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",RIGHT(2019,2),"/",RIGHT(2018,2))</f>
        <v>var 19/18</v>
      </c>
      <c r="E228" s="139" t="s">
        <v>135</v>
      </c>
      <c r="F228" s="138" t="str">
        <f>CONCATENATE("var ",RIGHT(E227,2),"/",RIGHT(E227-1,2))</f>
        <v>var 20/19</v>
      </c>
      <c r="G228" s="139" t="s">
        <v>135</v>
      </c>
      <c r="H228" s="138" t="str">
        <f>CONCATENATE("var ",RIGHT(G227,2),"/",RIGHT(G227-1,2))</f>
        <v>var 21/20</v>
      </c>
      <c r="I228" s="139" t="s">
        <v>135</v>
      </c>
      <c r="J228" s="138" t="str">
        <f>CONCATENATE("var ",RIGHT(I227,2),"/",RIGHT(I227-1,2))</f>
        <v>var 22/21</v>
      </c>
      <c r="K228" s="139" t="s">
        <v>135</v>
      </c>
      <c r="L228" s="138" t="str">
        <f>CONCATENATE("var ",RIGHT(K227,2),"/",RIGHT(K227-1,2))</f>
        <v>var 23/22</v>
      </c>
      <c r="M228" s="138" t="str">
        <f>CONCATENATE("var ",RIGHT(K227,2),"/",RIGHT(2019,2))</f>
        <v>var 23/19</v>
      </c>
    </row>
    <row r="229" spans="2:14" x14ac:dyDescent="0.25">
      <c r="B229" s="141" t="s">
        <v>139</v>
      </c>
      <c r="C229" s="142">
        <v>3982</v>
      </c>
      <c r="D229" s="143">
        <v>-3.7234042553191515E-2</v>
      </c>
      <c r="E229" s="142">
        <v>3702</v>
      </c>
      <c r="F229" s="143">
        <f t="shared" ref="F229:J241" si="29">IFERROR(E229/C229-1,"-")</f>
        <v>-7.031642390758408E-2</v>
      </c>
      <c r="G229" s="142">
        <v>382</v>
      </c>
      <c r="H229" s="143">
        <f t="shared" si="29"/>
        <v>-0.89681253376553216</v>
      </c>
      <c r="I229" s="142">
        <v>4013</v>
      </c>
      <c r="J229" s="143">
        <f t="shared" si="29"/>
        <v>9.5052356020942401</v>
      </c>
      <c r="K229" s="142">
        <v>4840</v>
      </c>
      <c r="L229" s="143">
        <f t="shared" ref="L229:L233" si="30">IFERROR(K229/I229-1,"-")</f>
        <v>0.20608023922252672</v>
      </c>
      <c r="M229" s="143">
        <f>K229/C229-1</f>
        <v>0.21546961325966851</v>
      </c>
    </row>
    <row r="230" spans="2:14" x14ac:dyDescent="0.25">
      <c r="B230" s="141" t="s">
        <v>141</v>
      </c>
      <c r="C230" s="142">
        <v>3248</v>
      </c>
      <c r="D230" s="143">
        <v>-3.876886652855871E-2</v>
      </c>
      <c r="E230" s="142">
        <v>3900</v>
      </c>
      <c r="F230" s="143">
        <f t="shared" si="29"/>
        <v>0.2007389162561577</v>
      </c>
      <c r="G230" s="142">
        <v>347</v>
      </c>
      <c r="H230" s="143">
        <f t="shared" si="29"/>
        <v>-0.91102564102564099</v>
      </c>
      <c r="I230" s="142">
        <v>4404</v>
      </c>
      <c r="J230" s="143">
        <f t="shared" si="29"/>
        <v>11.69164265129683</v>
      </c>
      <c r="K230" s="142">
        <v>3399</v>
      </c>
      <c r="L230" s="143">
        <f t="shared" si="30"/>
        <v>-0.22820163487738421</v>
      </c>
      <c r="M230" s="143">
        <f>IFERROR(K230/C230-1,"-")</f>
        <v>4.6490147783251334E-2</v>
      </c>
    </row>
    <row r="231" spans="2:14" x14ac:dyDescent="0.25">
      <c r="B231" s="141" t="s">
        <v>143</v>
      </c>
      <c r="C231" s="142">
        <v>4662</v>
      </c>
      <c r="D231" s="143">
        <v>0.26136363636363646</v>
      </c>
      <c r="E231" s="142">
        <v>1045</v>
      </c>
      <c r="F231" s="143">
        <f t="shared" si="29"/>
        <v>-0.77584727584727586</v>
      </c>
      <c r="G231" s="142">
        <v>851</v>
      </c>
      <c r="H231" s="143">
        <f t="shared" si="29"/>
        <v>-0.18564593301435406</v>
      </c>
      <c r="I231" s="142">
        <v>5242</v>
      </c>
      <c r="J231" s="143">
        <f t="shared" si="29"/>
        <v>5.1598119858989424</v>
      </c>
      <c r="K231" s="142">
        <v>3967</v>
      </c>
      <c r="L231" s="143">
        <f t="shared" si="30"/>
        <v>-0.2432277756581458</v>
      </c>
      <c r="M231" s="143">
        <f t="shared" ref="M231:M233" si="31">IFERROR(K231/C231-1,"-")</f>
        <v>-0.14907764907764909</v>
      </c>
    </row>
    <row r="232" spans="2:14" x14ac:dyDescent="0.25">
      <c r="B232" s="141" t="s">
        <v>145</v>
      </c>
      <c r="C232" s="142">
        <v>5710</v>
      </c>
      <c r="D232" s="143">
        <v>0.23246276710554725</v>
      </c>
      <c r="E232" s="142">
        <v>0</v>
      </c>
      <c r="F232" s="143">
        <f t="shared" si="29"/>
        <v>-1</v>
      </c>
      <c r="G232" s="142">
        <v>1881</v>
      </c>
      <c r="H232" s="143" t="str">
        <f t="shared" si="29"/>
        <v>-</v>
      </c>
      <c r="I232" s="142">
        <v>6534</v>
      </c>
      <c r="J232" s="143">
        <f t="shared" si="29"/>
        <v>2.4736842105263159</v>
      </c>
      <c r="K232" s="142">
        <v>5166</v>
      </c>
      <c r="L232" s="143">
        <f t="shared" si="30"/>
        <v>-0.20936639118457301</v>
      </c>
      <c r="M232" s="143">
        <f t="shared" si="31"/>
        <v>-9.5271453590192623E-2</v>
      </c>
    </row>
    <row r="233" spans="2:14" x14ac:dyDescent="0.25">
      <c r="B233" s="141" t="s">
        <v>147</v>
      </c>
      <c r="C233" s="142">
        <v>4713</v>
      </c>
      <c r="D233" s="143">
        <v>-9.4577553593947483E-3</v>
      </c>
      <c r="E233" s="142">
        <v>2</v>
      </c>
      <c r="F233" s="143">
        <f t="shared" si="29"/>
        <v>-0.99957564184171444</v>
      </c>
      <c r="G233" s="142">
        <v>3092</v>
      </c>
      <c r="H233" s="143">
        <f t="shared" si="29"/>
        <v>1545</v>
      </c>
      <c r="I233" s="142">
        <v>6686</v>
      </c>
      <c r="J233" s="143">
        <f t="shared" si="29"/>
        <v>1.1623544631306597</v>
      </c>
      <c r="K233" s="142">
        <v>5364</v>
      </c>
      <c r="L233" s="143">
        <f t="shared" si="30"/>
        <v>-0.19772659288064609</v>
      </c>
      <c r="M233" s="143">
        <f t="shared" si="31"/>
        <v>0.13812858052196053</v>
      </c>
    </row>
    <row r="234" spans="2:14" x14ac:dyDescent="0.25">
      <c r="B234" s="141" t="s">
        <v>149</v>
      </c>
      <c r="C234" s="142">
        <v>5611</v>
      </c>
      <c r="D234" s="143">
        <v>-7.1948395633476658E-2</v>
      </c>
      <c r="E234" s="142">
        <v>20</v>
      </c>
      <c r="F234" s="143">
        <f t="shared" si="29"/>
        <v>-0.9964355729816432</v>
      </c>
      <c r="G234" s="142">
        <v>2736</v>
      </c>
      <c r="H234" s="143">
        <f t="shared" si="29"/>
        <v>135.80000000000001</v>
      </c>
      <c r="I234" s="142">
        <v>5097</v>
      </c>
      <c r="J234" s="143">
        <f t="shared" si="29"/>
        <v>0.86293859649122817</v>
      </c>
      <c r="K234" s="142"/>
      <c r="L234" s="143"/>
      <c r="M234" s="143"/>
    </row>
    <row r="235" spans="2:14" x14ac:dyDescent="0.25">
      <c r="B235" s="141" t="s">
        <v>151</v>
      </c>
      <c r="C235" s="142">
        <v>7328</v>
      </c>
      <c r="D235" s="143">
        <v>-0.12668335120962937</v>
      </c>
      <c r="E235" s="142">
        <v>808</v>
      </c>
      <c r="F235" s="143">
        <f t="shared" si="29"/>
        <v>-0.88973799126637554</v>
      </c>
      <c r="G235" s="142">
        <v>4235</v>
      </c>
      <c r="H235" s="143">
        <f t="shared" si="29"/>
        <v>4.2413366336633667</v>
      </c>
      <c r="I235" s="142">
        <v>6503</v>
      </c>
      <c r="J235" s="143">
        <f t="shared" si="29"/>
        <v>0.53553719008264467</v>
      </c>
      <c r="K235" s="142"/>
      <c r="L235" s="143"/>
      <c r="M235" s="143"/>
    </row>
    <row r="236" spans="2:14" x14ac:dyDescent="0.25">
      <c r="B236" s="141" t="s">
        <v>153</v>
      </c>
      <c r="C236" s="142">
        <v>9665</v>
      </c>
      <c r="D236" s="143">
        <v>8.4736251402917961E-2</v>
      </c>
      <c r="E236" s="142">
        <v>2844</v>
      </c>
      <c r="F236" s="143">
        <f t="shared" si="29"/>
        <v>-0.70574236937403001</v>
      </c>
      <c r="G236" s="142">
        <v>8199</v>
      </c>
      <c r="H236" s="143">
        <f t="shared" si="29"/>
        <v>1.8829113924050631</v>
      </c>
      <c r="I236" s="142">
        <v>9192</v>
      </c>
      <c r="J236" s="143">
        <f t="shared" si="29"/>
        <v>0.12111233077204542</v>
      </c>
      <c r="K236" s="142"/>
      <c r="L236" s="143"/>
      <c r="M236" s="143"/>
    </row>
    <row r="237" spans="2:14" x14ac:dyDescent="0.25">
      <c r="B237" s="141" t="s">
        <v>155</v>
      </c>
      <c r="C237" s="142">
        <v>6645</v>
      </c>
      <c r="D237" s="143">
        <v>0.16578947368421049</v>
      </c>
      <c r="E237" s="142">
        <v>1299</v>
      </c>
      <c r="F237" s="143">
        <f t="shared" si="29"/>
        <v>-0.80451467268623023</v>
      </c>
      <c r="G237" s="142">
        <v>5573</v>
      </c>
      <c r="H237" s="143">
        <f t="shared" si="29"/>
        <v>3.2902232486528096</v>
      </c>
      <c r="I237" s="142">
        <v>6385</v>
      </c>
      <c r="J237" s="143">
        <f t="shared" si="29"/>
        <v>0.1457024941683116</v>
      </c>
      <c r="K237" s="142"/>
      <c r="L237" s="143"/>
      <c r="M237" s="143"/>
    </row>
    <row r="238" spans="2:14" x14ac:dyDescent="0.25">
      <c r="B238" s="141" t="s">
        <v>157</v>
      </c>
      <c r="C238" s="142">
        <v>5872</v>
      </c>
      <c r="D238" s="143">
        <v>0.11719939117199396</v>
      </c>
      <c r="E238" s="142">
        <v>1115</v>
      </c>
      <c r="F238" s="143">
        <f t="shared" si="29"/>
        <v>-0.81011580381471393</v>
      </c>
      <c r="G238" s="142">
        <v>6950</v>
      </c>
      <c r="H238" s="143">
        <f t="shared" si="29"/>
        <v>5.2331838565022419</v>
      </c>
      <c r="I238" s="142">
        <v>6000</v>
      </c>
      <c r="J238" s="143">
        <f t="shared" si="29"/>
        <v>-0.13669064748201443</v>
      </c>
      <c r="K238" s="142"/>
      <c r="L238" s="143"/>
      <c r="M238" s="143"/>
    </row>
    <row r="239" spans="2:14" x14ac:dyDescent="0.25">
      <c r="B239" s="141" t="s">
        <v>159</v>
      </c>
      <c r="C239" s="142">
        <v>3988</v>
      </c>
      <c r="D239" s="143">
        <v>0.1922272047832585</v>
      </c>
      <c r="E239" s="142">
        <v>361</v>
      </c>
      <c r="F239" s="143">
        <f t="shared" si="29"/>
        <v>-0.90947843530591777</v>
      </c>
      <c r="G239" s="142">
        <v>6114</v>
      </c>
      <c r="H239" s="143">
        <f t="shared" si="29"/>
        <v>15.936288088642659</v>
      </c>
      <c r="I239" s="142">
        <v>4786</v>
      </c>
      <c r="J239" s="143">
        <f t="shared" si="29"/>
        <v>-0.21720641151455677</v>
      </c>
      <c r="K239" s="142"/>
      <c r="L239" s="143"/>
      <c r="M239" s="143"/>
    </row>
    <row r="240" spans="2:14" x14ac:dyDescent="0.25">
      <c r="B240" s="141" t="s">
        <v>161</v>
      </c>
      <c r="C240" s="142">
        <v>5059</v>
      </c>
      <c r="D240" s="143">
        <v>0.15160482585932167</v>
      </c>
      <c r="E240" s="142">
        <v>455</v>
      </c>
      <c r="F240" s="143">
        <f t="shared" si="29"/>
        <v>-0.91006127693220007</v>
      </c>
      <c r="G240" s="142">
        <v>6036</v>
      </c>
      <c r="H240" s="143">
        <f t="shared" si="29"/>
        <v>12.265934065934067</v>
      </c>
      <c r="I240" s="142">
        <v>4734</v>
      </c>
      <c r="J240" s="143">
        <f t="shared" si="29"/>
        <v>-0.21570576540755471</v>
      </c>
      <c r="K240" s="142"/>
      <c r="L240" s="143"/>
      <c r="M240" s="143"/>
    </row>
    <row r="241" spans="2:14" ht="15.75" x14ac:dyDescent="0.25">
      <c r="B241" s="144" t="s">
        <v>121</v>
      </c>
      <c r="C241" s="145">
        <v>66483</v>
      </c>
      <c r="D241" s="146">
        <v>6.1299746180738524E-2</v>
      </c>
      <c r="E241" s="145">
        <v>15551</v>
      </c>
      <c r="F241" s="146">
        <f t="shared" si="29"/>
        <v>-0.76609057954665105</v>
      </c>
      <c r="G241" s="145">
        <v>46396</v>
      </c>
      <c r="H241" s="146">
        <f t="shared" si="29"/>
        <v>1.9834737315928237</v>
      </c>
      <c r="I241" s="145">
        <v>69576</v>
      </c>
      <c r="J241" s="146">
        <f t="shared" si="29"/>
        <v>0.49961203552030353</v>
      </c>
      <c r="K241" s="145">
        <v>22736</v>
      </c>
      <c r="L241" s="146">
        <v>-0.15413519848208634</v>
      </c>
      <c r="M241" s="146">
        <v>1.8866233475240968E-2</v>
      </c>
    </row>
    <row r="242" spans="2:14" ht="6" customHeight="1" x14ac:dyDescent="0.25"/>
    <row r="243" spans="2:14" x14ac:dyDescent="0.25">
      <c r="B243" s="49" t="s">
        <v>312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>
        <f>SUM(C229:C237)</f>
        <v>51564</v>
      </c>
      <c r="I244" s="140"/>
      <c r="K244" s="49"/>
      <c r="M244" s="151"/>
    </row>
    <row r="246" spans="2:14" ht="48.75" customHeight="1" thickBot="1" x14ac:dyDescent="0.3">
      <c r="B246" s="307" t="s">
        <v>323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50" t="str">
        <f>C248</f>
        <v>Irlanda</v>
      </c>
      <c r="C248" s="317" t="s">
        <v>207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f>2019</f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",RIGHT(2019,2),"/",RIGHT(2018,2))</f>
        <v>var 19/18</v>
      </c>
      <c r="E250" s="139" t="s">
        <v>135</v>
      </c>
      <c r="F250" s="138" t="str">
        <f>CONCATENATE("var ",RIGHT(E249,2),"/",RIGHT(E249-1,2))</f>
        <v>var 20/19</v>
      </c>
      <c r="G250" s="139" t="s">
        <v>135</v>
      </c>
      <c r="H250" s="138" t="str">
        <f>CONCATENATE("var ",RIGHT(G249,2),"/",RIGHT(G249-1,2))</f>
        <v>var 21/20</v>
      </c>
      <c r="I250" s="139" t="s">
        <v>135</v>
      </c>
      <c r="J250" s="138" t="str">
        <f>CONCATENATE("var ",RIGHT(I249,2),"/",RIGHT(I249-1,2))</f>
        <v>var 22/21</v>
      </c>
      <c r="K250" s="139" t="s">
        <v>135</v>
      </c>
      <c r="L250" s="138" t="str">
        <f>CONCATENATE("var ",RIGHT(K249,2),"/",RIGHT(K249-1,2))</f>
        <v>var 23/22</v>
      </c>
      <c r="M250" s="138" t="str">
        <f>CONCATENATE("var ",RIGHT(K249,2),"/",RIGHT(2019,2))</f>
        <v>var 23/19</v>
      </c>
    </row>
    <row r="251" spans="2:14" x14ac:dyDescent="0.25">
      <c r="B251" s="141" t="s">
        <v>139</v>
      </c>
      <c r="C251" s="142">
        <v>1730</v>
      </c>
      <c r="D251" s="143">
        <v>2.1854695806261093E-2</v>
      </c>
      <c r="E251" s="142">
        <v>1614</v>
      </c>
      <c r="F251" s="143">
        <f t="shared" ref="F251:J263" si="32">IFERROR(E251/C251-1,"-")</f>
        <v>-6.705202312138725E-2</v>
      </c>
      <c r="G251" s="142">
        <v>273</v>
      </c>
      <c r="H251" s="143">
        <f t="shared" si="32"/>
        <v>-0.83085501858736066</v>
      </c>
      <c r="I251" s="142">
        <v>1533</v>
      </c>
      <c r="J251" s="143">
        <f t="shared" si="32"/>
        <v>4.615384615384615</v>
      </c>
      <c r="K251" s="142">
        <v>2869</v>
      </c>
      <c r="L251" s="143">
        <f t="shared" ref="L251:L255" si="33">IFERROR(K251/I251-1,"-")</f>
        <v>0.87149380300065227</v>
      </c>
      <c r="M251" s="143">
        <f>K251/C251-1</f>
        <v>0.65838150289017339</v>
      </c>
    </row>
    <row r="252" spans="2:14" x14ac:dyDescent="0.25">
      <c r="B252" s="141" t="s">
        <v>141</v>
      </c>
      <c r="C252" s="142">
        <v>1683</v>
      </c>
      <c r="D252" s="143">
        <v>7.8846153846153788E-2</v>
      </c>
      <c r="E252" s="142">
        <v>1787</v>
      </c>
      <c r="F252" s="143">
        <f t="shared" si="32"/>
        <v>6.1794414735591108E-2</v>
      </c>
      <c r="G252" s="142">
        <v>254</v>
      </c>
      <c r="H252" s="143">
        <f t="shared" si="32"/>
        <v>-0.85786233911583665</v>
      </c>
      <c r="I252" s="142">
        <v>2285</v>
      </c>
      <c r="J252" s="143">
        <f t="shared" si="32"/>
        <v>7.9960629921259834</v>
      </c>
      <c r="K252" s="142">
        <v>2755</v>
      </c>
      <c r="L252" s="143">
        <f t="shared" si="33"/>
        <v>0.20568927789934355</v>
      </c>
      <c r="M252" s="143">
        <f>IFERROR(K252/C252-1,"-")</f>
        <v>0.63695781342840174</v>
      </c>
    </row>
    <row r="253" spans="2:14" x14ac:dyDescent="0.25">
      <c r="B253" s="141" t="s">
        <v>143</v>
      </c>
      <c r="C253" s="142">
        <v>1794</v>
      </c>
      <c r="D253" s="143">
        <v>-0.12316715542521994</v>
      </c>
      <c r="E253" s="142">
        <v>739</v>
      </c>
      <c r="F253" s="143">
        <f t="shared" si="32"/>
        <v>-0.58807134894091417</v>
      </c>
      <c r="G253" s="142">
        <v>75</v>
      </c>
      <c r="H253" s="143">
        <f t="shared" si="32"/>
        <v>-0.89851150202976993</v>
      </c>
      <c r="I253" s="142">
        <v>2044</v>
      </c>
      <c r="J253" s="143">
        <f t="shared" si="32"/>
        <v>26.253333333333334</v>
      </c>
      <c r="K253" s="142">
        <v>2909</v>
      </c>
      <c r="L253" s="143">
        <f t="shared" si="33"/>
        <v>0.42318982387475534</v>
      </c>
      <c r="M253" s="143">
        <f t="shared" ref="M253:M255" si="34">IFERROR(K253/C253-1,"-")</f>
        <v>0.62151616499442586</v>
      </c>
    </row>
    <row r="254" spans="2:14" x14ac:dyDescent="0.25">
      <c r="B254" s="141" t="s">
        <v>145</v>
      </c>
      <c r="C254" s="142">
        <v>1873</v>
      </c>
      <c r="D254" s="143">
        <v>0.35039653929343917</v>
      </c>
      <c r="E254" s="142">
        <v>0</v>
      </c>
      <c r="F254" s="143">
        <f t="shared" si="32"/>
        <v>-1</v>
      </c>
      <c r="G254" s="142">
        <v>69</v>
      </c>
      <c r="H254" s="143" t="str">
        <f t="shared" si="32"/>
        <v>-</v>
      </c>
      <c r="I254" s="142">
        <v>1954</v>
      </c>
      <c r="J254" s="143">
        <f t="shared" si="32"/>
        <v>27.318840579710145</v>
      </c>
      <c r="K254" s="142">
        <v>2962</v>
      </c>
      <c r="L254" s="143">
        <f t="shared" si="33"/>
        <v>0.51586489252814749</v>
      </c>
      <c r="M254" s="143">
        <f t="shared" si="34"/>
        <v>0.58142018152696218</v>
      </c>
    </row>
    <row r="255" spans="2:14" x14ac:dyDescent="0.25">
      <c r="B255" s="141" t="s">
        <v>147</v>
      </c>
      <c r="C255" s="142">
        <v>1733</v>
      </c>
      <c r="D255" s="143">
        <v>-0.11536498213374169</v>
      </c>
      <c r="E255" s="142">
        <v>0</v>
      </c>
      <c r="F255" s="143">
        <f t="shared" si="32"/>
        <v>-1</v>
      </c>
      <c r="G255" s="142">
        <v>65</v>
      </c>
      <c r="H255" s="143" t="str">
        <f t="shared" si="32"/>
        <v>-</v>
      </c>
      <c r="I255" s="142">
        <v>1844</v>
      </c>
      <c r="J255" s="143">
        <f t="shared" si="32"/>
        <v>27.369230769230768</v>
      </c>
      <c r="K255" s="142">
        <v>2689</v>
      </c>
      <c r="L255" s="143">
        <f t="shared" si="33"/>
        <v>0.45824295010845995</v>
      </c>
      <c r="M255" s="143">
        <f t="shared" si="34"/>
        <v>0.5516445470282747</v>
      </c>
    </row>
    <row r="256" spans="2:14" x14ac:dyDescent="0.25">
      <c r="B256" s="141" t="s">
        <v>149</v>
      </c>
      <c r="C256" s="142">
        <v>2290</v>
      </c>
      <c r="D256" s="143">
        <v>-0.11480479319675296</v>
      </c>
      <c r="E256" s="142">
        <v>0</v>
      </c>
      <c r="F256" s="143">
        <f t="shared" si="32"/>
        <v>-1</v>
      </c>
      <c r="G256" s="142">
        <v>69</v>
      </c>
      <c r="H256" s="143" t="str">
        <f t="shared" si="32"/>
        <v>-</v>
      </c>
      <c r="I256" s="142">
        <v>1929</v>
      </c>
      <c r="J256" s="143">
        <f t="shared" si="32"/>
        <v>26.956521739130434</v>
      </c>
      <c r="K256" s="142"/>
      <c r="L256" s="143"/>
      <c r="M256" s="143"/>
    </row>
    <row r="257" spans="2:14" x14ac:dyDescent="0.25">
      <c r="B257" s="141" t="s">
        <v>151</v>
      </c>
      <c r="C257" s="142">
        <v>2097</v>
      </c>
      <c r="D257" s="143">
        <v>-4.638472032742158E-2</v>
      </c>
      <c r="E257" s="142">
        <v>216</v>
      </c>
      <c r="F257" s="143">
        <f t="shared" si="32"/>
        <v>-0.89699570815450647</v>
      </c>
      <c r="G257" s="142">
        <v>494</v>
      </c>
      <c r="H257" s="143">
        <f t="shared" si="32"/>
        <v>1.2870370370370372</v>
      </c>
      <c r="I257" s="142">
        <v>1684</v>
      </c>
      <c r="J257" s="143">
        <f t="shared" si="32"/>
        <v>2.4089068825910931</v>
      </c>
      <c r="K257" s="142"/>
      <c r="L257" s="143"/>
      <c r="M257" s="143"/>
    </row>
    <row r="258" spans="2:14" x14ac:dyDescent="0.25">
      <c r="B258" s="141" t="s">
        <v>153</v>
      </c>
      <c r="C258" s="142">
        <v>1766</v>
      </c>
      <c r="D258" s="143">
        <v>0.11279143037177053</v>
      </c>
      <c r="E258" s="142">
        <v>246</v>
      </c>
      <c r="F258" s="143">
        <f t="shared" si="32"/>
        <v>-0.86070215175537945</v>
      </c>
      <c r="G258" s="142">
        <v>1077</v>
      </c>
      <c r="H258" s="143">
        <f t="shared" si="32"/>
        <v>3.3780487804878048</v>
      </c>
      <c r="I258" s="142">
        <v>1905</v>
      </c>
      <c r="J258" s="143">
        <f t="shared" si="32"/>
        <v>0.76880222841225621</v>
      </c>
      <c r="K258" s="142"/>
      <c r="L258" s="143"/>
      <c r="M258" s="143"/>
    </row>
    <row r="259" spans="2:14" x14ac:dyDescent="0.25">
      <c r="B259" s="141" t="s">
        <v>155</v>
      </c>
      <c r="C259" s="142">
        <v>1512</v>
      </c>
      <c r="D259" s="143">
        <v>-0.10691080921441232</v>
      </c>
      <c r="E259" s="142">
        <v>91</v>
      </c>
      <c r="F259" s="143">
        <f t="shared" si="32"/>
        <v>-0.93981481481481477</v>
      </c>
      <c r="G259" s="142">
        <v>1139</v>
      </c>
      <c r="H259" s="143">
        <f t="shared" si="32"/>
        <v>11.516483516483516</v>
      </c>
      <c r="I259" s="142">
        <v>1725</v>
      </c>
      <c r="J259" s="143">
        <f t="shared" si="32"/>
        <v>0.51448639157155407</v>
      </c>
      <c r="K259" s="142"/>
      <c r="L259" s="143"/>
      <c r="M259" s="143"/>
    </row>
    <row r="260" spans="2:14" x14ac:dyDescent="0.25">
      <c r="B260" s="141" t="s">
        <v>157</v>
      </c>
      <c r="C260" s="142">
        <v>2031</v>
      </c>
      <c r="D260" s="143">
        <v>9.0177133655394481E-2</v>
      </c>
      <c r="E260" s="142">
        <v>225</v>
      </c>
      <c r="F260" s="143">
        <f t="shared" si="32"/>
        <v>-0.8892171344165436</v>
      </c>
      <c r="G260" s="142">
        <v>1812</v>
      </c>
      <c r="H260" s="143">
        <f t="shared" si="32"/>
        <v>7.0533333333333328</v>
      </c>
      <c r="I260" s="142">
        <v>2154</v>
      </c>
      <c r="J260" s="143">
        <f t="shared" si="32"/>
        <v>0.1887417218543046</v>
      </c>
      <c r="K260" s="142"/>
      <c r="L260" s="143"/>
      <c r="M260" s="143"/>
    </row>
    <row r="261" spans="2:14" x14ac:dyDescent="0.25">
      <c r="B261" s="141" t="s">
        <v>159</v>
      </c>
      <c r="C261" s="142">
        <v>1459</v>
      </c>
      <c r="D261" s="143">
        <v>0.1044663133989403</v>
      </c>
      <c r="E261" s="142">
        <v>150</v>
      </c>
      <c r="F261" s="143">
        <f t="shared" si="32"/>
        <v>-0.89718985606579849</v>
      </c>
      <c r="G261" s="142">
        <v>1546</v>
      </c>
      <c r="H261" s="143">
        <f t="shared" si="32"/>
        <v>9.3066666666666666</v>
      </c>
      <c r="I261" s="142">
        <v>2755</v>
      </c>
      <c r="J261" s="143">
        <f t="shared" si="32"/>
        <v>0.78201811125485121</v>
      </c>
      <c r="K261" s="142"/>
      <c r="L261" s="143"/>
      <c r="M261" s="143"/>
    </row>
    <row r="262" spans="2:14" x14ac:dyDescent="0.25">
      <c r="B262" s="141" t="s">
        <v>161</v>
      </c>
      <c r="C262" s="142">
        <v>1819</v>
      </c>
      <c r="D262" s="143">
        <v>0.21835231078365713</v>
      </c>
      <c r="E262" s="142">
        <v>211</v>
      </c>
      <c r="F262" s="143">
        <f t="shared" si="32"/>
        <v>-0.8840021990104453</v>
      </c>
      <c r="G262" s="142">
        <v>1460</v>
      </c>
      <c r="H262" s="143">
        <f t="shared" si="32"/>
        <v>5.919431279620853</v>
      </c>
      <c r="I262" s="142">
        <v>2578</v>
      </c>
      <c r="J262" s="143">
        <f t="shared" si="32"/>
        <v>0.76575342465753415</v>
      </c>
      <c r="K262" s="142"/>
      <c r="L262" s="143"/>
      <c r="M262" s="143"/>
    </row>
    <row r="263" spans="2:14" ht="15.75" x14ac:dyDescent="0.25">
      <c r="B263" s="144" t="s">
        <v>121</v>
      </c>
      <c r="C263" s="145">
        <v>21787</v>
      </c>
      <c r="D263" s="146">
        <v>1.8655320740602166E-2</v>
      </c>
      <c r="E263" s="145">
        <v>5279</v>
      </c>
      <c r="F263" s="146">
        <f t="shared" si="32"/>
        <v>-0.7576995456005875</v>
      </c>
      <c r="G263" s="145">
        <v>8333</v>
      </c>
      <c r="H263" s="146">
        <f t="shared" si="32"/>
        <v>0.5785186588369009</v>
      </c>
      <c r="I263" s="145">
        <v>24390</v>
      </c>
      <c r="J263" s="146">
        <f t="shared" si="32"/>
        <v>1.9269170766830674</v>
      </c>
      <c r="K263" s="145">
        <v>14184</v>
      </c>
      <c r="L263" s="146">
        <v>0.46832298136645956</v>
      </c>
      <c r="M263" s="146">
        <v>0.60944059911494386</v>
      </c>
    </row>
    <row r="264" spans="2:14" ht="6" customHeight="1" x14ac:dyDescent="0.25"/>
    <row r="265" spans="2:14" x14ac:dyDescent="0.25">
      <c r="B265" s="49" t="s">
        <v>312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0"/>
    </row>
    <row r="268" spans="2:14" ht="48.75" customHeight="1" thickBot="1" x14ac:dyDescent="0.3">
      <c r="B268" s="307" t="s">
        <v>324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1" t="s">
        <v>209</v>
      </c>
    </row>
    <row r="269" spans="2:14" ht="10.5" customHeight="1" thickBot="1" x14ac:dyDescent="0.3">
      <c r="B269" s="134"/>
      <c r="C269" s="135"/>
      <c r="D269" s="134"/>
      <c r="E269" s="134"/>
      <c r="F269" s="134"/>
      <c r="G269" s="134"/>
      <c r="H269" s="134"/>
      <c r="I269" s="134"/>
      <c r="J269" s="134"/>
      <c r="K269" s="4"/>
      <c r="L269" s="4"/>
      <c r="N269" s="1" t="s">
        <v>210</v>
      </c>
    </row>
    <row r="270" spans="2:14" ht="22.5" thickTop="1" thickBot="1" x14ac:dyDescent="0.3">
      <c r="B270" s="150" t="str">
        <f>C270</f>
        <v>Suiza</v>
      </c>
      <c r="C270" s="317" t="s">
        <v>211</v>
      </c>
      <c r="D270" s="318"/>
      <c r="E270" s="318"/>
      <c r="F270" s="318"/>
      <c r="G270" s="318"/>
      <c r="H270" s="318"/>
      <c r="I270" s="318"/>
      <c r="J270" s="318"/>
      <c r="K270" s="318"/>
      <c r="L270" s="318"/>
      <c r="M270" s="319"/>
    </row>
    <row r="271" spans="2:14" ht="22.5" thickTop="1" thickBot="1" x14ac:dyDescent="0.3">
      <c r="B271" s="13"/>
      <c r="C271" s="320">
        <f>2019</f>
        <v>2019</v>
      </c>
      <c r="D271" s="321"/>
      <c r="E271" s="322">
        <v>2020</v>
      </c>
      <c r="F271" s="321"/>
      <c r="G271" s="322">
        <v>2021</v>
      </c>
      <c r="H271" s="321"/>
      <c r="I271" s="322">
        <v>2022</v>
      </c>
      <c r="J271" s="321"/>
      <c r="K271" s="322">
        <v>2023</v>
      </c>
      <c r="L271" s="323"/>
      <c r="M271" s="324"/>
    </row>
    <row r="272" spans="2:14" ht="16.5" thickTop="1" thickBot="1" x14ac:dyDescent="0.3">
      <c r="B272" s="16"/>
      <c r="C272" s="137" t="s">
        <v>135</v>
      </c>
      <c r="D272" s="138" t="str">
        <f>CONCATENATE("var ",RIGHT(2019,2),"/",RIGHT(2018,2))</f>
        <v>var 19/18</v>
      </c>
      <c r="E272" s="139" t="s">
        <v>135</v>
      </c>
      <c r="F272" s="138" t="str">
        <f>CONCATENATE("var ",RIGHT(E271,2),"/",RIGHT(E271-1,2))</f>
        <v>var 20/19</v>
      </c>
      <c r="G272" s="139" t="s">
        <v>135</v>
      </c>
      <c r="H272" s="138" t="str">
        <f>CONCATENATE("var ",RIGHT(G271,2),"/",RIGHT(G271-1,2))</f>
        <v>var 21/20</v>
      </c>
      <c r="I272" s="139" t="s">
        <v>135</v>
      </c>
      <c r="J272" s="138" t="str">
        <f>CONCATENATE("var ",RIGHT(I271,2),"/",RIGHT(I271-1,2))</f>
        <v>var 22/21</v>
      </c>
      <c r="K272" s="139" t="s">
        <v>135</v>
      </c>
      <c r="L272" s="138" t="str">
        <f>CONCATENATE("var ",RIGHT(K271,2),"/",RIGHT(K271-1,2))</f>
        <v>var 23/22</v>
      </c>
      <c r="M272" s="138" t="str">
        <f>CONCATENATE("var ",RIGHT(K271,2),"/",RIGHT(2019,2))</f>
        <v>var 23/19</v>
      </c>
    </row>
    <row r="273" spans="2:13" x14ac:dyDescent="0.25">
      <c r="B273" s="141" t="s">
        <v>139</v>
      </c>
      <c r="C273" s="142">
        <v>1522</v>
      </c>
      <c r="D273" s="143">
        <v>6.5080475857242748E-2</v>
      </c>
      <c r="E273" s="142">
        <v>1324</v>
      </c>
      <c r="F273" s="143">
        <f t="shared" ref="F273:J285" si="35">IFERROR(E273/C273-1,"-")</f>
        <v>-0.13009198423127466</v>
      </c>
      <c r="G273" s="142">
        <v>245</v>
      </c>
      <c r="H273" s="143">
        <f t="shared" si="35"/>
        <v>-0.81495468277945615</v>
      </c>
      <c r="I273" s="142">
        <v>868</v>
      </c>
      <c r="J273" s="143">
        <f t="shared" si="35"/>
        <v>2.5428571428571427</v>
      </c>
      <c r="K273" s="142">
        <v>1426</v>
      </c>
      <c r="L273" s="143">
        <f t="shared" ref="L273:L277" si="36">IFERROR(K273/I273-1,"-")</f>
        <v>0.64285714285714279</v>
      </c>
      <c r="M273" s="143">
        <f>K273/C273-1</f>
        <v>-6.3074901445466458E-2</v>
      </c>
    </row>
    <row r="274" spans="2:13" x14ac:dyDescent="0.25">
      <c r="B274" s="141" t="s">
        <v>141</v>
      </c>
      <c r="C274" s="142">
        <v>1677</v>
      </c>
      <c r="D274" s="143">
        <v>-3.5652673950546276E-2</v>
      </c>
      <c r="E274" s="142">
        <v>1683</v>
      </c>
      <c r="F274" s="143">
        <f t="shared" si="35"/>
        <v>3.5778175313059268E-3</v>
      </c>
      <c r="G274" s="142">
        <v>75</v>
      </c>
      <c r="H274" s="143">
        <f t="shared" si="35"/>
        <v>-0.9554367201426025</v>
      </c>
      <c r="I274" s="142">
        <v>1755</v>
      </c>
      <c r="J274" s="143">
        <f t="shared" si="35"/>
        <v>22.4</v>
      </c>
      <c r="K274" s="142">
        <v>1668</v>
      </c>
      <c r="L274" s="143">
        <f t="shared" si="36"/>
        <v>-4.9572649572649619E-2</v>
      </c>
      <c r="M274" s="143">
        <f>IFERROR(K274/C274-1,"-")</f>
        <v>-5.3667262969588903E-3</v>
      </c>
    </row>
    <row r="275" spans="2:13" x14ac:dyDescent="0.25">
      <c r="B275" s="141" t="s">
        <v>143</v>
      </c>
      <c r="C275" s="142">
        <v>1755</v>
      </c>
      <c r="D275" s="143">
        <v>-2.8239202657807327E-2</v>
      </c>
      <c r="E275" s="142">
        <v>529</v>
      </c>
      <c r="F275" s="143">
        <f t="shared" si="35"/>
        <v>-0.69857549857549861</v>
      </c>
      <c r="G275" s="142">
        <v>151</v>
      </c>
      <c r="H275" s="143">
        <f t="shared" si="35"/>
        <v>-0.71455576559546308</v>
      </c>
      <c r="I275" s="142">
        <v>1451</v>
      </c>
      <c r="J275" s="143">
        <f t="shared" si="35"/>
        <v>8.6092715231788084</v>
      </c>
      <c r="K275" s="142">
        <v>1687</v>
      </c>
      <c r="L275" s="143">
        <f t="shared" si="36"/>
        <v>0.16264645072363892</v>
      </c>
      <c r="M275" s="143">
        <f t="shared" ref="M275:M277" si="37">IFERROR(K275/C275-1,"-")</f>
        <v>-3.8746438746438794E-2</v>
      </c>
    </row>
    <row r="276" spans="2:13" x14ac:dyDescent="0.25">
      <c r="B276" s="141" t="s">
        <v>145</v>
      </c>
      <c r="C276" s="142">
        <v>2406</v>
      </c>
      <c r="D276" s="143">
        <v>-0.11315886472539627</v>
      </c>
      <c r="E276" s="142">
        <v>0</v>
      </c>
      <c r="F276" s="143">
        <f t="shared" si="35"/>
        <v>-1</v>
      </c>
      <c r="G276" s="142">
        <v>639</v>
      </c>
      <c r="H276" s="143" t="str">
        <f t="shared" si="35"/>
        <v>-</v>
      </c>
      <c r="I276" s="142">
        <v>1848</v>
      </c>
      <c r="J276" s="143">
        <f t="shared" si="35"/>
        <v>1.892018779342723</v>
      </c>
      <c r="K276" s="142">
        <v>2702</v>
      </c>
      <c r="L276" s="143">
        <f t="shared" si="36"/>
        <v>0.46212121212121215</v>
      </c>
      <c r="M276" s="143">
        <f t="shared" si="37"/>
        <v>0.12302576891105566</v>
      </c>
    </row>
    <row r="277" spans="2:13" x14ac:dyDescent="0.25">
      <c r="B277" s="141" t="s">
        <v>147</v>
      </c>
      <c r="C277" s="142">
        <v>1695</v>
      </c>
      <c r="D277" s="143">
        <v>-5.8333333333333348E-2</v>
      </c>
      <c r="E277" s="142">
        <v>0</v>
      </c>
      <c r="F277" s="143">
        <f t="shared" si="35"/>
        <v>-1</v>
      </c>
      <c r="G277" s="142">
        <v>1303</v>
      </c>
      <c r="H277" s="143" t="str">
        <f t="shared" si="35"/>
        <v>-</v>
      </c>
      <c r="I277" s="142">
        <v>1286</v>
      </c>
      <c r="J277" s="143">
        <f t="shared" si="35"/>
        <v>-1.304681504221028E-2</v>
      </c>
      <c r="K277" s="142">
        <v>1540</v>
      </c>
      <c r="L277" s="143">
        <f t="shared" si="36"/>
        <v>0.19751166407465015</v>
      </c>
      <c r="M277" s="143">
        <f t="shared" si="37"/>
        <v>-9.1445427728613526E-2</v>
      </c>
    </row>
    <row r="278" spans="2:13" x14ac:dyDescent="0.25">
      <c r="B278" s="141" t="s">
        <v>149</v>
      </c>
      <c r="C278" s="142">
        <v>1720</v>
      </c>
      <c r="D278" s="143">
        <v>-7.8242229367631255E-2</v>
      </c>
      <c r="E278" s="142">
        <v>1</v>
      </c>
      <c r="F278" s="143">
        <f t="shared" si="35"/>
        <v>-0.99941860465116283</v>
      </c>
      <c r="G278" s="142">
        <v>728</v>
      </c>
      <c r="H278" s="143">
        <f t="shared" si="35"/>
        <v>727</v>
      </c>
      <c r="I278" s="142">
        <v>1266</v>
      </c>
      <c r="J278" s="143">
        <f t="shared" si="35"/>
        <v>0.73901098901098905</v>
      </c>
      <c r="K278" s="142"/>
      <c r="L278" s="143"/>
      <c r="M278" s="143"/>
    </row>
    <row r="279" spans="2:13" x14ac:dyDescent="0.25">
      <c r="B279" s="141" t="s">
        <v>151</v>
      </c>
      <c r="C279" s="142">
        <v>2989</v>
      </c>
      <c r="D279" s="143">
        <v>-0.10508982035928138</v>
      </c>
      <c r="E279" s="142">
        <v>711</v>
      </c>
      <c r="F279" s="143">
        <f t="shared" si="35"/>
        <v>-0.76212780194044827</v>
      </c>
      <c r="G279" s="142">
        <v>2047</v>
      </c>
      <c r="H279" s="143">
        <f t="shared" si="35"/>
        <v>1.8790436005625879</v>
      </c>
      <c r="I279" s="142">
        <v>2967</v>
      </c>
      <c r="J279" s="143">
        <f t="shared" si="35"/>
        <v>0.449438202247191</v>
      </c>
      <c r="K279" s="142"/>
      <c r="L279" s="143"/>
      <c r="M279" s="143"/>
    </row>
    <row r="280" spans="2:13" x14ac:dyDescent="0.25">
      <c r="B280" s="141" t="s">
        <v>153</v>
      </c>
      <c r="C280" s="142">
        <v>1254</v>
      </c>
      <c r="D280" s="143">
        <v>-0.19615384615384612</v>
      </c>
      <c r="E280" s="142">
        <v>580</v>
      </c>
      <c r="F280" s="143">
        <f t="shared" si="35"/>
        <v>-0.53748006379585322</v>
      </c>
      <c r="G280" s="142">
        <v>1418</v>
      </c>
      <c r="H280" s="143">
        <f t="shared" si="35"/>
        <v>1.4448275862068964</v>
      </c>
      <c r="I280" s="142">
        <v>1367</v>
      </c>
      <c r="J280" s="143">
        <f t="shared" si="35"/>
        <v>-3.5966149506347023E-2</v>
      </c>
      <c r="K280" s="142"/>
      <c r="L280" s="143"/>
      <c r="M280" s="143"/>
    </row>
    <row r="281" spans="2:13" x14ac:dyDescent="0.25">
      <c r="B281" s="141" t="s">
        <v>155</v>
      </c>
      <c r="C281" s="142">
        <v>2412</v>
      </c>
      <c r="D281" s="143">
        <v>-0.13424264178033019</v>
      </c>
      <c r="E281" s="142">
        <v>235</v>
      </c>
      <c r="F281" s="143">
        <f t="shared" si="35"/>
        <v>-0.90257048092868986</v>
      </c>
      <c r="G281" s="142">
        <v>1410</v>
      </c>
      <c r="H281" s="143">
        <f t="shared" si="35"/>
        <v>5</v>
      </c>
      <c r="I281" s="142">
        <v>1782</v>
      </c>
      <c r="J281" s="143">
        <f t="shared" si="35"/>
        <v>0.26382978723404249</v>
      </c>
      <c r="K281" s="142"/>
      <c r="L281" s="143"/>
      <c r="M281" s="143"/>
    </row>
    <row r="282" spans="2:13" x14ac:dyDescent="0.25">
      <c r="B282" s="141" t="s">
        <v>157</v>
      </c>
      <c r="C282" s="142">
        <v>3773</v>
      </c>
      <c r="D282" s="143">
        <v>-3.4544524053224168E-2</v>
      </c>
      <c r="E282" s="142">
        <v>84</v>
      </c>
      <c r="F282" s="143">
        <f t="shared" si="35"/>
        <v>-0.97773654916512065</v>
      </c>
      <c r="G282" s="142">
        <v>3641</v>
      </c>
      <c r="H282" s="143">
        <f t="shared" si="35"/>
        <v>42.345238095238095</v>
      </c>
      <c r="I282" s="142">
        <v>3608</v>
      </c>
      <c r="J282" s="143">
        <f t="shared" si="35"/>
        <v>-9.0634441087613649E-3</v>
      </c>
      <c r="K282" s="142"/>
      <c r="L282" s="143"/>
      <c r="M282" s="143"/>
    </row>
    <row r="283" spans="2:13" x14ac:dyDescent="0.25">
      <c r="B283" s="141" t="s">
        <v>159</v>
      </c>
      <c r="C283" s="142">
        <v>1991</v>
      </c>
      <c r="D283" s="143">
        <v>-9.4527363184079283E-3</v>
      </c>
      <c r="E283" s="142">
        <v>218</v>
      </c>
      <c r="F283" s="143">
        <f t="shared" si="35"/>
        <v>-0.89050728277247615</v>
      </c>
      <c r="G283" s="142">
        <v>1887</v>
      </c>
      <c r="H283" s="143">
        <f t="shared" si="35"/>
        <v>7.6559633027522942</v>
      </c>
      <c r="I283" s="142">
        <v>1800</v>
      </c>
      <c r="J283" s="143">
        <f t="shared" si="35"/>
        <v>-4.6104928457869621E-2</v>
      </c>
      <c r="K283" s="142"/>
      <c r="L283" s="143"/>
      <c r="M283" s="143"/>
    </row>
    <row r="284" spans="2:13" x14ac:dyDescent="0.25">
      <c r="B284" s="141" t="s">
        <v>161</v>
      </c>
      <c r="C284" s="142">
        <v>1781</v>
      </c>
      <c r="D284" s="143">
        <v>0.13079365079365068</v>
      </c>
      <c r="E284" s="142">
        <v>321</v>
      </c>
      <c r="F284" s="143">
        <f t="shared" si="35"/>
        <v>-0.81976417742841101</v>
      </c>
      <c r="G284" s="142">
        <v>1451</v>
      </c>
      <c r="H284" s="143">
        <f t="shared" si="35"/>
        <v>3.5202492211838008</v>
      </c>
      <c r="I284" s="142">
        <v>1698</v>
      </c>
      <c r="J284" s="143">
        <f t="shared" si="35"/>
        <v>0.17022742935906265</v>
      </c>
      <c r="K284" s="142"/>
      <c r="L284" s="143"/>
      <c r="M284" s="143"/>
    </row>
    <row r="285" spans="2:13" ht="15.75" x14ac:dyDescent="0.25">
      <c r="B285" s="144" t="s">
        <v>121</v>
      </c>
      <c r="C285" s="145">
        <v>24975</v>
      </c>
      <c r="D285" s="146">
        <v>-5.8683853459972846E-2</v>
      </c>
      <c r="E285" s="145">
        <v>5686</v>
      </c>
      <c r="F285" s="146">
        <f t="shared" si="35"/>
        <v>-0.77233233233233234</v>
      </c>
      <c r="G285" s="145">
        <v>14995</v>
      </c>
      <c r="H285" s="146">
        <f t="shared" si="35"/>
        <v>1.6371790362293352</v>
      </c>
      <c r="I285" s="145">
        <v>21696</v>
      </c>
      <c r="J285" s="146">
        <f t="shared" si="35"/>
        <v>0.4468822940980326</v>
      </c>
      <c r="K285" s="145">
        <v>9023</v>
      </c>
      <c r="L285" s="146">
        <v>0.25180355160932288</v>
      </c>
      <c r="M285" s="146">
        <v>-3.5339591385974423E-3</v>
      </c>
    </row>
    <row r="286" spans="2:13" ht="6" customHeight="1" x14ac:dyDescent="0.25"/>
    <row r="287" spans="2:13" x14ac:dyDescent="0.25">
      <c r="B287" s="49" t="s">
        <v>312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0"/>
      <c r="I288" s="140"/>
      <c r="L288" s="149"/>
    </row>
    <row r="290" spans="2:14" ht="48.75" customHeight="1" thickBot="1" x14ac:dyDescent="0.3">
      <c r="B290" s="307" t="s">
        <v>325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1" t="s">
        <v>213</v>
      </c>
    </row>
    <row r="291" spans="2:14" ht="10.5" customHeight="1" thickBot="1" x14ac:dyDescent="0.3">
      <c r="B291" s="134"/>
      <c r="C291" s="135"/>
      <c r="D291" s="134"/>
      <c r="E291" s="134"/>
      <c r="F291" s="134"/>
      <c r="G291" s="134"/>
      <c r="H291" s="134"/>
      <c r="I291" s="134"/>
      <c r="J291" s="134"/>
      <c r="K291" s="4"/>
      <c r="L291" s="4"/>
      <c r="N291" s="1" t="s">
        <v>214</v>
      </c>
    </row>
    <row r="292" spans="2:14" ht="22.5" thickTop="1" thickBot="1" x14ac:dyDescent="0.3">
      <c r="B292" s="150" t="str">
        <f>C292</f>
        <v>Austria</v>
      </c>
      <c r="C292" s="317" t="s">
        <v>215</v>
      </c>
      <c r="D292" s="318"/>
      <c r="E292" s="318"/>
      <c r="F292" s="318"/>
      <c r="G292" s="318"/>
      <c r="H292" s="318"/>
      <c r="I292" s="318"/>
      <c r="J292" s="318"/>
      <c r="K292" s="318"/>
      <c r="L292" s="318"/>
      <c r="M292" s="319"/>
    </row>
    <row r="293" spans="2:14" ht="22.5" thickTop="1" thickBot="1" x14ac:dyDescent="0.3">
      <c r="B293" s="13"/>
      <c r="C293" s="320">
        <f>2019</f>
        <v>2019</v>
      </c>
      <c r="D293" s="321"/>
      <c r="E293" s="322">
        <v>2020</v>
      </c>
      <c r="F293" s="321"/>
      <c r="G293" s="322">
        <v>2021</v>
      </c>
      <c r="H293" s="321"/>
      <c r="I293" s="322">
        <v>2022</v>
      </c>
      <c r="J293" s="321"/>
      <c r="K293" s="322">
        <v>2023</v>
      </c>
      <c r="L293" s="323"/>
      <c r="M293" s="324"/>
    </row>
    <row r="294" spans="2:14" ht="16.5" thickTop="1" thickBot="1" x14ac:dyDescent="0.3">
      <c r="B294" s="16"/>
      <c r="C294" s="137" t="s">
        <v>135</v>
      </c>
      <c r="D294" s="138" t="str">
        <f>CONCATENATE("var ",RIGHT(2019,2),"/",RIGHT(2018,2))</f>
        <v>var 19/18</v>
      </c>
      <c r="E294" s="139" t="s">
        <v>135</v>
      </c>
      <c r="F294" s="138" t="str">
        <f>CONCATENATE("var ",RIGHT(E293,2),"/",RIGHT(E293-1,2))</f>
        <v>var 20/19</v>
      </c>
      <c r="G294" s="139" t="s">
        <v>135</v>
      </c>
      <c r="H294" s="138" t="str">
        <f>CONCATENATE("var ",RIGHT(G293,2),"/",RIGHT(G293-1,2))</f>
        <v>var 21/20</v>
      </c>
      <c r="I294" s="139" t="s">
        <v>135</v>
      </c>
      <c r="J294" s="138" t="str">
        <f>CONCATENATE("var ",RIGHT(I293,2),"/",RIGHT(I293-1,2))</f>
        <v>var 22/21</v>
      </c>
      <c r="K294" s="139" t="s">
        <v>135</v>
      </c>
      <c r="L294" s="138" t="str">
        <f>CONCATENATE("var ",RIGHT(K293,2),"/",RIGHT(K293-1,2))</f>
        <v>var 23/22</v>
      </c>
      <c r="M294" s="138" t="str">
        <f>CONCATENATE("var ",RIGHT(K293,2),"/",RIGHT(2019,2))</f>
        <v>var 23/19</v>
      </c>
    </row>
    <row r="295" spans="2:14" x14ac:dyDescent="0.25">
      <c r="B295" s="141" t="s">
        <v>139</v>
      </c>
      <c r="C295" s="142">
        <v>817</v>
      </c>
      <c r="D295" s="143">
        <v>-0.14090431125131442</v>
      </c>
      <c r="E295" s="142">
        <v>693</v>
      </c>
      <c r="F295" s="143">
        <f t="shared" ref="F295:J307" si="38">IFERROR(E295/C295-1,"-")</f>
        <v>-0.15177478580171355</v>
      </c>
      <c r="G295" s="142">
        <v>246</v>
      </c>
      <c r="H295" s="143">
        <f t="shared" si="38"/>
        <v>-0.64502164502164505</v>
      </c>
      <c r="I295" s="142">
        <v>628</v>
      </c>
      <c r="J295" s="143">
        <f t="shared" si="38"/>
        <v>1.5528455284552845</v>
      </c>
      <c r="K295" s="142">
        <v>909</v>
      </c>
      <c r="L295" s="143">
        <f t="shared" ref="L295:L299" si="39">IFERROR(K295/I295-1,"-")</f>
        <v>0.44745222929936301</v>
      </c>
      <c r="M295" s="143">
        <f>K295/C295-1</f>
        <v>0.11260709914320688</v>
      </c>
    </row>
    <row r="296" spans="2:14" x14ac:dyDescent="0.25">
      <c r="B296" s="141" t="s">
        <v>141</v>
      </c>
      <c r="C296" s="142">
        <v>1426</v>
      </c>
      <c r="D296" s="143">
        <v>0.24759405074365715</v>
      </c>
      <c r="E296" s="142">
        <v>1256</v>
      </c>
      <c r="F296" s="143">
        <f t="shared" si="38"/>
        <v>-0.11921458625525949</v>
      </c>
      <c r="G296" s="142">
        <v>98</v>
      </c>
      <c r="H296" s="143">
        <f t="shared" si="38"/>
        <v>-0.92197452229299359</v>
      </c>
      <c r="I296" s="142">
        <v>1040</v>
      </c>
      <c r="J296" s="143">
        <f t="shared" si="38"/>
        <v>9.612244897959183</v>
      </c>
      <c r="K296" s="142">
        <v>1131</v>
      </c>
      <c r="L296" s="143">
        <f t="shared" si="39"/>
        <v>8.7499999999999911E-2</v>
      </c>
      <c r="M296" s="143">
        <f>IFERROR(K296/C296-1,"-")</f>
        <v>-0.20687237026647964</v>
      </c>
    </row>
    <row r="297" spans="2:14" x14ac:dyDescent="0.25">
      <c r="B297" s="141" t="s">
        <v>143</v>
      </c>
      <c r="C297" s="142">
        <v>1217</v>
      </c>
      <c r="D297" s="143">
        <v>0.2974413646055436</v>
      </c>
      <c r="E297" s="142">
        <v>272</v>
      </c>
      <c r="F297" s="143">
        <f t="shared" si="38"/>
        <v>-0.77649958915365658</v>
      </c>
      <c r="G297" s="142">
        <v>89</v>
      </c>
      <c r="H297" s="143">
        <f t="shared" si="38"/>
        <v>-0.67279411764705888</v>
      </c>
      <c r="I297" s="142">
        <v>683</v>
      </c>
      <c r="J297" s="143">
        <f t="shared" si="38"/>
        <v>6.6741573033707864</v>
      </c>
      <c r="K297" s="142">
        <v>957</v>
      </c>
      <c r="L297" s="143">
        <f t="shared" si="39"/>
        <v>0.40117130307467064</v>
      </c>
      <c r="M297" s="143">
        <f t="shared" ref="M297:M299" si="40">IFERROR(K297/C297-1,"-")</f>
        <v>-0.21364009860312239</v>
      </c>
    </row>
    <row r="298" spans="2:14" x14ac:dyDescent="0.25">
      <c r="B298" s="141" t="s">
        <v>145</v>
      </c>
      <c r="C298" s="142">
        <v>865</v>
      </c>
      <c r="D298" s="143">
        <v>0.34525660964230176</v>
      </c>
      <c r="E298" s="142">
        <v>0</v>
      </c>
      <c r="F298" s="143">
        <f t="shared" si="38"/>
        <v>-1</v>
      </c>
      <c r="G298" s="142">
        <v>170</v>
      </c>
      <c r="H298" s="143" t="str">
        <f t="shared" si="38"/>
        <v>-</v>
      </c>
      <c r="I298" s="142">
        <v>1153</v>
      </c>
      <c r="J298" s="143">
        <f t="shared" si="38"/>
        <v>5.7823529411764705</v>
      </c>
      <c r="K298" s="142">
        <v>944</v>
      </c>
      <c r="L298" s="143">
        <f t="shared" si="39"/>
        <v>-0.18126626192541195</v>
      </c>
      <c r="M298" s="143">
        <f t="shared" si="40"/>
        <v>9.1329479768786026E-2</v>
      </c>
    </row>
    <row r="299" spans="2:14" x14ac:dyDescent="0.25">
      <c r="B299" s="141" t="s">
        <v>147</v>
      </c>
      <c r="C299" s="142">
        <v>596</v>
      </c>
      <c r="D299" s="143">
        <v>0.24425887265135704</v>
      </c>
      <c r="E299" s="142">
        <v>1</v>
      </c>
      <c r="F299" s="143">
        <f t="shared" si="38"/>
        <v>-0.99832214765100669</v>
      </c>
      <c r="G299" s="142">
        <v>146</v>
      </c>
      <c r="H299" s="143">
        <f t="shared" si="38"/>
        <v>145</v>
      </c>
      <c r="I299" s="142">
        <v>645</v>
      </c>
      <c r="J299" s="143">
        <f t="shared" si="38"/>
        <v>3.4178082191780819</v>
      </c>
      <c r="K299" s="142">
        <v>598</v>
      </c>
      <c r="L299" s="143">
        <f t="shared" si="39"/>
        <v>-7.2868217054263607E-2</v>
      </c>
      <c r="M299" s="143">
        <f t="shared" si="40"/>
        <v>3.3557046979866278E-3</v>
      </c>
    </row>
    <row r="300" spans="2:14" x14ac:dyDescent="0.25">
      <c r="B300" s="141" t="s">
        <v>149</v>
      </c>
      <c r="C300" s="142">
        <v>766</v>
      </c>
      <c r="D300" s="143">
        <v>-1.033591731266148E-2</v>
      </c>
      <c r="E300" s="142">
        <v>0</v>
      </c>
      <c r="F300" s="143">
        <f t="shared" si="38"/>
        <v>-1</v>
      </c>
      <c r="G300" s="142">
        <v>205</v>
      </c>
      <c r="H300" s="143" t="str">
        <f t="shared" si="38"/>
        <v>-</v>
      </c>
      <c r="I300" s="142">
        <v>572</v>
      </c>
      <c r="J300" s="143">
        <f t="shared" si="38"/>
        <v>1.7902439024390242</v>
      </c>
      <c r="K300" s="142"/>
      <c r="L300" s="143"/>
      <c r="M300" s="143"/>
    </row>
    <row r="301" spans="2:14" x14ac:dyDescent="0.25">
      <c r="B301" s="141" t="s">
        <v>151</v>
      </c>
      <c r="C301" s="142">
        <v>1312</v>
      </c>
      <c r="D301" s="143">
        <v>4.7086991221069407E-2</v>
      </c>
      <c r="E301" s="142">
        <v>127</v>
      </c>
      <c r="F301" s="143">
        <f t="shared" si="38"/>
        <v>-0.90320121951219512</v>
      </c>
      <c r="G301" s="142">
        <v>565</v>
      </c>
      <c r="H301" s="143">
        <f t="shared" si="38"/>
        <v>3.4488188976377954</v>
      </c>
      <c r="I301" s="142">
        <v>1170</v>
      </c>
      <c r="J301" s="143">
        <f t="shared" si="38"/>
        <v>1.0707964601769913</v>
      </c>
      <c r="K301" s="142"/>
      <c r="L301" s="143"/>
      <c r="M301" s="143"/>
    </row>
    <row r="302" spans="2:14" x14ac:dyDescent="0.25">
      <c r="B302" s="141" t="s">
        <v>153</v>
      </c>
      <c r="C302" s="142">
        <v>832</v>
      </c>
      <c r="D302" s="143">
        <v>-7.1428571428571397E-2</v>
      </c>
      <c r="E302" s="142">
        <v>153</v>
      </c>
      <c r="F302" s="143">
        <f t="shared" si="38"/>
        <v>-0.81610576923076916</v>
      </c>
      <c r="G302" s="142">
        <v>633</v>
      </c>
      <c r="H302" s="143">
        <f t="shared" si="38"/>
        <v>3.1372549019607847</v>
      </c>
      <c r="I302" s="142">
        <v>868</v>
      </c>
      <c r="J302" s="143">
        <f t="shared" si="38"/>
        <v>0.37124802527646139</v>
      </c>
      <c r="K302" s="142"/>
      <c r="L302" s="143"/>
      <c r="M302" s="143"/>
    </row>
    <row r="303" spans="2:14" x14ac:dyDescent="0.25">
      <c r="B303" s="141" t="s">
        <v>155</v>
      </c>
      <c r="C303" s="142">
        <v>723</v>
      </c>
      <c r="D303" s="143">
        <v>-1.498637602179842E-2</v>
      </c>
      <c r="E303" s="142">
        <v>19</v>
      </c>
      <c r="F303" s="143">
        <f t="shared" si="38"/>
        <v>-0.97372060857538034</v>
      </c>
      <c r="G303" s="142">
        <v>415</v>
      </c>
      <c r="H303" s="143">
        <f t="shared" si="38"/>
        <v>20.842105263157894</v>
      </c>
      <c r="I303" s="142">
        <v>641</v>
      </c>
      <c r="J303" s="143">
        <f t="shared" si="38"/>
        <v>0.54457831325301198</v>
      </c>
      <c r="K303" s="142"/>
      <c r="L303" s="143"/>
      <c r="M303" s="143"/>
    </row>
    <row r="304" spans="2:14" x14ac:dyDescent="0.25">
      <c r="B304" s="141" t="s">
        <v>157</v>
      </c>
      <c r="C304" s="142">
        <v>741</v>
      </c>
      <c r="D304" s="143">
        <v>-0.35170603674540679</v>
      </c>
      <c r="E304" s="142">
        <v>51</v>
      </c>
      <c r="F304" s="143">
        <f t="shared" si="38"/>
        <v>-0.93117408906882593</v>
      </c>
      <c r="G304" s="142">
        <v>765</v>
      </c>
      <c r="H304" s="143">
        <f t="shared" si="38"/>
        <v>14</v>
      </c>
      <c r="I304" s="142">
        <v>834</v>
      </c>
      <c r="J304" s="143">
        <f t="shared" si="38"/>
        <v>9.0196078431372451E-2</v>
      </c>
      <c r="K304" s="142"/>
      <c r="L304" s="143"/>
      <c r="M304" s="143"/>
    </row>
    <row r="305" spans="2:14" x14ac:dyDescent="0.25">
      <c r="B305" s="141" t="s">
        <v>159</v>
      </c>
      <c r="C305" s="142">
        <v>1213</v>
      </c>
      <c r="D305" s="143">
        <v>0.18226120857699812</v>
      </c>
      <c r="E305" s="142">
        <v>167</v>
      </c>
      <c r="F305" s="143">
        <f t="shared" si="38"/>
        <v>-0.86232481450948062</v>
      </c>
      <c r="G305" s="142">
        <v>867</v>
      </c>
      <c r="H305" s="143">
        <f t="shared" si="38"/>
        <v>4.1916167664670656</v>
      </c>
      <c r="I305" s="142">
        <v>919</v>
      </c>
      <c r="J305" s="143">
        <f t="shared" si="38"/>
        <v>5.9976931949250245E-2</v>
      </c>
      <c r="K305" s="142"/>
      <c r="L305" s="143"/>
      <c r="M305" s="143"/>
    </row>
    <row r="306" spans="2:14" x14ac:dyDescent="0.25">
      <c r="B306" s="141" t="s">
        <v>161</v>
      </c>
      <c r="C306" s="142">
        <v>776</v>
      </c>
      <c r="D306" s="143">
        <v>-0.1933471933471933</v>
      </c>
      <c r="E306" s="142">
        <v>166</v>
      </c>
      <c r="F306" s="143">
        <f t="shared" si="38"/>
        <v>-0.78608247422680411</v>
      </c>
      <c r="G306" s="142">
        <v>763</v>
      </c>
      <c r="H306" s="143">
        <f t="shared" si="38"/>
        <v>3.596385542168675</v>
      </c>
      <c r="I306" s="142">
        <v>877</v>
      </c>
      <c r="J306" s="143">
        <f t="shared" si="38"/>
        <v>0.14941022280471827</v>
      </c>
      <c r="K306" s="142"/>
      <c r="L306" s="143"/>
      <c r="M306" s="143"/>
    </row>
    <row r="307" spans="2:14" ht="15.75" x14ac:dyDescent="0.25">
      <c r="B307" s="144" t="s">
        <v>121</v>
      </c>
      <c r="C307" s="145">
        <v>11284</v>
      </c>
      <c r="D307" s="146">
        <v>3.1255711935660679E-2</v>
      </c>
      <c r="E307" s="145">
        <v>2905</v>
      </c>
      <c r="F307" s="146">
        <f t="shared" si="38"/>
        <v>-0.74255583126550873</v>
      </c>
      <c r="G307" s="145">
        <v>4962</v>
      </c>
      <c r="H307" s="146">
        <f t="shared" si="38"/>
        <v>0.7080895008605852</v>
      </c>
      <c r="I307" s="145">
        <v>10030</v>
      </c>
      <c r="J307" s="146">
        <f t="shared" si="38"/>
        <v>1.0213623538895606</v>
      </c>
      <c r="K307" s="145">
        <v>4539</v>
      </c>
      <c r="L307" s="146">
        <v>9.3998553868402057E-2</v>
      </c>
      <c r="M307" s="146">
        <v>-7.7626498679130296E-2</v>
      </c>
    </row>
    <row r="308" spans="2:14" ht="6" customHeight="1" x14ac:dyDescent="0.25"/>
    <row r="309" spans="2:14" x14ac:dyDescent="0.25">
      <c r="B309" s="49" t="s">
        <v>312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49"/>
      <c r="E310" s="149"/>
      <c r="G310" s="149"/>
      <c r="I310" s="149"/>
      <c r="K310" s="149"/>
    </row>
    <row r="313" spans="2:14" ht="48.75" customHeight="1" thickBot="1" x14ac:dyDescent="0.3">
      <c r="B313" s="307" t="s">
        <v>326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1" t="s">
        <v>213</v>
      </c>
    </row>
    <row r="314" spans="2:14" ht="10.5" customHeight="1" thickBot="1" x14ac:dyDescent="0.3">
      <c r="B314" s="134"/>
      <c r="C314" s="135"/>
      <c r="D314" s="134"/>
      <c r="E314" s="134"/>
      <c r="F314" s="134"/>
      <c r="G314" s="134"/>
      <c r="H314" s="134"/>
      <c r="I314" s="134"/>
      <c r="J314" s="134"/>
      <c r="K314" s="4"/>
      <c r="L314" s="4"/>
      <c r="N314" s="1" t="s">
        <v>214</v>
      </c>
    </row>
    <row r="315" spans="2:14" ht="22.5" thickTop="1" thickBot="1" x14ac:dyDescent="0.3">
      <c r="B315" s="150" t="str">
        <f>C315</f>
        <v>Canadá</v>
      </c>
      <c r="C315" s="317" t="s">
        <v>217</v>
      </c>
      <c r="D315" s="318"/>
      <c r="E315" s="318"/>
      <c r="F315" s="318"/>
      <c r="G315" s="318"/>
      <c r="H315" s="318"/>
      <c r="I315" s="318"/>
      <c r="J315" s="318"/>
      <c r="K315" s="318"/>
      <c r="L315" s="318"/>
      <c r="M315" s="319"/>
    </row>
    <row r="316" spans="2:14" ht="22.5" thickTop="1" thickBot="1" x14ac:dyDescent="0.3">
      <c r="B316" s="13"/>
      <c r="C316" s="320">
        <f>2019</f>
        <v>2019</v>
      </c>
      <c r="D316" s="321"/>
      <c r="E316" s="322">
        <v>2020</v>
      </c>
      <c r="F316" s="321"/>
      <c r="G316" s="322">
        <v>2021</v>
      </c>
      <c r="H316" s="321"/>
      <c r="I316" s="322">
        <v>2022</v>
      </c>
      <c r="J316" s="321"/>
      <c r="K316" s="322">
        <v>2023</v>
      </c>
      <c r="L316" s="323"/>
      <c r="M316" s="324"/>
    </row>
    <row r="317" spans="2:14" ht="16.5" thickTop="1" thickBot="1" x14ac:dyDescent="0.3">
      <c r="B317" s="16"/>
      <c r="C317" s="137" t="s">
        <v>135</v>
      </c>
      <c r="D317" s="138" t="str">
        <f>CONCATENATE("var ",RIGHT(2019,2),"/",RIGHT(2018,2))</f>
        <v>var 19/18</v>
      </c>
      <c r="E317" s="139" t="s">
        <v>135</v>
      </c>
      <c r="F317" s="138" t="str">
        <f>CONCATENATE("var ",RIGHT(E316,2),"/",RIGHT(E316-1,2))</f>
        <v>var 20/19</v>
      </c>
      <c r="G317" s="139" t="s">
        <v>135</v>
      </c>
      <c r="H317" s="138" t="str">
        <f>CONCATENATE("var ",RIGHT(G316,2),"/",RIGHT(G316-1,2))</f>
        <v>var 21/20</v>
      </c>
      <c r="I317" s="139" t="s">
        <v>135</v>
      </c>
      <c r="J317" s="138" t="str">
        <f>CONCATENATE("var ",RIGHT(I316,2),"/",RIGHT(I316-1,2))</f>
        <v>var 22/21</v>
      </c>
      <c r="K317" s="139" t="s">
        <v>135</v>
      </c>
      <c r="L317" s="138" t="str">
        <f>CONCATENATE("var ",RIGHT(K316,2),"/",RIGHT(K316-1,2))</f>
        <v>var 23/22</v>
      </c>
      <c r="M317" s="138" t="str">
        <f>CONCATENATE("var ",RIGHT(K316,2),"/",RIGHT(2019,2))</f>
        <v>var 23/19</v>
      </c>
    </row>
    <row r="318" spans="2:14" x14ac:dyDescent="0.25">
      <c r="B318" s="141" t="s">
        <v>139</v>
      </c>
      <c r="C318" s="142">
        <v>43</v>
      </c>
      <c r="D318" s="143">
        <v>-0.31746031746031744</v>
      </c>
      <c r="E318" s="142">
        <v>25</v>
      </c>
      <c r="F318" s="143">
        <f t="shared" ref="F318:J330" si="41">IFERROR(E318/C318-1,"-")</f>
        <v>-0.41860465116279066</v>
      </c>
      <c r="G318" s="142">
        <v>3</v>
      </c>
      <c r="H318" s="143">
        <f t="shared" si="41"/>
        <v>-0.88</v>
      </c>
      <c r="I318" s="142">
        <v>27</v>
      </c>
      <c r="J318" s="143">
        <f t="shared" si="41"/>
        <v>8</v>
      </c>
      <c r="K318" s="142">
        <v>80</v>
      </c>
      <c r="L318" s="143">
        <f t="shared" ref="L318:L322" si="42">IFERROR(K318/I318-1,"-")</f>
        <v>1.9629629629629628</v>
      </c>
      <c r="M318" s="143">
        <f>K318/C318-1</f>
        <v>0.86046511627906974</v>
      </c>
    </row>
    <row r="319" spans="2:14" x14ac:dyDescent="0.25">
      <c r="B319" s="141" t="s">
        <v>141</v>
      </c>
      <c r="C319" s="142">
        <v>35</v>
      </c>
      <c r="D319" s="143">
        <v>2.9411764705882248E-2</v>
      </c>
      <c r="E319" s="142">
        <v>48</v>
      </c>
      <c r="F319" s="143">
        <f t="shared" si="41"/>
        <v>0.37142857142857144</v>
      </c>
      <c r="G319" s="142">
        <v>3</v>
      </c>
      <c r="H319" s="143">
        <f t="shared" si="41"/>
        <v>-0.9375</v>
      </c>
      <c r="I319" s="142">
        <v>58</v>
      </c>
      <c r="J319" s="143">
        <f t="shared" si="41"/>
        <v>18.333333333333332</v>
      </c>
      <c r="K319" s="142">
        <v>65</v>
      </c>
      <c r="L319" s="143">
        <f t="shared" si="42"/>
        <v>0.1206896551724137</v>
      </c>
      <c r="M319" s="143">
        <f>IFERROR(K319/C319-1,"-")</f>
        <v>0.85714285714285721</v>
      </c>
    </row>
    <row r="320" spans="2:14" x14ac:dyDescent="0.25">
      <c r="B320" s="141" t="s">
        <v>143</v>
      </c>
      <c r="C320" s="142">
        <v>36</v>
      </c>
      <c r="D320" s="143">
        <v>0.28571428571428581</v>
      </c>
      <c r="E320" s="142">
        <v>21</v>
      </c>
      <c r="F320" s="143">
        <f t="shared" si="41"/>
        <v>-0.41666666666666663</v>
      </c>
      <c r="G320" s="142">
        <v>4</v>
      </c>
      <c r="H320" s="143">
        <f t="shared" si="41"/>
        <v>-0.80952380952380953</v>
      </c>
      <c r="I320" s="142">
        <v>40</v>
      </c>
      <c r="J320" s="143">
        <f t="shared" si="41"/>
        <v>9</v>
      </c>
      <c r="K320" s="142">
        <v>64</v>
      </c>
      <c r="L320" s="143">
        <f t="shared" si="42"/>
        <v>0.60000000000000009</v>
      </c>
      <c r="M320" s="143">
        <f t="shared" ref="M320:M322" si="43">IFERROR(K320/C320-1,"-")</f>
        <v>0.77777777777777768</v>
      </c>
    </row>
    <row r="321" spans="2:13" x14ac:dyDescent="0.25">
      <c r="B321" s="141" t="s">
        <v>145</v>
      </c>
      <c r="C321" s="142">
        <v>25</v>
      </c>
      <c r="D321" s="143">
        <v>0.92307692307692313</v>
      </c>
      <c r="E321" s="142">
        <v>0</v>
      </c>
      <c r="F321" s="143">
        <f t="shared" si="41"/>
        <v>-1</v>
      </c>
      <c r="G321" s="142">
        <v>17</v>
      </c>
      <c r="H321" s="143" t="str">
        <f t="shared" si="41"/>
        <v>-</v>
      </c>
      <c r="I321" s="142">
        <v>91</v>
      </c>
      <c r="J321" s="143">
        <f t="shared" si="41"/>
        <v>4.3529411764705879</v>
      </c>
      <c r="K321" s="142">
        <v>62</v>
      </c>
      <c r="L321" s="143">
        <f t="shared" si="42"/>
        <v>-0.31868131868131866</v>
      </c>
      <c r="M321" s="143">
        <f t="shared" si="43"/>
        <v>1.48</v>
      </c>
    </row>
    <row r="322" spans="2:13" x14ac:dyDescent="0.25">
      <c r="B322" s="141" t="s">
        <v>147</v>
      </c>
      <c r="C322" s="142">
        <v>6</v>
      </c>
      <c r="D322" s="143">
        <v>-0.76923076923076916</v>
      </c>
      <c r="E322" s="142">
        <v>0</v>
      </c>
      <c r="F322" s="143">
        <f t="shared" si="41"/>
        <v>-1</v>
      </c>
      <c r="G322" s="142">
        <v>11</v>
      </c>
      <c r="H322" s="143" t="str">
        <f t="shared" si="41"/>
        <v>-</v>
      </c>
      <c r="I322" s="142">
        <v>42</v>
      </c>
      <c r="J322" s="143">
        <f t="shared" si="41"/>
        <v>2.8181818181818183</v>
      </c>
      <c r="K322" s="142">
        <v>46</v>
      </c>
      <c r="L322" s="143">
        <f t="shared" si="42"/>
        <v>9.5238095238095344E-2</v>
      </c>
      <c r="M322" s="143">
        <f t="shared" si="43"/>
        <v>6.666666666666667</v>
      </c>
    </row>
    <row r="323" spans="2:13" x14ac:dyDescent="0.25">
      <c r="B323" s="141" t="s">
        <v>149</v>
      </c>
      <c r="C323" s="142">
        <v>9</v>
      </c>
      <c r="D323" s="143">
        <v>-0.59090909090909083</v>
      </c>
      <c r="E323" s="142">
        <v>0</v>
      </c>
      <c r="F323" s="143">
        <f t="shared" si="41"/>
        <v>-1</v>
      </c>
      <c r="G323" s="142">
        <v>11</v>
      </c>
      <c r="H323" s="143" t="str">
        <f t="shared" si="41"/>
        <v>-</v>
      </c>
      <c r="I323" s="142">
        <v>23</v>
      </c>
      <c r="J323" s="143">
        <f t="shared" si="41"/>
        <v>1.0909090909090908</v>
      </c>
      <c r="K323" s="142"/>
      <c r="L323" s="143"/>
      <c r="M323" s="143"/>
    </row>
    <row r="324" spans="2:13" x14ac:dyDescent="0.25">
      <c r="B324" s="141" t="s">
        <v>151</v>
      </c>
      <c r="C324" s="142">
        <v>13</v>
      </c>
      <c r="D324" s="143">
        <v>-0.45833333333333337</v>
      </c>
      <c r="E324" s="142">
        <v>18</v>
      </c>
      <c r="F324" s="143">
        <f t="shared" si="41"/>
        <v>0.38461538461538458</v>
      </c>
      <c r="G324" s="142">
        <v>25</v>
      </c>
      <c r="H324" s="143">
        <f t="shared" si="41"/>
        <v>0.38888888888888884</v>
      </c>
      <c r="I324" s="142">
        <v>69</v>
      </c>
      <c r="J324" s="143">
        <f t="shared" si="41"/>
        <v>1.7599999999999998</v>
      </c>
      <c r="K324" s="142"/>
      <c r="L324" s="143"/>
      <c r="M324" s="143"/>
    </row>
    <row r="325" spans="2:13" x14ac:dyDescent="0.25">
      <c r="B325" s="141" t="s">
        <v>153</v>
      </c>
      <c r="C325" s="142">
        <v>23</v>
      </c>
      <c r="D325" s="143">
        <v>0.27777777777777768</v>
      </c>
      <c r="E325" s="142">
        <v>7</v>
      </c>
      <c r="F325" s="143">
        <f t="shared" si="41"/>
        <v>-0.69565217391304346</v>
      </c>
      <c r="G325" s="142">
        <v>47</v>
      </c>
      <c r="H325" s="143">
        <f t="shared" si="41"/>
        <v>5.7142857142857144</v>
      </c>
      <c r="I325" s="142">
        <v>57</v>
      </c>
      <c r="J325" s="143">
        <f t="shared" si="41"/>
        <v>0.2127659574468086</v>
      </c>
      <c r="K325" s="142"/>
      <c r="L325" s="143"/>
      <c r="M325" s="143"/>
    </row>
    <row r="326" spans="2:13" x14ac:dyDescent="0.25">
      <c r="B326" s="141" t="s">
        <v>155</v>
      </c>
      <c r="C326" s="142">
        <v>23</v>
      </c>
      <c r="D326" s="143">
        <v>-0.32352941176470584</v>
      </c>
      <c r="E326" s="142">
        <v>8</v>
      </c>
      <c r="F326" s="143">
        <f t="shared" si="41"/>
        <v>-0.65217391304347827</v>
      </c>
      <c r="G326" s="142">
        <v>29</v>
      </c>
      <c r="H326" s="143">
        <f t="shared" si="41"/>
        <v>2.625</v>
      </c>
      <c r="I326" s="142">
        <v>61</v>
      </c>
      <c r="J326" s="143">
        <f t="shared" si="41"/>
        <v>1.103448275862069</v>
      </c>
      <c r="K326" s="142"/>
      <c r="L326" s="143"/>
      <c r="M326" s="143"/>
    </row>
    <row r="327" spans="2:13" x14ac:dyDescent="0.25">
      <c r="B327" s="141" t="s">
        <v>157</v>
      </c>
      <c r="C327" s="142">
        <v>57</v>
      </c>
      <c r="D327" s="143">
        <v>0.35714285714285721</v>
      </c>
      <c r="E327" s="142">
        <v>20</v>
      </c>
      <c r="F327" s="143">
        <f t="shared" si="41"/>
        <v>-0.64912280701754388</v>
      </c>
      <c r="G327" s="142">
        <v>106</v>
      </c>
      <c r="H327" s="143">
        <f t="shared" si="41"/>
        <v>4.3</v>
      </c>
      <c r="I327" s="142">
        <v>67</v>
      </c>
      <c r="J327" s="143">
        <f t="shared" si="41"/>
        <v>-0.36792452830188682</v>
      </c>
      <c r="K327" s="142"/>
      <c r="L327" s="143"/>
      <c r="M327" s="143"/>
    </row>
    <row r="328" spans="2:13" x14ac:dyDescent="0.25">
      <c r="B328" s="141" t="s">
        <v>159</v>
      </c>
      <c r="C328" s="142">
        <v>49</v>
      </c>
      <c r="D328" s="143">
        <v>0.75</v>
      </c>
      <c r="E328" s="142">
        <v>14</v>
      </c>
      <c r="F328" s="143">
        <f t="shared" si="41"/>
        <v>-0.7142857142857143</v>
      </c>
      <c r="G328" s="142">
        <v>42</v>
      </c>
      <c r="H328" s="143">
        <f t="shared" si="41"/>
        <v>2</v>
      </c>
      <c r="I328" s="142">
        <v>86</v>
      </c>
      <c r="J328" s="143">
        <f t="shared" si="41"/>
        <v>1.0476190476190474</v>
      </c>
      <c r="K328" s="142"/>
      <c r="L328" s="143"/>
      <c r="M328" s="143"/>
    </row>
    <row r="329" spans="2:13" x14ac:dyDescent="0.25">
      <c r="B329" s="141" t="s">
        <v>161</v>
      </c>
      <c r="C329" s="142">
        <v>32</v>
      </c>
      <c r="D329" s="143">
        <v>0.10344827586206895</v>
      </c>
      <c r="E329" s="142">
        <v>11</v>
      </c>
      <c r="F329" s="143">
        <f t="shared" si="41"/>
        <v>-0.65625</v>
      </c>
      <c r="G329" s="142">
        <v>59</v>
      </c>
      <c r="H329" s="143">
        <f t="shared" si="41"/>
        <v>4.3636363636363633</v>
      </c>
      <c r="I329" s="142">
        <v>70</v>
      </c>
      <c r="J329" s="143">
        <f t="shared" si="41"/>
        <v>0.18644067796610164</v>
      </c>
      <c r="K329" s="142"/>
      <c r="L329" s="143"/>
      <c r="M329" s="143"/>
    </row>
    <row r="330" spans="2:13" ht="15.75" x14ac:dyDescent="0.25">
      <c r="B330" s="144" t="s">
        <v>121</v>
      </c>
      <c r="C330" s="145">
        <v>351</v>
      </c>
      <c r="D330" s="146">
        <v>-2.7700831024930705E-2</v>
      </c>
      <c r="E330" s="145">
        <v>172</v>
      </c>
      <c r="F330" s="146">
        <f t="shared" si="41"/>
        <v>-0.50997150997150997</v>
      </c>
      <c r="G330" s="145">
        <v>357</v>
      </c>
      <c r="H330" s="146">
        <f t="shared" si="41"/>
        <v>1.0755813953488373</v>
      </c>
      <c r="I330" s="145">
        <v>691</v>
      </c>
      <c r="J330" s="146">
        <f t="shared" si="41"/>
        <v>0.93557422969187676</v>
      </c>
      <c r="K330" s="145">
        <v>317</v>
      </c>
      <c r="L330" s="146">
        <v>0.22868217054263562</v>
      </c>
      <c r="M330" s="146">
        <v>1.1862068965517243</v>
      </c>
    </row>
    <row r="331" spans="2:13" ht="6" customHeight="1" x14ac:dyDescent="0.25"/>
    <row r="332" spans="2:13" x14ac:dyDescent="0.25">
      <c r="B332" s="49" t="s">
        <v>312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49"/>
      <c r="E333" s="149"/>
      <c r="G333" s="149"/>
      <c r="I333" s="149"/>
      <c r="K333" s="149"/>
    </row>
    <row r="339" spans="2:14" ht="48.75" customHeight="1" thickBot="1" x14ac:dyDescent="0.3">
      <c r="B339" s="307" t="s">
        <v>327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1" t="s">
        <v>213</v>
      </c>
    </row>
    <row r="340" spans="2:14" ht="10.5" customHeight="1" thickBot="1" x14ac:dyDescent="0.3">
      <c r="B340" s="134"/>
      <c r="C340" s="135"/>
      <c r="D340" s="134"/>
      <c r="E340" s="134"/>
      <c r="F340" s="134"/>
      <c r="G340" s="134"/>
      <c r="H340" s="134"/>
      <c r="I340" s="134"/>
      <c r="J340" s="134"/>
      <c r="K340" s="4"/>
      <c r="L340" s="4"/>
      <c r="N340" s="1" t="s">
        <v>214</v>
      </c>
    </row>
    <row r="341" spans="2:14" ht="22.5" thickTop="1" thickBot="1" x14ac:dyDescent="0.3">
      <c r="B341" s="150" t="str">
        <f>C341</f>
        <v>Dinamarca</v>
      </c>
      <c r="C341" s="317" t="s">
        <v>219</v>
      </c>
      <c r="D341" s="318"/>
      <c r="E341" s="318"/>
      <c r="F341" s="318"/>
      <c r="G341" s="318"/>
      <c r="H341" s="318"/>
      <c r="I341" s="318"/>
      <c r="J341" s="318"/>
      <c r="K341" s="318"/>
      <c r="L341" s="318"/>
      <c r="M341" s="319"/>
    </row>
    <row r="342" spans="2:14" ht="22.5" thickTop="1" thickBot="1" x14ac:dyDescent="0.3">
      <c r="B342" s="13"/>
      <c r="C342" s="320">
        <f>2019</f>
        <v>2019</v>
      </c>
      <c r="D342" s="321"/>
      <c r="E342" s="322">
        <v>2020</v>
      </c>
      <c r="F342" s="321"/>
      <c r="G342" s="322">
        <v>2021</v>
      </c>
      <c r="H342" s="321"/>
      <c r="I342" s="322">
        <v>2022</v>
      </c>
      <c r="J342" s="321"/>
      <c r="K342" s="322">
        <v>2023</v>
      </c>
      <c r="L342" s="323"/>
      <c r="M342" s="324"/>
    </row>
    <row r="343" spans="2:14" ht="16.5" thickTop="1" thickBot="1" x14ac:dyDescent="0.3">
      <c r="B343" s="16"/>
      <c r="C343" s="137" t="s">
        <v>135</v>
      </c>
      <c r="D343" s="138" t="str">
        <f>CONCATENATE("var ",RIGHT(2019,2),"/",RIGHT(2018,2))</f>
        <v>var 19/18</v>
      </c>
      <c r="E343" s="139" t="s">
        <v>135</v>
      </c>
      <c r="F343" s="138" t="str">
        <f>CONCATENATE("var ",RIGHT(E342,2),"/",RIGHT(E342-1,2))</f>
        <v>var 20/19</v>
      </c>
      <c r="G343" s="139" t="s">
        <v>135</v>
      </c>
      <c r="H343" s="138" t="str">
        <f>CONCATENATE("var ",RIGHT(G342,2),"/",RIGHT(G342-1,2))</f>
        <v>var 21/20</v>
      </c>
      <c r="I343" s="139" t="s">
        <v>135</v>
      </c>
      <c r="J343" s="138" t="str">
        <f>CONCATENATE("var ",RIGHT(I342,2),"/",RIGHT(I342-1,2))</f>
        <v>var 22/21</v>
      </c>
      <c r="K343" s="139" t="s">
        <v>135</v>
      </c>
      <c r="L343" s="138" t="str">
        <f>CONCATENATE("var ",RIGHT(K342,2),"/",RIGHT(K342-1,2))</f>
        <v>var 23/22</v>
      </c>
      <c r="M343" s="138" t="str">
        <f>CONCATENATE("var ",RIGHT(K342,2),"/",RIGHT(2019,2))</f>
        <v>var 23/19</v>
      </c>
    </row>
    <row r="344" spans="2:14" x14ac:dyDescent="0.25">
      <c r="B344" s="141" t="s">
        <v>139</v>
      </c>
      <c r="C344" s="142">
        <v>2746</v>
      </c>
      <c r="D344" s="143">
        <v>-0.38333707612845269</v>
      </c>
      <c r="E344" s="142">
        <v>2615</v>
      </c>
      <c r="F344" s="143">
        <f t="shared" ref="F344:J356" si="44">IFERROR(E344/C344-1,"-")</f>
        <v>-4.7705753823743646E-2</v>
      </c>
      <c r="G344" s="142">
        <v>8</v>
      </c>
      <c r="H344" s="143">
        <f t="shared" si="44"/>
        <v>-0.99694072657743782</v>
      </c>
      <c r="I344" s="142">
        <v>2115</v>
      </c>
      <c r="J344" s="143">
        <f t="shared" si="44"/>
        <v>263.375</v>
      </c>
      <c r="K344" s="142">
        <v>3194</v>
      </c>
      <c r="L344" s="143">
        <f t="shared" ref="L344:L348" si="45">IFERROR(K344/I344-1,"-")</f>
        <v>0.5101654846335697</v>
      </c>
      <c r="M344" s="143">
        <f>K344/C344-1</f>
        <v>0.16314639475600878</v>
      </c>
    </row>
    <row r="345" spans="2:14" x14ac:dyDescent="0.25">
      <c r="B345" s="141" t="s">
        <v>141</v>
      </c>
      <c r="C345" s="142">
        <v>3268</v>
      </c>
      <c r="D345" s="143">
        <v>-0.23358348968105069</v>
      </c>
      <c r="E345" s="142">
        <v>3421</v>
      </c>
      <c r="F345" s="143">
        <f t="shared" si="44"/>
        <v>4.6817625458996259E-2</v>
      </c>
      <c r="G345" s="142">
        <v>1</v>
      </c>
      <c r="H345" s="143">
        <f t="shared" si="44"/>
        <v>-0.99970768781058172</v>
      </c>
      <c r="I345" s="142">
        <v>3263</v>
      </c>
      <c r="J345" s="143">
        <f t="shared" si="44"/>
        <v>3262</v>
      </c>
      <c r="K345" s="142">
        <v>3419</v>
      </c>
      <c r="L345" s="143">
        <f t="shared" si="45"/>
        <v>4.7808764940239001E-2</v>
      </c>
      <c r="M345" s="143">
        <f>IFERROR(K345/C345-1,"-")</f>
        <v>4.6205630354957172E-2</v>
      </c>
    </row>
    <row r="346" spans="2:14" x14ac:dyDescent="0.25">
      <c r="B346" s="141" t="s">
        <v>143</v>
      </c>
      <c r="C346" s="142">
        <v>2876</v>
      </c>
      <c r="D346" s="143">
        <v>-0.36610094776283886</v>
      </c>
      <c r="E346" s="142">
        <v>1595</v>
      </c>
      <c r="F346" s="143">
        <f t="shared" si="44"/>
        <v>-0.44541029207232263</v>
      </c>
      <c r="G346" s="142">
        <v>5</v>
      </c>
      <c r="H346" s="143">
        <f t="shared" si="44"/>
        <v>-0.99686520376175547</v>
      </c>
      <c r="I346" s="142">
        <v>3032</v>
      </c>
      <c r="J346" s="143">
        <f t="shared" si="44"/>
        <v>605.4</v>
      </c>
      <c r="K346" s="142">
        <v>3027</v>
      </c>
      <c r="L346" s="143">
        <f t="shared" si="45"/>
        <v>-1.6490765171504052E-3</v>
      </c>
      <c r="M346" s="143">
        <f t="shared" ref="M346:M348" si="46">IFERROR(K346/C346-1,"-")</f>
        <v>5.2503477051460301E-2</v>
      </c>
    </row>
    <row r="347" spans="2:14" x14ac:dyDescent="0.25">
      <c r="B347" s="141" t="s">
        <v>145</v>
      </c>
      <c r="C347" s="142">
        <v>2069</v>
      </c>
      <c r="D347" s="143">
        <v>0.15393195761293921</v>
      </c>
      <c r="E347" s="142">
        <v>0</v>
      </c>
      <c r="F347" s="143">
        <f t="shared" si="44"/>
        <v>-1</v>
      </c>
      <c r="G347" s="142">
        <v>3</v>
      </c>
      <c r="H347" s="143" t="str">
        <f t="shared" si="44"/>
        <v>-</v>
      </c>
      <c r="I347" s="142">
        <v>2766</v>
      </c>
      <c r="J347" s="143">
        <f t="shared" si="44"/>
        <v>921</v>
      </c>
      <c r="K347" s="142">
        <v>1683</v>
      </c>
      <c r="L347" s="143">
        <f t="shared" si="45"/>
        <v>-0.39154013015184386</v>
      </c>
      <c r="M347" s="143">
        <f t="shared" si="46"/>
        <v>-0.18656355727404539</v>
      </c>
    </row>
    <row r="348" spans="2:14" x14ac:dyDescent="0.25">
      <c r="B348" s="141" t="s">
        <v>147</v>
      </c>
      <c r="C348" s="142">
        <v>846</v>
      </c>
      <c r="D348" s="143">
        <v>3.558718861210064E-3</v>
      </c>
      <c r="E348" s="142">
        <v>2</v>
      </c>
      <c r="F348" s="143">
        <f t="shared" si="44"/>
        <v>-0.99763593380614657</v>
      </c>
      <c r="G348" s="142">
        <v>232</v>
      </c>
      <c r="H348" s="143">
        <f t="shared" si="44"/>
        <v>115</v>
      </c>
      <c r="I348" s="142">
        <v>1038</v>
      </c>
      <c r="J348" s="143">
        <f t="shared" si="44"/>
        <v>3.4741379310344831</v>
      </c>
      <c r="K348" s="142">
        <v>1321</v>
      </c>
      <c r="L348" s="143">
        <f t="shared" si="45"/>
        <v>0.27263969171483615</v>
      </c>
      <c r="M348" s="143">
        <f t="shared" si="46"/>
        <v>0.56146572104018921</v>
      </c>
    </row>
    <row r="349" spans="2:14" x14ac:dyDescent="0.25">
      <c r="B349" s="141" t="s">
        <v>149</v>
      </c>
      <c r="C349" s="142">
        <v>1255</v>
      </c>
      <c r="D349" s="143">
        <v>0.27930682976554544</v>
      </c>
      <c r="E349" s="142">
        <v>0</v>
      </c>
      <c r="F349" s="143">
        <f t="shared" si="44"/>
        <v>-1</v>
      </c>
      <c r="G349" s="142">
        <v>781</v>
      </c>
      <c r="H349" s="143" t="str">
        <f t="shared" si="44"/>
        <v>-</v>
      </c>
      <c r="I349" s="142">
        <v>1382</v>
      </c>
      <c r="J349" s="143">
        <f t="shared" si="44"/>
        <v>0.7695262483994878</v>
      </c>
      <c r="K349" s="142"/>
      <c r="L349" s="143"/>
      <c r="M349" s="143"/>
    </row>
    <row r="350" spans="2:14" x14ac:dyDescent="0.25">
      <c r="B350" s="141" t="s">
        <v>151</v>
      </c>
      <c r="C350" s="142">
        <v>1913</v>
      </c>
      <c r="D350" s="143">
        <v>-0.10229938995776633</v>
      </c>
      <c r="E350" s="142">
        <v>33</v>
      </c>
      <c r="F350" s="143">
        <f t="shared" si="44"/>
        <v>-0.98274960794563515</v>
      </c>
      <c r="G350" s="142">
        <v>3922</v>
      </c>
      <c r="H350" s="143">
        <f t="shared" si="44"/>
        <v>117.84848484848484</v>
      </c>
      <c r="I350" s="142">
        <v>1318</v>
      </c>
      <c r="J350" s="143">
        <f t="shared" si="44"/>
        <v>-0.66394696583375823</v>
      </c>
      <c r="K350" s="142"/>
      <c r="L350" s="143"/>
      <c r="M350" s="143"/>
    </row>
    <row r="351" spans="2:14" x14ac:dyDescent="0.25">
      <c r="B351" s="141" t="s">
        <v>153</v>
      </c>
      <c r="C351" s="142">
        <v>944</v>
      </c>
      <c r="D351" s="143">
        <v>3.0567685589519611E-2</v>
      </c>
      <c r="E351" s="142">
        <v>9</v>
      </c>
      <c r="F351" s="143">
        <f t="shared" si="44"/>
        <v>-0.99046610169491522</v>
      </c>
      <c r="G351" s="142">
        <v>1975</v>
      </c>
      <c r="H351" s="143">
        <f t="shared" si="44"/>
        <v>218.44444444444446</v>
      </c>
      <c r="I351" s="142">
        <v>1286</v>
      </c>
      <c r="J351" s="143">
        <f t="shared" si="44"/>
        <v>-0.3488607594936709</v>
      </c>
      <c r="K351" s="142"/>
      <c r="L351" s="143"/>
      <c r="M351" s="143"/>
    </row>
    <row r="352" spans="2:14" x14ac:dyDescent="0.25">
      <c r="B352" s="141" t="s">
        <v>155</v>
      </c>
      <c r="C352" s="142">
        <v>1072</v>
      </c>
      <c r="D352" s="143">
        <v>4.6860356138707093E-3</v>
      </c>
      <c r="E352" s="142">
        <v>3</v>
      </c>
      <c r="F352" s="143">
        <f t="shared" si="44"/>
        <v>-0.99720149253731338</v>
      </c>
      <c r="G352" s="142">
        <v>798</v>
      </c>
      <c r="H352" s="143">
        <f t="shared" si="44"/>
        <v>265</v>
      </c>
      <c r="I352" s="142">
        <v>1641</v>
      </c>
      <c r="J352" s="143">
        <f t="shared" si="44"/>
        <v>1.0563909774436091</v>
      </c>
      <c r="K352" s="142"/>
      <c r="L352" s="143"/>
      <c r="M352" s="143"/>
    </row>
    <row r="353" spans="2:14" x14ac:dyDescent="0.25">
      <c r="B353" s="141" t="s">
        <v>157</v>
      </c>
      <c r="C353" s="142">
        <v>2581</v>
      </c>
      <c r="D353" s="143">
        <v>0.272055199605717</v>
      </c>
      <c r="E353" s="142">
        <v>20</v>
      </c>
      <c r="F353" s="143">
        <f t="shared" si="44"/>
        <v>-0.99225106547849673</v>
      </c>
      <c r="G353" s="142">
        <v>3934</v>
      </c>
      <c r="H353" s="143">
        <f t="shared" si="44"/>
        <v>195.7</v>
      </c>
      <c r="I353" s="142">
        <v>2610</v>
      </c>
      <c r="J353" s="143">
        <f t="shared" si="44"/>
        <v>-0.33655312658871372</v>
      </c>
      <c r="K353" s="142"/>
      <c r="L353" s="143"/>
      <c r="M353" s="143"/>
    </row>
    <row r="354" spans="2:14" x14ac:dyDescent="0.25">
      <c r="B354" s="141" t="s">
        <v>159</v>
      </c>
      <c r="C354" s="142">
        <v>2163</v>
      </c>
      <c r="D354" s="143">
        <v>3.0981887511916106E-2</v>
      </c>
      <c r="E354" s="142">
        <v>13</v>
      </c>
      <c r="F354" s="143">
        <f t="shared" si="44"/>
        <v>-0.99398982894128529</v>
      </c>
      <c r="G354" s="142">
        <v>3603</v>
      </c>
      <c r="H354" s="143">
        <f t="shared" si="44"/>
        <v>276.15384615384613</v>
      </c>
      <c r="I354" s="142">
        <v>2306</v>
      </c>
      <c r="J354" s="143">
        <f t="shared" si="44"/>
        <v>-0.359977796280877</v>
      </c>
      <c r="K354" s="142"/>
      <c r="L354" s="143"/>
      <c r="M354" s="143"/>
    </row>
    <row r="355" spans="2:14" x14ac:dyDescent="0.25">
      <c r="B355" s="141" t="s">
        <v>161</v>
      </c>
      <c r="C355" s="142">
        <v>2474</v>
      </c>
      <c r="D355" s="143">
        <v>-4.5156310304901637E-2</v>
      </c>
      <c r="E355" s="142">
        <v>6</v>
      </c>
      <c r="F355" s="143">
        <f t="shared" si="44"/>
        <v>-0.99757477768795477</v>
      </c>
      <c r="G355" s="142">
        <v>2305</v>
      </c>
      <c r="H355" s="143">
        <f t="shared" si="44"/>
        <v>383.16666666666669</v>
      </c>
      <c r="I355" s="142">
        <v>2374</v>
      </c>
      <c r="J355" s="143">
        <f t="shared" si="44"/>
        <v>2.9934924078091063E-2</v>
      </c>
      <c r="K355" s="142"/>
      <c r="L355" s="143"/>
      <c r="M355" s="143"/>
    </row>
    <row r="356" spans="2:14" ht="15.75" x14ac:dyDescent="0.25">
      <c r="B356" s="144" t="s">
        <v>121</v>
      </c>
      <c r="C356" s="145">
        <v>24207</v>
      </c>
      <c r="D356" s="146">
        <v>-0.12619571887521208</v>
      </c>
      <c r="E356" s="145">
        <v>7717</v>
      </c>
      <c r="F356" s="146">
        <f t="shared" si="44"/>
        <v>-0.68120791506589007</v>
      </c>
      <c r="G356" s="145">
        <v>17567</v>
      </c>
      <c r="H356" s="146">
        <f t="shared" si="44"/>
        <v>1.2764027471815473</v>
      </c>
      <c r="I356" s="145">
        <v>25131</v>
      </c>
      <c r="J356" s="146">
        <f t="shared" si="44"/>
        <v>0.43058006489440426</v>
      </c>
      <c r="K356" s="145">
        <v>12644</v>
      </c>
      <c r="L356" s="146">
        <v>3.5205501883085022E-2</v>
      </c>
      <c r="M356" s="146">
        <v>7.1071579839051324E-2</v>
      </c>
    </row>
    <row r="357" spans="2:14" ht="6" customHeight="1" x14ac:dyDescent="0.25"/>
    <row r="358" spans="2:14" x14ac:dyDescent="0.25">
      <c r="B358" s="49" t="s">
        <v>312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49"/>
      <c r="E359" s="149"/>
      <c r="G359" s="149"/>
      <c r="I359" s="149"/>
      <c r="K359" s="149"/>
    </row>
    <row r="365" spans="2:14" ht="48.75" customHeight="1" thickBot="1" x14ac:dyDescent="0.3">
      <c r="B365" s="307" t="s">
        <v>328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1" t="s">
        <v>213</v>
      </c>
    </row>
    <row r="366" spans="2:14" ht="10.5" customHeight="1" thickBot="1" x14ac:dyDescent="0.3">
      <c r="B366" s="134"/>
      <c r="C366" s="135"/>
      <c r="D366" s="134"/>
      <c r="E366" s="134"/>
      <c r="F366" s="134"/>
      <c r="G366" s="134"/>
      <c r="H366" s="134"/>
      <c r="I366" s="134"/>
      <c r="J366" s="134"/>
      <c r="K366" s="4"/>
      <c r="L366" s="4"/>
      <c r="N366" s="1" t="s">
        <v>214</v>
      </c>
    </row>
    <row r="367" spans="2:14" ht="22.5" thickTop="1" thickBot="1" x14ac:dyDescent="0.3">
      <c r="B367" s="150" t="str">
        <f>C367</f>
        <v>Finlandia</v>
      </c>
      <c r="C367" s="317" t="s">
        <v>221</v>
      </c>
      <c r="D367" s="318"/>
      <c r="E367" s="318"/>
      <c r="F367" s="318"/>
      <c r="G367" s="318"/>
      <c r="H367" s="318"/>
      <c r="I367" s="318"/>
      <c r="J367" s="318"/>
      <c r="K367" s="318"/>
      <c r="L367" s="318"/>
      <c r="M367" s="319"/>
    </row>
    <row r="368" spans="2:14" ht="22.5" thickTop="1" thickBot="1" x14ac:dyDescent="0.3">
      <c r="B368" s="13"/>
      <c r="C368" s="320">
        <f>2019</f>
        <v>2019</v>
      </c>
      <c r="D368" s="321"/>
      <c r="E368" s="322">
        <v>2020</v>
      </c>
      <c r="F368" s="321"/>
      <c r="G368" s="322">
        <v>2021</v>
      </c>
      <c r="H368" s="321"/>
      <c r="I368" s="322">
        <v>2022</v>
      </c>
      <c r="J368" s="321"/>
      <c r="K368" s="322">
        <v>2023</v>
      </c>
      <c r="L368" s="323"/>
      <c r="M368" s="324"/>
    </row>
    <row r="369" spans="2:13" ht="16.5" thickTop="1" thickBot="1" x14ac:dyDescent="0.3">
      <c r="B369" s="16"/>
      <c r="C369" s="137" t="s">
        <v>135</v>
      </c>
      <c r="D369" s="138" t="str">
        <f>CONCATENATE("var ",RIGHT(2019,2),"/",RIGHT(2018,2))</f>
        <v>var 19/18</v>
      </c>
      <c r="E369" s="139" t="s">
        <v>135</v>
      </c>
      <c r="F369" s="138" t="str">
        <f>CONCATENATE("var ",RIGHT(E368,2),"/",RIGHT(E368-1,2))</f>
        <v>var 20/19</v>
      </c>
      <c r="G369" s="139" t="s">
        <v>135</v>
      </c>
      <c r="H369" s="138" t="str">
        <f>CONCATENATE("var ",RIGHT(G368,2),"/",RIGHT(G368-1,2))</f>
        <v>var 21/20</v>
      </c>
      <c r="I369" s="139" t="s">
        <v>135</v>
      </c>
      <c r="J369" s="138" t="str">
        <f>CONCATENATE("var ",RIGHT(I368,2),"/",RIGHT(I368-1,2))</f>
        <v>var 22/21</v>
      </c>
      <c r="K369" s="139" t="s">
        <v>135</v>
      </c>
      <c r="L369" s="138" t="str">
        <f>CONCATENATE("var ",RIGHT(K368,2),"/",RIGHT(K368-1,2))</f>
        <v>var 23/22</v>
      </c>
      <c r="M369" s="138" t="str">
        <f>CONCATENATE("var ",RIGHT(K368,2),"/",RIGHT(2019,2))</f>
        <v>var 23/19</v>
      </c>
    </row>
    <row r="370" spans="2:13" x14ac:dyDescent="0.25">
      <c r="B370" s="141" t="s">
        <v>139</v>
      </c>
      <c r="C370" s="142">
        <v>1505</v>
      </c>
      <c r="D370" s="143">
        <v>-0.14342629482071712</v>
      </c>
      <c r="E370" s="142">
        <v>1642</v>
      </c>
      <c r="F370" s="143">
        <f t="shared" ref="F370:J382" si="47">IFERROR(E370/C370-1,"-")</f>
        <v>9.102990033222591E-2</v>
      </c>
      <c r="G370" s="142">
        <v>7</v>
      </c>
      <c r="H370" s="143">
        <f t="shared" si="47"/>
        <v>-0.99573690621193667</v>
      </c>
      <c r="I370" s="142">
        <v>902</v>
      </c>
      <c r="J370" s="143">
        <f t="shared" si="47"/>
        <v>127.85714285714286</v>
      </c>
      <c r="K370" s="142">
        <v>886</v>
      </c>
      <c r="L370" s="143">
        <f t="shared" ref="L370:L374" si="48">IFERROR(K370/I370-1,"-")</f>
        <v>-1.7738359201773801E-2</v>
      </c>
      <c r="M370" s="143">
        <f>K370/C370-1</f>
        <v>-0.41129568106312298</v>
      </c>
    </row>
    <row r="371" spans="2:13" x14ac:dyDescent="0.25">
      <c r="B371" s="141" t="s">
        <v>141</v>
      </c>
      <c r="C371" s="142">
        <v>1688</v>
      </c>
      <c r="D371" s="143">
        <v>7.1065989847715727E-2</v>
      </c>
      <c r="E371" s="142">
        <v>1708</v>
      </c>
      <c r="F371" s="143">
        <f t="shared" si="47"/>
        <v>1.1848341232227444E-2</v>
      </c>
      <c r="G371" s="142">
        <v>5</v>
      </c>
      <c r="H371" s="143">
        <f t="shared" si="47"/>
        <v>-0.99707259953161598</v>
      </c>
      <c r="I371" s="142">
        <v>840</v>
      </c>
      <c r="J371" s="143">
        <f t="shared" si="47"/>
        <v>167</v>
      </c>
      <c r="K371" s="142">
        <v>729</v>
      </c>
      <c r="L371" s="143">
        <f t="shared" si="48"/>
        <v>-0.13214285714285712</v>
      </c>
      <c r="M371" s="143">
        <f>IFERROR(K371/C371-1,"-")</f>
        <v>-0.56812796208530814</v>
      </c>
    </row>
    <row r="372" spans="2:13" x14ac:dyDescent="0.25">
      <c r="B372" s="141" t="s">
        <v>143</v>
      </c>
      <c r="C372" s="142">
        <v>1648</v>
      </c>
      <c r="D372" s="143">
        <v>6.1855670103092786E-2</v>
      </c>
      <c r="E372" s="142">
        <v>703</v>
      </c>
      <c r="F372" s="143">
        <f t="shared" si="47"/>
        <v>-0.57342233009708732</v>
      </c>
      <c r="G372" s="142">
        <v>12</v>
      </c>
      <c r="H372" s="143">
        <f t="shared" si="47"/>
        <v>-0.98293029871977244</v>
      </c>
      <c r="I372" s="142">
        <v>522</v>
      </c>
      <c r="J372" s="143">
        <f t="shared" si="47"/>
        <v>42.5</v>
      </c>
      <c r="K372" s="142">
        <v>766</v>
      </c>
      <c r="L372" s="143">
        <f t="shared" si="48"/>
        <v>0.46743295019157083</v>
      </c>
      <c r="M372" s="143">
        <f t="shared" ref="M372:M374" si="49">IFERROR(K372/C372-1,"-")</f>
        <v>-0.53519417475728148</v>
      </c>
    </row>
    <row r="373" spans="2:13" x14ac:dyDescent="0.25">
      <c r="B373" s="141" t="s">
        <v>145</v>
      </c>
      <c r="C373" s="142">
        <v>443</v>
      </c>
      <c r="D373" s="143">
        <v>-0.44206549118387906</v>
      </c>
      <c r="E373" s="142">
        <v>0</v>
      </c>
      <c r="F373" s="143">
        <f t="shared" si="47"/>
        <v>-1</v>
      </c>
      <c r="G373" s="142">
        <v>5</v>
      </c>
      <c r="H373" s="143" t="str">
        <f t="shared" si="47"/>
        <v>-</v>
      </c>
      <c r="I373" s="142">
        <v>59</v>
      </c>
      <c r="J373" s="143">
        <f t="shared" si="47"/>
        <v>10.8</v>
      </c>
      <c r="K373" s="142">
        <v>234</v>
      </c>
      <c r="L373" s="143">
        <f t="shared" si="48"/>
        <v>2.9661016949152543</v>
      </c>
      <c r="M373" s="143">
        <f t="shared" si="49"/>
        <v>-0.47178329571106092</v>
      </c>
    </row>
    <row r="374" spans="2:13" x14ac:dyDescent="0.25">
      <c r="B374" s="141" t="s">
        <v>147</v>
      </c>
      <c r="C374" s="142">
        <v>31</v>
      </c>
      <c r="D374" s="143">
        <v>0.72222222222222232</v>
      </c>
      <c r="E374" s="142">
        <v>0</v>
      </c>
      <c r="F374" s="143">
        <f t="shared" si="47"/>
        <v>-1</v>
      </c>
      <c r="G374" s="142">
        <v>7</v>
      </c>
      <c r="H374" s="143" t="str">
        <f t="shared" si="47"/>
        <v>-</v>
      </c>
      <c r="I374" s="142">
        <v>48</v>
      </c>
      <c r="J374" s="143">
        <f t="shared" si="47"/>
        <v>5.8571428571428568</v>
      </c>
      <c r="K374" s="142">
        <v>81</v>
      </c>
      <c r="L374" s="143">
        <f t="shared" si="48"/>
        <v>0.6875</v>
      </c>
      <c r="M374" s="143">
        <f t="shared" si="49"/>
        <v>1.6129032258064515</v>
      </c>
    </row>
    <row r="375" spans="2:13" x14ac:dyDescent="0.25">
      <c r="B375" s="141" t="s">
        <v>149</v>
      </c>
      <c r="C375" s="142">
        <v>12</v>
      </c>
      <c r="D375" s="143">
        <v>-0.61290322580645162</v>
      </c>
      <c r="E375" s="142">
        <v>0</v>
      </c>
      <c r="F375" s="143">
        <f t="shared" si="47"/>
        <v>-1</v>
      </c>
      <c r="G375" s="142">
        <v>2</v>
      </c>
      <c r="H375" s="143" t="str">
        <f t="shared" si="47"/>
        <v>-</v>
      </c>
      <c r="I375" s="142">
        <v>24</v>
      </c>
      <c r="J375" s="143">
        <f t="shared" si="47"/>
        <v>11</v>
      </c>
      <c r="K375" s="142"/>
      <c r="L375" s="143"/>
      <c r="M375" s="143"/>
    </row>
    <row r="376" spans="2:13" x14ac:dyDescent="0.25">
      <c r="B376" s="141" t="s">
        <v>151</v>
      </c>
      <c r="C376" s="142">
        <v>9</v>
      </c>
      <c r="D376" s="143">
        <v>-0.25</v>
      </c>
      <c r="E376" s="142">
        <v>6</v>
      </c>
      <c r="F376" s="143">
        <f t="shared" si="47"/>
        <v>-0.33333333333333337</v>
      </c>
      <c r="G376" s="142">
        <v>3</v>
      </c>
      <c r="H376" s="143">
        <f t="shared" si="47"/>
        <v>-0.5</v>
      </c>
      <c r="I376" s="142">
        <v>8</v>
      </c>
      <c r="J376" s="143">
        <f t="shared" si="47"/>
        <v>1.6666666666666665</v>
      </c>
      <c r="K376" s="142"/>
      <c r="L376" s="143"/>
      <c r="M376" s="143"/>
    </row>
    <row r="377" spans="2:13" x14ac:dyDescent="0.25">
      <c r="B377" s="141" t="s">
        <v>153</v>
      </c>
      <c r="C377" s="142">
        <v>4</v>
      </c>
      <c r="D377" s="143">
        <v>-0.6</v>
      </c>
      <c r="E377" s="142">
        <v>10</v>
      </c>
      <c r="F377" s="143">
        <f t="shared" si="47"/>
        <v>1.5</v>
      </c>
      <c r="G377" s="142">
        <v>4</v>
      </c>
      <c r="H377" s="143">
        <f t="shared" si="47"/>
        <v>-0.6</v>
      </c>
      <c r="I377" s="142">
        <v>26</v>
      </c>
      <c r="J377" s="143">
        <f t="shared" si="47"/>
        <v>5.5</v>
      </c>
      <c r="K377" s="142"/>
      <c r="L377" s="143"/>
      <c r="M377" s="143"/>
    </row>
    <row r="378" spans="2:13" x14ac:dyDescent="0.25">
      <c r="B378" s="141" t="s">
        <v>155</v>
      </c>
      <c r="C378" s="142">
        <v>11</v>
      </c>
      <c r="D378" s="143">
        <v>-0.5</v>
      </c>
      <c r="E378" s="142">
        <v>10</v>
      </c>
      <c r="F378" s="143">
        <f t="shared" si="47"/>
        <v>-9.0909090909090939E-2</v>
      </c>
      <c r="G378" s="142">
        <v>6</v>
      </c>
      <c r="H378" s="143">
        <f t="shared" si="47"/>
        <v>-0.4</v>
      </c>
      <c r="I378" s="142">
        <v>21</v>
      </c>
      <c r="J378" s="143">
        <f t="shared" si="47"/>
        <v>2.5</v>
      </c>
      <c r="K378" s="142"/>
      <c r="L378" s="143"/>
      <c r="M378" s="143"/>
    </row>
    <row r="379" spans="2:13" x14ac:dyDescent="0.25">
      <c r="B379" s="141" t="s">
        <v>157</v>
      </c>
      <c r="C379" s="142">
        <v>1175</v>
      </c>
      <c r="D379" s="143">
        <v>-0.13091715976331364</v>
      </c>
      <c r="E379" s="142">
        <v>3</v>
      </c>
      <c r="F379" s="143">
        <f t="shared" si="47"/>
        <v>-0.99744680851063827</v>
      </c>
      <c r="G379" s="142">
        <v>381</v>
      </c>
      <c r="H379" s="143">
        <f t="shared" si="47"/>
        <v>126</v>
      </c>
      <c r="I379" s="142">
        <v>601</v>
      </c>
      <c r="J379" s="143">
        <f t="shared" si="47"/>
        <v>0.57742782152230965</v>
      </c>
      <c r="K379" s="142"/>
      <c r="L379" s="143"/>
      <c r="M379" s="143"/>
    </row>
    <row r="380" spans="2:13" x14ac:dyDescent="0.25">
      <c r="B380" s="141" t="s">
        <v>159</v>
      </c>
      <c r="C380" s="142">
        <v>1543</v>
      </c>
      <c r="D380" s="143">
        <v>0.19058641975308643</v>
      </c>
      <c r="E380" s="142">
        <v>3</v>
      </c>
      <c r="F380" s="143">
        <f t="shared" si="47"/>
        <v>-0.99805573558003891</v>
      </c>
      <c r="G380" s="142">
        <v>565</v>
      </c>
      <c r="H380" s="143">
        <f t="shared" si="47"/>
        <v>187.33333333333334</v>
      </c>
      <c r="I380" s="142">
        <v>685</v>
      </c>
      <c r="J380" s="143">
        <f t="shared" si="47"/>
        <v>0.21238938053097356</v>
      </c>
      <c r="K380" s="142"/>
      <c r="L380" s="143"/>
      <c r="M380" s="143"/>
    </row>
    <row r="381" spans="2:13" x14ac:dyDescent="0.25">
      <c r="B381" s="141" t="s">
        <v>161</v>
      </c>
      <c r="C381" s="142">
        <v>2031</v>
      </c>
      <c r="D381" s="143">
        <v>0.21181384248210033</v>
      </c>
      <c r="E381" s="142">
        <v>3</v>
      </c>
      <c r="F381" s="143">
        <f t="shared" si="47"/>
        <v>-0.99852289512555392</v>
      </c>
      <c r="G381" s="142">
        <v>657</v>
      </c>
      <c r="H381" s="143">
        <f t="shared" si="47"/>
        <v>218</v>
      </c>
      <c r="I381" s="142">
        <v>647</v>
      </c>
      <c r="J381" s="143">
        <f t="shared" si="47"/>
        <v>-1.5220700152207001E-2</v>
      </c>
      <c r="K381" s="142"/>
      <c r="L381" s="143"/>
      <c r="M381" s="143"/>
    </row>
    <row r="382" spans="2:13" ht="15.75" x14ac:dyDescent="0.25">
      <c r="B382" s="144" t="s">
        <v>121</v>
      </c>
      <c r="C382" s="145">
        <v>10100</v>
      </c>
      <c r="D382" s="146">
        <v>3.961965134706702E-4</v>
      </c>
      <c r="E382" s="145">
        <v>4088</v>
      </c>
      <c r="F382" s="146">
        <f t="shared" si="47"/>
        <v>-0.59524752475247522</v>
      </c>
      <c r="G382" s="145">
        <v>1654</v>
      </c>
      <c r="H382" s="146">
        <f t="shared" si="47"/>
        <v>-0.59540117416829741</v>
      </c>
      <c r="I382" s="145">
        <v>4383</v>
      </c>
      <c r="J382" s="146">
        <f t="shared" si="47"/>
        <v>1.6499395405078596</v>
      </c>
      <c r="K382" s="145">
        <v>2696</v>
      </c>
      <c r="L382" s="146">
        <v>0.1370729649936735</v>
      </c>
      <c r="M382" s="146">
        <v>-0.49275634995296336</v>
      </c>
    </row>
    <row r="383" spans="2:13" ht="6" customHeight="1" x14ac:dyDescent="0.25"/>
    <row r="384" spans="2:13" x14ac:dyDescent="0.25">
      <c r="B384" s="49" t="s">
        <v>312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49"/>
      <c r="E385" s="149"/>
      <c r="G385" s="149"/>
      <c r="I385" s="149"/>
      <c r="K385" s="149"/>
    </row>
    <row r="391" spans="2:14" ht="48.75" customHeight="1" thickBot="1" x14ac:dyDescent="0.3">
      <c r="B391" s="307" t="s">
        <v>329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1" t="s">
        <v>213</v>
      </c>
    </row>
    <row r="392" spans="2:14" ht="10.5" customHeight="1" thickBot="1" x14ac:dyDescent="0.3">
      <c r="B392" s="134"/>
      <c r="C392" s="135"/>
      <c r="D392" s="134"/>
      <c r="E392" s="134"/>
      <c r="F392" s="134"/>
      <c r="G392" s="134"/>
      <c r="H392" s="134"/>
      <c r="I392" s="134"/>
      <c r="J392" s="134"/>
      <c r="K392" s="4"/>
      <c r="L392" s="4"/>
      <c r="N392" s="1" t="s">
        <v>214</v>
      </c>
    </row>
    <row r="393" spans="2:14" ht="22.5" thickTop="1" thickBot="1" x14ac:dyDescent="0.3">
      <c r="B393" s="150" t="str">
        <f>C393</f>
        <v>Noruega</v>
      </c>
      <c r="C393" s="317" t="s">
        <v>223</v>
      </c>
      <c r="D393" s="318"/>
      <c r="E393" s="318"/>
      <c r="F393" s="318"/>
      <c r="G393" s="318"/>
      <c r="H393" s="318"/>
      <c r="I393" s="318"/>
      <c r="J393" s="318"/>
      <c r="K393" s="318"/>
      <c r="L393" s="318"/>
      <c r="M393" s="319"/>
    </row>
    <row r="394" spans="2:14" ht="22.5" thickTop="1" thickBot="1" x14ac:dyDescent="0.3">
      <c r="B394" s="13"/>
      <c r="C394" s="320">
        <f>2019</f>
        <v>2019</v>
      </c>
      <c r="D394" s="321"/>
      <c r="E394" s="322">
        <v>2020</v>
      </c>
      <c r="F394" s="321"/>
      <c r="G394" s="322">
        <v>2021</v>
      </c>
      <c r="H394" s="321"/>
      <c r="I394" s="322">
        <v>2022</v>
      </c>
      <c r="J394" s="321"/>
      <c r="K394" s="322">
        <v>2023</v>
      </c>
      <c r="L394" s="323"/>
      <c r="M394" s="324"/>
    </row>
    <row r="395" spans="2:14" ht="16.5" thickTop="1" thickBot="1" x14ac:dyDescent="0.3">
      <c r="B395" s="16"/>
      <c r="C395" s="137" t="s">
        <v>135</v>
      </c>
      <c r="D395" s="138" t="str">
        <f>CONCATENATE("var ",RIGHT(2019,2),"/",RIGHT(2018,2))</f>
        <v>var 19/18</v>
      </c>
      <c r="E395" s="139" t="s">
        <v>135</v>
      </c>
      <c r="F395" s="138" t="str">
        <f>CONCATENATE("var ",RIGHT(E394,2),"/",RIGHT(E394-1,2))</f>
        <v>var 20/19</v>
      </c>
      <c r="G395" s="139" t="s">
        <v>135</v>
      </c>
      <c r="H395" s="138" t="str">
        <f>CONCATENATE("var ",RIGHT(G394,2),"/",RIGHT(G394-1,2))</f>
        <v>var 21/20</v>
      </c>
      <c r="I395" s="139" t="s">
        <v>135</v>
      </c>
      <c r="J395" s="138" t="str">
        <f>CONCATENATE("var ",RIGHT(I394,2),"/",RIGHT(I394-1,2))</f>
        <v>var 22/21</v>
      </c>
      <c r="K395" s="139" t="s">
        <v>135</v>
      </c>
      <c r="L395" s="138" t="str">
        <f>CONCATENATE("var ",RIGHT(K394,2),"/",RIGHT(K394-1,2))</f>
        <v>var 23/22</v>
      </c>
      <c r="M395" s="138" t="str">
        <f>CONCATENATE("var ",RIGHT(K394,2),"/",RIGHT(2019,2))</f>
        <v>var 23/19</v>
      </c>
    </row>
    <row r="396" spans="2:14" x14ac:dyDescent="0.25">
      <c r="B396" s="141" t="s">
        <v>139</v>
      </c>
      <c r="C396" s="142">
        <v>544</v>
      </c>
      <c r="D396" s="143">
        <v>-0.17700453857791221</v>
      </c>
      <c r="E396" s="142">
        <v>512</v>
      </c>
      <c r="F396" s="143">
        <f t="shared" ref="F396:J408" si="50">IFERROR(E396/C396-1,"-")</f>
        <v>-5.8823529411764719E-2</v>
      </c>
      <c r="G396" s="142">
        <v>9</v>
      </c>
      <c r="H396" s="143">
        <f t="shared" si="50"/>
        <v>-0.982421875</v>
      </c>
      <c r="I396" s="142">
        <v>85</v>
      </c>
      <c r="J396" s="143">
        <f t="shared" si="50"/>
        <v>8.4444444444444446</v>
      </c>
      <c r="K396" s="142">
        <v>391</v>
      </c>
      <c r="L396" s="143">
        <f t="shared" ref="L396:L400" si="51">IFERROR(K396/I396-1,"-")</f>
        <v>3.5999999999999996</v>
      </c>
      <c r="M396" s="143">
        <f>K396/C396-1</f>
        <v>-0.28125</v>
      </c>
    </row>
    <row r="397" spans="2:14" x14ac:dyDescent="0.25">
      <c r="B397" s="141" t="s">
        <v>141</v>
      </c>
      <c r="C397" s="142">
        <v>475</v>
      </c>
      <c r="D397" s="143">
        <v>-0.51282051282051277</v>
      </c>
      <c r="E397" s="142">
        <v>1139</v>
      </c>
      <c r="F397" s="143">
        <f t="shared" si="50"/>
        <v>1.3978947368421051</v>
      </c>
      <c r="G397" s="142">
        <v>0</v>
      </c>
      <c r="H397" s="143">
        <f t="shared" si="50"/>
        <v>-1</v>
      </c>
      <c r="I397" s="142">
        <v>109</v>
      </c>
      <c r="J397" s="143" t="str">
        <f t="shared" si="50"/>
        <v>-</v>
      </c>
      <c r="K397" s="142">
        <v>456</v>
      </c>
      <c r="L397" s="143">
        <f t="shared" si="51"/>
        <v>3.1834862385321099</v>
      </c>
      <c r="M397" s="143">
        <f>IFERROR(K397/C397-1,"-")</f>
        <v>-4.0000000000000036E-2</v>
      </c>
    </row>
    <row r="398" spans="2:14" x14ac:dyDescent="0.25">
      <c r="B398" s="141" t="s">
        <v>143</v>
      </c>
      <c r="C398" s="142">
        <v>560</v>
      </c>
      <c r="D398" s="143">
        <v>-0.34040047114252059</v>
      </c>
      <c r="E398" s="142">
        <v>150</v>
      </c>
      <c r="F398" s="143">
        <f t="shared" si="50"/>
        <v>-0.73214285714285721</v>
      </c>
      <c r="G398" s="142">
        <v>8</v>
      </c>
      <c r="H398" s="143">
        <f t="shared" si="50"/>
        <v>-0.94666666666666666</v>
      </c>
      <c r="I398" s="142">
        <v>68</v>
      </c>
      <c r="J398" s="143">
        <f t="shared" si="50"/>
        <v>7.5</v>
      </c>
      <c r="K398" s="142">
        <v>489</v>
      </c>
      <c r="L398" s="143">
        <f t="shared" si="51"/>
        <v>6.1911764705882355</v>
      </c>
      <c r="M398" s="143">
        <f t="shared" ref="M398:M400" si="52">IFERROR(K398/C398-1,"-")</f>
        <v>-0.12678571428571428</v>
      </c>
    </row>
    <row r="399" spans="2:14" x14ac:dyDescent="0.25">
      <c r="B399" s="141" t="s">
        <v>145</v>
      </c>
      <c r="C399" s="142">
        <v>148</v>
      </c>
      <c r="D399" s="143">
        <v>-0.39591836734693875</v>
      </c>
      <c r="E399" s="142">
        <v>0</v>
      </c>
      <c r="F399" s="143">
        <f t="shared" si="50"/>
        <v>-1</v>
      </c>
      <c r="G399" s="142">
        <v>3</v>
      </c>
      <c r="H399" s="143" t="str">
        <f t="shared" si="50"/>
        <v>-</v>
      </c>
      <c r="I399" s="142">
        <v>48</v>
      </c>
      <c r="J399" s="143">
        <f t="shared" si="50"/>
        <v>15</v>
      </c>
      <c r="K399" s="142">
        <v>67</v>
      </c>
      <c r="L399" s="143">
        <f t="shared" si="51"/>
        <v>0.39583333333333326</v>
      </c>
      <c r="M399" s="143">
        <f t="shared" si="52"/>
        <v>-0.54729729729729737</v>
      </c>
    </row>
    <row r="400" spans="2:14" x14ac:dyDescent="0.25">
      <c r="B400" s="141" t="s">
        <v>147</v>
      </c>
      <c r="C400" s="142">
        <v>17</v>
      </c>
      <c r="D400" s="143">
        <v>0</v>
      </c>
      <c r="E400" s="142">
        <v>0</v>
      </c>
      <c r="F400" s="143">
        <f t="shared" si="50"/>
        <v>-1</v>
      </c>
      <c r="G400" s="142">
        <v>14</v>
      </c>
      <c r="H400" s="143" t="str">
        <f t="shared" si="50"/>
        <v>-</v>
      </c>
      <c r="I400" s="142">
        <v>46</v>
      </c>
      <c r="J400" s="143">
        <f t="shared" si="50"/>
        <v>2.2857142857142856</v>
      </c>
      <c r="K400" s="142">
        <v>34</v>
      </c>
      <c r="L400" s="143">
        <f t="shared" si="51"/>
        <v>-0.26086956521739135</v>
      </c>
      <c r="M400" s="143">
        <f t="shared" si="52"/>
        <v>1</v>
      </c>
    </row>
    <row r="401" spans="2:13" x14ac:dyDescent="0.25">
      <c r="B401" s="141" t="s">
        <v>149</v>
      </c>
      <c r="C401" s="142">
        <v>16</v>
      </c>
      <c r="D401" s="143">
        <v>0</v>
      </c>
      <c r="E401" s="142">
        <v>0</v>
      </c>
      <c r="F401" s="143">
        <f t="shared" si="50"/>
        <v>-1</v>
      </c>
      <c r="G401" s="142">
        <v>132</v>
      </c>
      <c r="H401" s="143" t="str">
        <f t="shared" si="50"/>
        <v>-</v>
      </c>
      <c r="I401" s="142">
        <v>20</v>
      </c>
      <c r="J401" s="143">
        <f t="shared" si="50"/>
        <v>-0.84848484848484851</v>
      </c>
      <c r="K401" s="142"/>
      <c r="L401" s="143"/>
      <c r="M401" s="143"/>
    </row>
    <row r="402" spans="2:13" x14ac:dyDescent="0.25">
      <c r="B402" s="141" t="s">
        <v>151</v>
      </c>
      <c r="C402" s="142">
        <v>43</v>
      </c>
      <c r="D402" s="143">
        <v>-4.4444444444444398E-2</v>
      </c>
      <c r="E402" s="142">
        <v>3</v>
      </c>
      <c r="F402" s="143">
        <f t="shared" si="50"/>
        <v>-0.93023255813953487</v>
      </c>
      <c r="G402" s="142">
        <v>80</v>
      </c>
      <c r="H402" s="143">
        <f t="shared" si="50"/>
        <v>25.666666666666668</v>
      </c>
      <c r="I402" s="142">
        <v>52</v>
      </c>
      <c r="J402" s="143">
        <f t="shared" si="50"/>
        <v>-0.35</v>
      </c>
      <c r="K402" s="142"/>
      <c r="L402" s="143"/>
      <c r="M402" s="143"/>
    </row>
    <row r="403" spans="2:13" x14ac:dyDescent="0.25">
      <c r="B403" s="141" t="s">
        <v>153</v>
      </c>
      <c r="C403" s="142">
        <v>11</v>
      </c>
      <c r="D403" s="143">
        <v>-0.64516129032258063</v>
      </c>
      <c r="E403" s="142">
        <v>3</v>
      </c>
      <c r="F403" s="143">
        <f t="shared" si="50"/>
        <v>-0.72727272727272729</v>
      </c>
      <c r="G403" s="142">
        <v>14</v>
      </c>
      <c r="H403" s="143">
        <f t="shared" si="50"/>
        <v>3.666666666666667</v>
      </c>
      <c r="I403" s="142">
        <v>55</v>
      </c>
      <c r="J403" s="143">
        <f t="shared" si="50"/>
        <v>2.9285714285714284</v>
      </c>
      <c r="K403" s="142"/>
      <c r="L403" s="143"/>
      <c r="M403" s="143"/>
    </row>
    <row r="404" spans="2:13" x14ac:dyDescent="0.25">
      <c r="B404" s="141" t="s">
        <v>155</v>
      </c>
      <c r="C404" s="142">
        <v>9</v>
      </c>
      <c r="D404" s="143">
        <v>-0.84482758620689657</v>
      </c>
      <c r="E404" s="142">
        <v>5</v>
      </c>
      <c r="F404" s="143">
        <f t="shared" si="50"/>
        <v>-0.44444444444444442</v>
      </c>
      <c r="G404" s="142">
        <v>15</v>
      </c>
      <c r="H404" s="143">
        <f t="shared" si="50"/>
        <v>2</v>
      </c>
      <c r="I404" s="142">
        <v>148</v>
      </c>
      <c r="J404" s="143">
        <f t="shared" si="50"/>
        <v>8.8666666666666671</v>
      </c>
      <c r="K404" s="142"/>
      <c r="L404" s="143"/>
      <c r="M404" s="143"/>
    </row>
    <row r="405" spans="2:13" x14ac:dyDescent="0.25">
      <c r="B405" s="141" t="s">
        <v>157</v>
      </c>
      <c r="C405" s="142">
        <v>223</v>
      </c>
      <c r="D405" s="143">
        <v>-0.23890784982935154</v>
      </c>
      <c r="E405" s="142">
        <v>2</v>
      </c>
      <c r="F405" s="143">
        <f t="shared" si="50"/>
        <v>-0.99103139013452912</v>
      </c>
      <c r="G405" s="142">
        <v>28</v>
      </c>
      <c r="H405" s="143">
        <f t="shared" si="50"/>
        <v>13</v>
      </c>
      <c r="I405" s="142">
        <v>592</v>
      </c>
      <c r="J405" s="143">
        <f t="shared" si="50"/>
        <v>20.142857142857142</v>
      </c>
      <c r="K405" s="142"/>
      <c r="L405" s="143"/>
      <c r="M405" s="143"/>
    </row>
    <row r="406" spans="2:13" x14ac:dyDescent="0.25">
      <c r="B406" s="141" t="s">
        <v>159</v>
      </c>
      <c r="C406" s="142">
        <v>346</v>
      </c>
      <c r="D406" s="143">
        <v>-0.51267605633802815</v>
      </c>
      <c r="E406" s="142">
        <v>0</v>
      </c>
      <c r="F406" s="143">
        <f t="shared" si="50"/>
        <v>-1</v>
      </c>
      <c r="G406" s="142">
        <v>81</v>
      </c>
      <c r="H406" s="143" t="str">
        <f t="shared" si="50"/>
        <v>-</v>
      </c>
      <c r="I406" s="142">
        <v>375</v>
      </c>
      <c r="J406" s="143">
        <f t="shared" si="50"/>
        <v>3.6296296296296298</v>
      </c>
      <c r="K406" s="142"/>
      <c r="L406" s="143"/>
      <c r="M406" s="143"/>
    </row>
    <row r="407" spans="2:13" x14ac:dyDescent="0.25">
      <c r="B407" s="141" t="s">
        <v>161</v>
      </c>
      <c r="C407" s="142">
        <v>1046</v>
      </c>
      <c r="D407" s="143">
        <v>0.87119856887298752</v>
      </c>
      <c r="E407" s="142">
        <v>4</v>
      </c>
      <c r="F407" s="143">
        <f t="shared" si="50"/>
        <v>-0.99617590822179736</v>
      </c>
      <c r="G407" s="142">
        <v>130</v>
      </c>
      <c r="H407" s="143">
        <f t="shared" si="50"/>
        <v>31.5</v>
      </c>
      <c r="I407" s="142">
        <v>391</v>
      </c>
      <c r="J407" s="143">
        <f t="shared" si="50"/>
        <v>2.0076923076923077</v>
      </c>
      <c r="K407" s="142"/>
      <c r="L407" s="143"/>
      <c r="M407" s="143"/>
    </row>
    <row r="408" spans="2:13" ht="15.75" x14ac:dyDescent="0.25">
      <c r="B408" s="144" t="s">
        <v>121</v>
      </c>
      <c r="C408" s="145">
        <v>3438</v>
      </c>
      <c r="D408" s="146">
        <v>-0.22897510652612696</v>
      </c>
      <c r="E408" s="145">
        <v>1818</v>
      </c>
      <c r="F408" s="146">
        <f t="shared" si="50"/>
        <v>-0.47120418848167545</v>
      </c>
      <c r="G408" s="145">
        <v>514</v>
      </c>
      <c r="H408" s="146">
        <f t="shared" si="50"/>
        <v>-0.71727172717271725</v>
      </c>
      <c r="I408" s="145">
        <v>1989</v>
      </c>
      <c r="J408" s="146">
        <f t="shared" si="50"/>
        <v>2.8696498054474708</v>
      </c>
      <c r="K408" s="145">
        <v>1437</v>
      </c>
      <c r="L408" s="146">
        <v>3.036516853932584</v>
      </c>
      <c r="M408" s="146">
        <v>-0.17603211009174313</v>
      </c>
    </row>
    <row r="409" spans="2:13" ht="6" customHeight="1" x14ac:dyDescent="0.25"/>
    <row r="410" spans="2:13" x14ac:dyDescent="0.25">
      <c r="B410" s="49" t="s">
        <v>312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49"/>
      <c r="E411" s="149"/>
      <c r="G411" s="149"/>
      <c r="I411" s="149"/>
      <c r="K411" s="149"/>
    </row>
    <row r="417" spans="2:14" ht="48.75" customHeight="1" thickBot="1" x14ac:dyDescent="0.3">
      <c r="B417" s="307" t="s">
        <v>330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1" t="s">
        <v>213</v>
      </c>
    </row>
    <row r="418" spans="2:14" ht="10.5" customHeight="1" thickBot="1" x14ac:dyDescent="0.3">
      <c r="B418" s="134"/>
      <c r="C418" s="135"/>
      <c r="D418" s="134"/>
      <c r="E418" s="134"/>
      <c r="F418" s="134"/>
      <c r="G418" s="134"/>
      <c r="H418" s="134"/>
      <c r="I418" s="134"/>
      <c r="J418" s="134"/>
      <c r="K418" s="4"/>
      <c r="L418" s="4"/>
      <c r="N418" s="1" t="s">
        <v>214</v>
      </c>
    </row>
    <row r="419" spans="2:14" ht="22.5" thickTop="1" thickBot="1" x14ac:dyDescent="0.3">
      <c r="B419" s="150" t="str">
        <f>C419</f>
        <v>Suecia</v>
      </c>
      <c r="C419" s="317" t="s">
        <v>225</v>
      </c>
      <c r="D419" s="318"/>
      <c r="E419" s="318"/>
      <c r="F419" s="318"/>
      <c r="G419" s="318"/>
      <c r="H419" s="318"/>
      <c r="I419" s="318"/>
      <c r="J419" s="318"/>
      <c r="K419" s="318"/>
      <c r="L419" s="318"/>
      <c r="M419" s="319"/>
    </row>
    <row r="420" spans="2:14" ht="22.5" thickTop="1" thickBot="1" x14ac:dyDescent="0.3">
      <c r="B420" s="13"/>
      <c r="C420" s="320">
        <f>2019</f>
        <v>2019</v>
      </c>
      <c r="D420" s="321"/>
      <c r="E420" s="322">
        <v>2020</v>
      </c>
      <c r="F420" s="321"/>
      <c r="G420" s="322">
        <v>2021</v>
      </c>
      <c r="H420" s="321"/>
      <c r="I420" s="322">
        <v>2022</v>
      </c>
      <c r="J420" s="321"/>
      <c r="K420" s="322">
        <v>2023</v>
      </c>
      <c r="L420" s="323"/>
      <c r="M420" s="324"/>
    </row>
    <row r="421" spans="2:14" ht="16.5" thickTop="1" thickBot="1" x14ac:dyDescent="0.3">
      <c r="B421" s="16"/>
      <c r="C421" s="137" t="s">
        <v>135</v>
      </c>
      <c r="D421" s="138" t="str">
        <f>CONCATENATE("var ",RIGHT(2019,2),"/",RIGHT(2018,2))</f>
        <v>var 19/18</v>
      </c>
      <c r="E421" s="139" t="s">
        <v>135</v>
      </c>
      <c r="F421" s="138" t="str">
        <f>CONCATENATE("var ",RIGHT(E420,2),"/",RIGHT(E420-1,2))</f>
        <v>var 20/19</v>
      </c>
      <c r="G421" s="139" t="s">
        <v>135</v>
      </c>
      <c r="H421" s="138" t="str">
        <f>CONCATENATE("var ",RIGHT(G420,2),"/",RIGHT(G420-1,2))</f>
        <v>var 21/20</v>
      </c>
      <c r="I421" s="139" t="s">
        <v>135</v>
      </c>
      <c r="J421" s="138" t="str">
        <f>CONCATENATE("var ",RIGHT(I420,2),"/",RIGHT(I420-1,2))</f>
        <v>var 22/21</v>
      </c>
      <c r="K421" s="139" t="s">
        <v>135</v>
      </c>
      <c r="L421" s="138" t="str">
        <f>CONCATENATE("var ",RIGHT(K420,2),"/",RIGHT(K420-1,2))</f>
        <v>var 23/22</v>
      </c>
      <c r="M421" s="138" t="str">
        <f>CONCATENATE("var ",RIGHT(K420,2),"/",RIGHT(2019,2))</f>
        <v>var 23/19</v>
      </c>
    </row>
    <row r="422" spans="2:14" x14ac:dyDescent="0.25">
      <c r="B422" s="141" t="s">
        <v>139</v>
      </c>
      <c r="C422" s="142">
        <v>6064</v>
      </c>
      <c r="D422" s="143">
        <v>-0.22574055158324824</v>
      </c>
      <c r="E422" s="142">
        <v>4924</v>
      </c>
      <c r="F422" s="143">
        <f t="shared" ref="F422:J434" si="53">IFERROR(E422/C422-1,"-")</f>
        <v>-0.18799472295514508</v>
      </c>
      <c r="G422" s="142">
        <v>816</v>
      </c>
      <c r="H422" s="143">
        <f t="shared" si="53"/>
        <v>-0.83428107229894399</v>
      </c>
      <c r="I422" s="142">
        <v>2442</v>
      </c>
      <c r="J422" s="143">
        <f t="shared" si="53"/>
        <v>1.9926470588235294</v>
      </c>
      <c r="K422" s="142">
        <v>3415</v>
      </c>
      <c r="L422" s="143">
        <f t="shared" ref="L422:L426" si="54">IFERROR(K422/I422-1,"-")</f>
        <v>0.39844389844389849</v>
      </c>
      <c r="M422" s="143">
        <f>K422/C422-1</f>
        <v>-0.43684036939313986</v>
      </c>
    </row>
    <row r="423" spans="2:14" x14ac:dyDescent="0.25">
      <c r="B423" s="141" t="s">
        <v>141</v>
      </c>
      <c r="C423" s="142">
        <v>6047</v>
      </c>
      <c r="D423" s="143">
        <v>-0.14214782238615409</v>
      </c>
      <c r="E423" s="142">
        <v>4661</v>
      </c>
      <c r="F423" s="143">
        <f t="shared" si="53"/>
        <v>-0.22920456424673397</v>
      </c>
      <c r="G423" s="142">
        <v>604</v>
      </c>
      <c r="H423" s="143">
        <f t="shared" si="53"/>
        <v>-0.87041407423299721</v>
      </c>
      <c r="I423" s="142">
        <v>2607</v>
      </c>
      <c r="J423" s="143">
        <f t="shared" si="53"/>
        <v>3.3162251655629138</v>
      </c>
      <c r="K423" s="142">
        <v>2512</v>
      </c>
      <c r="L423" s="143">
        <f t="shared" si="54"/>
        <v>-3.6440352896049077E-2</v>
      </c>
      <c r="M423" s="143">
        <f>IFERROR(K423/C423-1,"-")</f>
        <v>-0.58458739871010423</v>
      </c>
    </row>
    <row r="424" spans="2:14" x14ac:dyDescent="0.25">
      <c r="B424" s="141" t="s">
        <v>143</v>
      </c>
      <c r="C424" s="142">
        <v>5844</v>
      </c>
      <c r="D424" s="143">
        <v>-0.12040939193257072</v>
      </c>
      <c r="E424" s="142">
        <v>1650</v>
      </c>
      <c r="F424" s="143">
        <f t="shared" si="53"/>
        <v>-0.71765913757700206</v>
      </c>
      <c r="G424" s="142">
        <v>889</v>
      </c>
      <c r="H424" s="143">
        <f t="shared" si="53"/>
        <v>-0.46121212121212118</v>
      </c>
      <c r="I424" s="142">
        <v>1454</v>
      </c>
      <c r="J424" s="143">
        <f t="shared" si="53"/>
        <v>0.63554555680539937</v>
      </c>
      <c r="K424" s="142">
        <v>3063</v>
      </c>
      <c r="L424" s="143">
        <f t="shared" si="54"/>
        <v>1.1066024759284732</v>
      </c>
      <c r="M424" s="143">
        <f t="shared" ref="M424:M426" si="55">IFERROR(K424/C424-1,"-")</f>
        <v>-0.47587268993839837</v>
      </c>
    </row>
    <row r="425" spans="2:14" x14ac:dyDescent="0.25">
      <c r="B425" s="141" t="s">
        <v>145</v>
      </c>
      <c r="C425" s="142">
        <v>3047</v>
      </c>
      <c r="D425" s="143">
        <v>-9.7986974541148575E-2</v>
      </c>
      <c r="E425" s="142">
        <v>0</v>
      </c>
      <c r="F425" s="143">
        <f t="shared" si="53"/>
        <v>-1</v>
      </c>
      <c r="G425" s="142">
        <v>586</v>
      </c>
      <c r="H425" s="143" t="str">
        <f t="shared" si="53"/>
        <v>-</v>
      </c>
      <c r="I425" s="142">
        <v>2167</v>
      </c>
      <c r="J425" s="143">
        <f t="shared" si="53"/>
        <v>2.697952218430034</v>
      </c>
      <c r="K425" s="142">
        <v>1244</v>
      </c>
      <c r="L425" s="143">
        <f t="shared" si="54"/>
        <v>-0.42593447161975084</v>
      </c>
      <c r="M425" s="143">
        <f t="shared" si="55"/>
        <v>-0.59172957006892024</v>
      </c>
    </row>
    <row r="426" spans="2:14" x14ac:dyDescent="0.25">
      <c r="B426" s="141" t="s">
        <v>147</v>
      </c>
      <c r="C426" s="142">
        <v>824</v>
      </c>
      <c r="D426" s="143">
        <v>0.34640522875817004</v>
      </c>
      <c r="E426" s="142">
        <v>0</v>
      </c>
      <c r="F426" s="143">
        <f t="shared" si="53"/>
        <v>-1</v>
      </c>
      <c r="G426" s="142">
        <v>582</v>
      </c>
      <c r="H426" s="143" t="str">
        <f t="shared" si="53"/>
        <v>-</v>
      </c>
      <c r="I426" s="142">
        <v>625</v>
      </c>
      <c r="J426" s="143">
        <f t="shared" si="53"/>
        <v>7.3883161512027451E-2</v>
      </c>
      <c r="K426" s="142">
        <v>1192</v>
      </c>
      <c r="L426" s="143">
        <f t="shared" si="54"/>
        <v>0.90720000000000001</v>
      </c>
      <c r="M426" s="143">
        <f t="shared" si="55"/>
        <v>0.44660194174757284</v>
      </c>
    </row>
    <row r="427" spans="2:14" x14ac:dyDescent="0.25">
      <c r="B427" s="141" t="s">
        <v>149</v>
      </c>
      <c r="C427" s="142">
        <v>1070</v>
      </c>
      <c r="D427" s="143">
        <v>0.34253450439146804</v>
      </c>
      <c r="E427" s="142">
        <v>4</v>
      </c>
      <c r="F427" s="143">
        <f t="shared" si="53"/>
        <v>-0.99626168224299061</v>
      </c>
      <c r="G427" s="142">
        <v>635</v>
      </c>
      <c r="H427" s="143">
        <f t="shared" si="53"/>
        <v>157.75</v>
      </c>
      <c r="I427" s="142">
        <v>950</v>
      </c>
      <c r="J427" s="143">
        <f t="shared" si="53"/>
        <v>0.49606299212598426</v>
      </c>
      <c r="K427" s="142"/>
      <c r="L427" s="143"/>
      <c r="M427" s="143"/>
    </row>
    <row r="428" spans="2:14" x14ac:dyDescent="0.25">
      <c r="B428" s="141" t="s">
        <v>151</v>
      </c>
      <c r="C428" s="142">
        <v>1319</v>
      </c>
      <c r="D428" s="143">
        <v>0.22242817423540306</v>
      </c>
      <c r="E428" s="142">
        <v>46</v>
      </c>
      <c r="F428" s="143">
        <f t="shared" si="53"/>
        <v>-0.96512509476876418</v>
      </c>
      <c r="G428" s="142">
        <v>1233</v>
      </c>
      <c r="H428" s="143">
        <f t="shared" si="53"/>
        <v>25.804347826086957</v>
      </c>
      <c r="I428" s="142">
        <v>629</v>
      </c>
      <c r="J428" s="143">
        <f t="shared" si="53"/>
        <v>-0.48986212489862124</v>
      </c>
      <c r="K428" s="142"/>
      <c r="L428" s="143"/>
      <c r="M428" s="143"/>
    </row>
    <row r="429" spans="2:14" x14ac:dyDescent="0.25">
      <c r="B429" s="141" t="s">
        <v>153</v>
      </c>
      <c r="C429" s="142">
        <v>749</v>
      </c>
      <c r="D429" s="143">
        <v>-3.3548387096774213E-2</v>
      </c>
      <c r="E429" s="142">
        <v>55</v>
      </c>
      <c r="F429" s="143">
        <f t="shared" si="53"/>
        <v>-0.92656875834445929</v>
      </c>
      <c r="G429" s="142">
        <v>865</v>
      </c>
      <c r="H429" s="143">
        <f t="shared" si="53"/>
        <v>14.727272727272727</v>
      </c>
      <c r="I429" s="142">
        <v>983</v>
      </c>
      <c r="J429" s="143">
        <f t="shared" si="53"/>
        <v>0.13641618497109831</v>
      </c>
      <c r="K429" s="142"/>
      <c r="L429" s="143"/>
      <c r="M429" s="143"/>
    </row>
    <row r="430" spans="2:14" x14ac:dyDescent="0.25">
      <c r="B430" s="141" t="s">
        <v>155</v>
      </c>
      <c r="C430" s="142">
        <v>835</v>
      </c>
      <c r="D430" s="143">
        <v>-8.3135391923990776E-3</v>
      </c>
      <c r="E430" s="142">
        <v>15</v>
      </c>
      <c r="F430" s="143">
        <f t="shared" si="53"/>
        <v>-0.98203592814371254</v>
      </c>
      <c r="G430" s="142">
        <v>331</v>
      </c>
      <c r="H430" s="143">
        <f t="shared" si="53"/>
        <v>21.066666666666666</v>
      </c>
      <c r="I430" s="142">
        <v>1297</v>
      </c>
      <c r="J430" s="143">
        <f t="shared" si="53"/>
        <v>2.9184290030211479</v>
      </c>
      <c r="K430" s="142"/>
      <c r="L430" s="143"/>
      <c r="M430" s="143"/>
    </row>
    <row r="431" spans="2:14" x14ac:dyDescent="0.25">
      <c r="B431" s="141" t="s">
        <v>157</v>
      </c>
      <c r="C431" s="142">
        <v>4420</v>
      </c>
      <c r="D431" s="143">
        <v>0.12296747967479682</v>
      </c>
      <c r="E431" s="142">
        <v>460</v>
      </c>
      <c r="F431" s="143">
        <f t="shared" si="53"/>
        <v>-0.89592760180995479</v>
      </c>
      <c r="G431" s="142">
        <v>1456</v>
      </c>
      <c r="H431" s="143">
        <f t="shared" si="53"/>
        <v>2.1652173913043478</v>
      </c>
      <c r="I431" s="142">
        <v>1770</v>
      </c>
      <c r="J431" s="143">
        <f t="shared" si="53"/>
        <v>0.21565934065934056</v>
      </c>
      <c r="K431" s="142"/>
      <c r="L431" s="143"/>
      <c r="M431" s="143"/>
    </row>
    <row r="432" spans="2:14" x14ac:dyDescent="0.25">
      <c r="B432" s="141" t="s">
        <v>159</v>
      </c>
      <c r="C432" s="142">
        <v>5054</v>
      </c>
      <c r="D432" s="143">
        <v>-4.06226271829917E-2</v>
      </c>
      <c r="E432" s="142">
        <v>812</v>
      </c>
      <c r="F432" s="143">
        <f t="shared" si="53"/>
        <v>-0.83933518005540164</v>
      </c>
      <c r="G432" s="142">
        <v>2366</v>
      </c>
      <c r="H432" s="143">
        <f t="shared" si="53"/>
        <v>1.9137931034482758</v>
      </c>
      <c r="I432" s="142">
        <v>3052</v>
      </c>
      <c r="J432" s="143">
        <f t="shared" si="53"/>
        <v>0.28994082840236679</v>
      </c>
      <c r="K432" s="142"/>
      <c r="L432" s="143"/>
      <c r="M432" s="143"/>
    </row>
    <row r="433" spans="2:14" x14ac:dyDescent="0.25">
      <c r="B433" s="141" t="s">
        <v>161</v>
      </c>
      <c r="C433" s="142">
        <v>6060</v>
      </c>
      <c r="D433" s="143">
        <v>-9.0499774876181882E-2</v>
      </c>
      <c r="E433" s="142">
        <v>818</v>
      </c>
      <c r="F433" s="143">
        <f t="shared" si="53"/>
        <v>-0.86501650165016497</v>
      </c>
      <c r="G433" s="142">
        <v>2432</v>
      </c>
      <c r="H433" s="143">
        <f t="shared" si="53"/>
        <v>1.9731051344743276</v>
      </c>
      <c r="I433" s="142">
        <v>3295</v>
      </c>
      <c r="J433" s="143">
        <f t="shared" si="53"/>
        <v>0.35485197368421062</v>
      </c>
      <c r="K433" s="142"/>
      <c r="L433" s="143"/>
      <c r="M433" s="143"/>
    </row>
    <row r="434" spans="2:14" ht="15.75" x14ac:dyDescent="0.25">
      <c r="B434" s="144" t="s">
        <v>121</v>
      </c>
      <c r="C434" s="145">
        <v>41333</v>
      </c>
      <c r="D434" s="146">
        <v>-7.893036211699167E-2</v>
      </c>
      <c r="E434" s="145">
        <v>13445</v>
      </c>
      <c r="F434" s="146">
        <f t="shared" si="53"/>
        <v>-0.67471511867031186</v>
      </c>
      <c r="G434" s="145">
        <v>12795</v>
      </c>
      <c r="H434" s="146">
        <f t="shared" si="53"/>
        <v>-4.8345109706210532E-2</v>
      </c>
      <c r="I434" s="145">
        <v>21271</v>
      </c>
      <c r="J434" s="146">
        <f t="shared" si="53"/>
        <v>0.66244626807346618</v>
      </c>
      <c r="K434" s="145">
        <v>11426</v>
      </c>
      <c r="L434" s="146">
        <v>0.22926304464766001</v>
      </c>
      <c r="M434" s="146">
        <v>-0.4764959222945111</v>
      </c>
    </row>
    <row r="435" spans="2:14" ht="6" customHeight="1" x14ac:dyDescent="0.25"/>
    <row r="436" spans="2:14" x14ac:dyDescent="0.25">
      <c r="B436" s="49" t="s">
        <v>312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49"/>
      <c r="E437" s="149"/>
      <c r="G437" s="149"/>
      <c r="I437" s="149"/>
      <c r="K437" s="149"/>
    </row>
    <row r="443" spans="2:14" ht="48.75" customHeight="1" thickBot="1" x14ac:dyDescent="0.3">
      <c r="B443" s="307" t="s">
        <v>331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1" t="s">
        <v>213</v>
      </c>
    </row>
    <row r="444" spans="2:14" ht="10.5" customHeight="1" thickBot="1" x14ac:dyDescent="0.3">
      <c r="B444" s="134"/>
      <c r="C444" s="135"/>
      <c r="D444" s="134"/>
      <c r="E444" s="134"/>
      <c r="F444" s="134"/>
      <c r="G444" s="134"/>
      <c r="H444" s="134"/>
      <c r="I444" s="134"/>
      <c r="J444" s="134"/>
      <c r="K444" s="4"/>
      <c r="L444" s="4"/>
      <c r="N444" s="1" t="s">
        <v>214</v>
      </c>
    </row>
    <row r="445" spans="2:14" ht="22.5" thickTop="1" thickBot="1" x14ac:dyDescent="0.3">
      <c r="B445" s="150" t="str">
        <f>C445</f>
        <v>Portugal</v>
      </c>
      <c r="C445" s="317" t="s">
        <v>227</v>
      </c>
      <c r="D445" s="318"/>
      <c r="E445" s="318"/>
      <c r="F445" s="318"/>
      <c r="G445" s="318"/>
      <c r="H445" s="318"/>
      <c r="I445" s="318"/>
      <c r="J445" s="318"/>
      <c r="K445" s="318"/>
      <c r="L445" s="318"/>
      <c r="M445" s="319"/>
    </row>
    <row r="446" spans="2:14" ht="22.5" thickTop="1" thickBot="1" x14ac:dyDescent="0.3">
      <c r="B446" s="13"/>
      <c r="C446" s="320">
        <f>2019</f>
        <v>2019</v>
      </c>
      <c r="D446" s="321"/>
      <c r="E446" s="322">
        <v>2020</v>
      </c>
      <c r="F446" s="321"/>
      <c r="G446" s="322">
        <v>2021</v>
      </c>
      <c r="H446" s="321"/>
      <c r="I446" s="322">
        <v>2022</v>
      </c>
      <c r="J446" s="321"/>
      <c r="K446" s="322">
        <v>2023</v>
      </c>
      <c r="L446" s="323"/>
      <c r="M446" s="324"/>
    </row>
    <row r="447" spans="2:14" ht="16.5" thickTop="1" thickBot="1" x14ac:dyDescent="0.3">
      <c r="B447" s="16"/>
      <c r="C447" s="137" t="s">
        <v>135</v>
      </c>
      <c r="D447" s="138" t="str">
        <f>CONCATENATE("var ",RIGHT(2019,2),"/",RIGHT(2018,2))</f>
        <v>var 19/18</v>
      </c>
      <c r="E447" s="139" t="s">
        <v>135</v>
      </c>
      <c r="F447" s="138" t="str">
        <f>CONCATENATE("var ",RIGHT(E446,2),"/",RIGHT(E446-1,2))</f>
        <v>var 20/19</v>
      </c>
      <c r="G447" s="139" t="s">
        <v>135</v>
      </c>
      <c r="H447" s="138" t="str">
        <f>CONCATENATE("var ",RIGHT(G446,2),"/",RIGHT(G446-1,2))</f>
        <v>var 21/20</v>
      </c>
      <c r="I447" s="139" t="s">
        <v>135</v>
      </c>
      <c r="J447" s="138" t="str">
        <f>CONCATENATE("var ",RIGHT(I446,2),"/",RIGHT(I446-1,2))</f>
        <v>var 22/21</v>
      </c>
      <c r="K447" s="139" t="s">
        <v>135</v>
      </c>
      <c r="L447" s="138" t="str">
        <f>CONCATENATE("var ",RIGHT(K446,2),"/",RIGHT(K446-1,2))</f>
        <v>var 23/22</v>
      </c>
      <c r="M447" s="138" t="str">
        <f>CONCATENATE("var ",RIGHT(K446,2),"/",RIGHT(2019,2))</f>
        <v>var 23/19</v>
      </c>
    </row>
    <row r="448" spans="2:14" x14ac:dyDescent="0.25">
      <c r="B448" s="141" t="s">
        <v>139</v>
      </c>
      <c r="C448" s="142">
        <v>92</v>
      </c>
      <c r="D448" s="143">
        <v>-4.166666666666663E-2</v>
      </c>
      <c r="E448" s="142">
        <v>78</v>
      </c>
      <c r="F448" s="143">
        <f t="shared" ref="F448:J460" si="56">IFERROR(E448/C448-1,"-")</f>
        <v>-0.15217391304347827</v>
      </c>
      <c r="G448" s="142">
        <v>21</v>
      </c>
      <c r="H448" s="143">
        <f t="shared" si="56"/>
        <v>-0.73076923076923084</v>
      </c>
      <c r="I448" s="142">
        <v>137</v>
      </c>
      <c r="J448" s="143">
        <f t="shared" si="56"/>
        <v>5.5238095238095237</v>
      </c>
      <c r="K448" s="142">
        <v>242</v>
      </c>
      <c r="L448" s="143">
        <f t="shared" ref="L448:L452" si="57">IFERROR(K448/I448-1,"-")</f>
        <v>0.76642335766423364</v>
      </c>
      <c r="M448" s="143">
        <f>K448/C448-1</f>
        <v>1.6304347826086958</v>
      </c>
    </row>
    <row r="449" spans="2:13" x14ac:dyDescent="0.25">
      <c r="B449" s="141" t="s">
        <v>141</v>
      </c>
      <c r="C449" s="142">
        <v>108</v>
      </c>
      <c r="D449" s="143">
        <v>-0.12903225806451613</v>
      </c>
      <c r="E449" s="142">
        <v>112</v>
      </c>
      <c r="F449" s="143">
        <f t="shared" si="56"/>
        <v>3.7037037037036979E-2</v>
      </c>
      <c r="G449" s="142">
        <v>29</v>
      </c>
      <c r="H449" s="143">
        <f t="shared" si="56"/>
        <v>-0.7410714285714286</v>
      </c>
      <c r="I449" s="142">
        <v>218</v>
      </c>
      <c r="J449" s="143">
        <f t="shared" si="56"/>
        <v>6.5172413793103452</v>
      </c>
      <c r="K449" s="142">
        <v>414</v>
      </c>
      <c r="L449" s="143">
        <f t="shared" si="57"/>
        <v>0.89908256880733939</v>
      </c>
      <c r="M449" s="143">
        <f>IFERROR(K449/C449-1,"-")</f>
        <v>2.8333333333333335</v>
      </c>
    </row>
    <row r="450" spans="2:13" x14ac:dyDescent="0.25">
      <c r="B450" s="141" t="s">
        <v>143</v>
      </c>
      <c r="C450" s="142">
        <v>188</v>
      </c>
      <c r="D450" s="143">
        <v>0.54098360655737698</v>
      </c>
      <c r="E450" s="142">
        <v>36</v>
      </c>
      <c r="F450" s="143">
        <f t="shared" si="56"/>
        <v>-0.8085106382978724</v>
      </c>
      <c r="G450" s="142">
        <v>40</v>
      </c>
      <c r="H450" s="143">
        <f t="shared" si="56"/>
        <v>0.11111111111111116</v>
      </c>
      <c r="I450" s="142">
        <v>292</v>
      </c>
      <c r="J450" s="143">
        <f t="shared" si="56"/>
        <v>6.3</v>
      </c>
      <c r="K450" s="142">
        <v>449</v>
      </c>
      <c r="L450" s="143">
        <f t="shared" si="57"/>
        <v>0.53767123287671237</v>
      </c>
      <c r="M450" s="143">
        <f t="shared" ref="M450:M452" si="58">IFERROR(K450/C450-1,"-")</f>
        <v>1.3882978723404253</v>
      </c>
    </row>
    <row r="451" spans="2:13" x14ac:dyDescent="0.25">
      <c r="B451" s="141" t="s">
        <v>145</v>
      </c>
      <c r="C451" s="142">
        <v>209</v>
      </c>
      <c r="D451" s="143">
        <v>-0.38709677419354838</v>
      </c>
      <c r="E451" s="142">
        <v>0</v>
      </c>
      <c r="F451" s="143">
        <f t="shared" si="56"/>
        <v>-1</v>
      </c>
      <c r="G451" s="142">
        <v>89</v>
      </c>
      <c r="H451" s="143" t="str">
        <f t="shared" si="56"/>
        <v>-</v>
      </c>
      <c r="I451" s="142">
        <v>340</v>
      </c>
      <c r="J451" s="143">
        <f t="shared" si="56"/>
        <v>2.8202247191011236</v>
      </c>
      <c r="K451" s="142">
        <v>509</v>
      </c>
      <c r="L451" s="143">
        <f t="shared" si="57"/>
        <v>0.49705882352941178</v>
      </c>
      <c r="M451" s="143">
        <f t="shared" si="58"/>
        <v>1.4354066985645932</v>
      </c>
    </row>
    <row r="452" spans="2:13" x14ac:dyDescent="0.25">
      <c r="B452" s="141" t="s">
        <v>147</v>
      </c>
      <c r="C452" s="142">
        <v>131</v>
      </c>
      <c r="D452" s="143">
        <v>0.11965811965811968</v>
      </c>
      <c r="E452" s="142">
        <v>0</v>
      </c>
      <c r="F452" s="143">
        <f t="shared" si="56"/>
        <v>-1</v>
      </c>
      <c r="G452" s="142">
        <v>178</v>
      </c>
      <c r="H452" s="143" t="str">
        <f t="shared" si="56"/>
        <v>-</v>
      </c>
      <c r="I452" s="142">
        <v>443</v>
      </c>
      <c r="J452" s="143">
        <f t="shared" si="56"/>
        <v>1.4887640449438204</v>
      </c>
      <c r="K452" s="142">
        <v>286</v>
      </c>
      <c r="L452" s="143">
        <f t="shared" si="57"/>
        <v>-0.35440180586907444</v>
      </c>
      <c r="M452" s="143">
        <f t="shared" si="58"/>
        <v>1.1832061068702289</v>
      </c>
    </row>
    <row r="453" spans="2:13" x14ac:dyDescent="0.25">
      <c r="B453" s="141" t="s">
        <v>149</v>
      </c>
      <c r="C453" s="142">
        <v>724</v>
      </c>
      <c r="D453" s="143">
        <v>1.2839116719242902</v>
      </c>
      <c r="E453" s="142">
        <v>0</v>
      </c>
      <c r="F453" s="143">
        <f t="shared" si="56"/>
        <v>-1</v>
      </c>
      <c r="G453" s="142">
        <v>159</v>
      </c>
      <c r="H453" s="143" t="str">
        <f t="shared" si="56"/>
        <v>-</v>
      </c>
      <c r="I453" s="142">
        <v>944</v>
      </c>
      <c r="J453" s="143">
        <f t="shared" si="56"/>
        <v>4.9371069182389933</v>
      </c>
      <c r="K453" s="142"/>
      <c r="L453" s="143"/>
      <c r="M453" s="143"/>
    </row>
    <row r="454" spans="2:13" x14ac:dyDescent="0.25">
      <c r="B454" s="141" t="s">
        <v>151</v>
      </c>
      <c r="C454" s="142">
        <v>2097</v>
      </c>
      <c r="D454" s="143">
        <v>2.8833333333333333</v>
      </c>
      <c r="E454" s="142">
        <v>32</v>
      </c>
      <c r="F454" s="143">
        <f t="shared" si="56"/>
        <v>-0.98474010491177877</v>
      </c>
      <c r="G454" s="142">
        <v>290</v>
      </c>
      <c r="H454" s="143">
        <f t="shared" si="56"/>
        <v>8.0625</v>
      </c>
      <c r="I454" s="142">
        <v>1318</v>
      </c>
      <c r="J454" s="143">
        <f t="shared" si="56"/>
        <v>3.544827586206897</v>
      </c>
      <c r="K454" s="142"/>
      <c r="L454" s="143"/>
      <c r="M454" s="143"/>
    </row>
    <row r="455" spans="2:13" x14ac:dyDescent="0.25">
      <c r="B455" s="141" t="s">
        <v>153</v>
      </c>
      <c r="C455" s="142">
        <v>2198</v>
      </c>
      <c r="D455" s="143">
        <v>1.9189907038512617</v>
      </c>
      <c r="E455" s="142">
        <v>141</v>
      </c>
      <c r="F455" s="143">
        <f t="shared" si="56"/>
        <v>-0.93585077343039125</v>
      </c>
      <c r="G455" s="142">
        <v>574</v>
      </c>
      <c r="H455" s="143">
        <f t="shared" si="56"/>
        <v>3.0709219858156027</v>
      </c>
      <c r="I455" s="142">
        <v>1445</v>
      </c>
      <c r="J455" s="143">
        <f t="shared" si="56"/>
        <v>1.5174216027874565</v>
      </c>
      <c r="K455" s="142"/>
      <c r="L455" s="143"/>
      <c r="M455" s="143"/>
    </row>
    <row r="456" spans="2:13" x14ac:dyDescent="0.25">
      <c r="B456" s="141" t="s">
        <v>155</v>
      </c>
      <c r="C456" s="142">
        <v>702</v>
      </c>
      <c r="D456" s="143">
        <v>1.4375</v>
      </c>
      <c r="E456" s="142">
        <v>53</v>
      </c>
      <c r="F456" s="143">
        <f t="shared" si="56"/>
        <v>-0.92450142450142447</v>
      </c>
      <c r="G456" s="142">
        <v>470</v>
      </c>
      <c r="H456" s="143">
        <f t="shared" si="56"/>
        <v>7.8679245283018862</v>
      </c>
      <c r="I456" s="142">
        <v>1168</v>
      </c>
      <c r="J456" s="143">
        <f t="shared" si="56"/>
        <v>1.4851063829787234</v>
      </c>
      <c r="K456" s="142"/>
      <c r="L456" s="143"/>
      <c r="M456" s="143"/>
    </row>
    <row r="457" spans="2:13" x14ac:dyDescent="0.25">
      <c r="B457" s="141" t="s">
        <v>157</v>
      </c>
      <c r="C457" s="142">
        <v>189</v>
      </c>
      <c r="D457" s="143">
        <v>0.56198347107438007</v>
      </c>
      <c r="E457" s="142">
        <v>68</v>
      </c>
      <c r="F457" s="143">
        <f t="shared" si="56"/>
        <v>-0.64021164021164023</v>
      </c>
      <c r="G457" s="142">
        <v>402</v>
      </c>
      <c r="H457" s="143">
        <f t="shared" si="56"/>
        <v>4.9117647058823533</v>
      </c>
      <c r="I457" s="142">
        <v>475</v>
      </c>
      <c r="J457" s="143">
        <f t="shared" si="56"/>
        <v>0.18159203980099492</v>
      </c>
      <c r="K457" s="142"/>
      <c r="L457" s="143"/>
      <c r="M457" s="143"/>
    </row>
    <row r="458" spans="2:13" x14ac:dyDescent="0.25">
      <c r="B458" s="141" t="s">
        <v>159</v>
      </c>
      <c r="C458" s="142">
        <v>90</v>
      </c>
      <c r="D458" s="143">
        <v>1.0930232558139537</v>
      </c>
      <c r="E458" s="142">
        <v>9</v>
      </c>
      <c r="F458" s="143">
        <f t="shared" si="56"/>
        <v>-0.9</v>
      </c>
      <c r="G458" s="142">
        <v>199</v>
      </c>
      <c r="H458" s="143">
        <f t="shared" si="56"/>
        <v>21.111111111111111</v>
      </c>
      <c r="I458" s="142">
        <v>314</v>
      </c>
      <c r="J458" s="143">
        <f t="shared" si="56"/>
        <v>0.57788944723618085</v>
      </c>
      <c r="K458" s="142"/>
      <c r="L458" s="143"/>
      <c r="M458" s="143"/>
    </row>
    <row r="459" spans="2:13" x14ac:dyDescent="0.25">
      <c r="B459" s="141" t="s">
        <v>161</v>
      </c>
      <c r="C459" s="142">
        <v>114</v>
      </c>
      <c r="D459" s="143">
        <v>0.34117647058823519</v>
      </c>
      <c r="E459" s="142">
        <v>24</v>
      </c>
      <c r="F459" s="143">
        <f t="shared" si="56"/>
        <v>-0.78947368421052633</v>
      </c>
      <c r="G459" s="142">
        <v>149</v>
      </c>
      <c r="H459" s="143">
        <f t="shared" si="56"/>
        <v>5.208333333333333</v>
      </c>
      <c r="I459" s="142">
        <v>432</v>
      </c>
      <c r="J459" s="143">
        <f t="shared" si="56"/>
        <v>1.8993288590604025</v>
      </c>
      <c r="K459" s="142"/>
      <c r="L459" s="143"/>
      <c r="M459" s="143"/>
    </row>
    <row r="460" spans="2:13" ht="15.75" x14ac:dyDescent="0.25">
      <c r="B460" s="144" t="s">
        <v>121</v>
      </c>
      <c r="C460" s="145">
        <v>6842</v>
      </c>
      <c r="D460" s="146">
        <v>1.321683067526298</v>
      </c>
      <c r="E460" s="145">
        <v>553</v>
      </c>
      <c r="F460" s="146">
        <f t="shared" si="56"/>
        <v>-0.91917567962584035</v>
      </c>
      <c r="G460" s="145">
        <v>2600</v>
      </c>
      <c r="H460" s="146">
        <f t="shared" si="56"/>
        <v>3.7016274864376131</v>
      </c>
      <c r="I460" s="145">
        <v>7526</v>
      </c>
      <c r="J460" s="146">
        <f t="shared" si="56"/>
        <v>1.8946153846153848</v>
      </c>
      <c r="K460" s="145">
        <v>1900</v>
      </c>
      <c r="L460" s="146">
        <v>0.32867132867132876</v>
      </c>
      <c r="M460" s="146">
        <v>1.6098901098901099</v>
      </c>
    </row>
    <row r="461" spans="2:13" ht="6" customHeight="1" x14ac:dyDescent="0.25"/>
    <row r="462" spans="2:13" x14ac:dyDescent="0.25">
      <c r="B462" s="49" t="s">
        <v>312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49"/>
      <c r="E463" s="149"/>
      <c r="G463" s="149"/>
      <c r="I463" s="149"/>
      <c r="K463" s="149"/>
    </row>
    <row r="466" spans="2:14" ht="48.75" customHeight="1" thickBot="1" x14ac:dyDescent="0.3">
      <c r="B466" s="307" t="s">
        <v>332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1" t="s">
        <v>213</v>
      </c>
    </row>
    <row r="467" spans="2:14" ht="10.5" customHeight="1" thickBot="1" x14ac:dyDescent="0.3">
      <c r="B467" s="134"/>
      <c r="C467" s="135"/>
      <c r="D467" s="134"/>
      <c r="E467" s="134"/>
      <c r="F467" s="134"/>
      <c r="G467" s="134"/>
      <c r="H467" s="134"/>
      <c r="I467" s="134"/>
      <c r="J467" s="134"/>
      <c r="K467" s="4"/>
      <c r="L467" s="4"/>
      <c r="N467" s="1" t="s">
        <v>214</v>
      </c>
    </row>
    <row r="468" spans="2:14" ht="22.5" thickTop="1" thickBot="1" x14ac:dyDescent="0.3">
      <c r="B468" s="150" t="str">
        <f>C468</f>
        <v>Polonia</v>
      </c>
      <c r="C468" s="317" t="s">
        <v>229</v>
      </c>
      <c r="D468" s="318"/>
      <c r="E468" s="318"/>
      <c r="F468" s="318"/>
      <c r="G468" s="318"/>
      <c r="H468" s="318"/>
      <c r="I468" s="318"/>
      <c r="J468" s="318"/>
      <c r="K468" s="318"/>
      <c r="L468" s="318"/>
      <c r="M468" s="319"/>
    </row>
    <row r="469" spans="2:14" ht="22.5" thickTop="1" thickBot="1" x14ac:dyDescent="0.3">
      <c r="B469" s="13"/>
      <c r="C469" s="320">
        <f>2019</f>
        <v>2019</v>
      </c>
      <c r="D469" s="321"/>
      <c r="E469" s="322">
        <v>2020</v>
      </c>
      <c r="F469" s="321"/>
      <c r="G469" s="322">
        <v>2021</v>
      </c>
      <c r="H469" s="321"/>
      <c r="I469" s="322">
        <v>2022</v>
      </c>
      <c r="J469" s="321"/>
      <c r="K469" s="322">
        <v>2023</v>
      </c>
      <c r="L469" s="323"/>
      <c r="M469" s="324"/>
    </row>
    <row r="470" spans="2:14" ht="16.5" thickTop="1" thickBot="1" x14ac:dyDescent="0.3">
      <c r="B470" s="16"/>
      <c r="C470" s="137" t="s">
        <v>135</v>
      </c>
      <c r="D470" s="138" t="str">
        <f>CONCATENATE("var ",RIGHT(2019,2),"/",RIGHT(2018,2))</f>
        <v>var 19/18</v>
      </c>
      <c r="E470" s="139" t="s">
        <v>135</v>
      </c>
      <c r="F470" s="138" t="str">
        <f>CONCATENATE("var ",RIGHT(E469,2),"/",RIGHT(E469-1,2))</f>
        <v>var 20/19</v>
      </c>
      <c r="G470" s="139" t="s">
        <v>135</v>
      </c>
      <c r="H470" s="138" t="str">
        <f>CONCATENATE("var ",RIGHT(G469,2),"/",RIGHT(G469-1,2))</f>
        <v>var 21/20</v>
      </c>
      <c r="I470" s="139" t="s">
        <v>135</v>
      </c>
      <c r="J470" s="138" t="str">
        <f>CONCATENATE("var ",RIGHT(I469,2),"/",RIGHT(I469-1,2))</f>
        <v>var 22/21</v>
      </c>
      <c r="K470" s="139" t="s">
        <v>135</v>
      </c>
      <c r="L470" s="138" t="str">
        <f>CONCATENATE("var ",RIGHT(K469,2),"/",RIGHT(K469-1,2))</f>
        <v>var 23/22</v>
      </c>
      <c r="M470" s="138" t="str">
        <f>CONCATENATE("var ",RIGHT(K469,2),"/",RIGHT(2019,2))</f>
        <v>var 23/19</v>
      </c>
    </row>
    <row r="471" spans="2:14" x14ac:dyDescent="0.25">
      <c r="B471" s="141" t="s">
        <v>139</v>
      </c>
      <c r="C471" s="142">
        <v>3233</v>
      </c>
      <c r="D471" s="143">
        <v>-0.24533146591970123</v>
      </c>
      <c r="E471" s="142">
        <v>3312</v>
      </c>
      <c r="F471" s="143">
        <f t="shared" ref="F471:J483" si="59">IFERROR(E471/C471-1,"-")</f>
        <v>2.4435508815341844E-2</v>
      </c>
      <c r="G471" s="142">
        <v>1791</v>
      </c>
      <c r="H471" s="143">
        <f t="shared" si="59"/>
        <v>-0.45923913043478259</v>
      </c>
      <c r="I471" s="142">
        <v>6514</v>
      </c>
      <c r="J471" s="143">
        <f t="shared" si="59"/>
        <v>2.6370742601898383</v>
      </c>
      <c r="K471" s="142">
        <v>7927</v>
      </c>
      <c r="L471" s="143">
        <f t="shared" ref="L471:L475" si="60">IFERROR(K471/I471-1,"-")</f>
        <v>0.21691740865827458</v>
      </c>
      <c r="M471" s="143">
        <f>K471/C471-1</f>
        <v>1.4519022579647385</v>
      </c>
    </row>
    <row r="472" spans="2:14" x14ac:dyDescent="0.25">
      <c r="B472" s="141" t="s">
        <v>141</v>
      </c>
      <c r="C472" s="142">
        <v>2874</v>
      </c>
      <c r="D472" s="143">
        <v>-0.34127893651157459</v>
      </c>
      <c r="E472" s="142">
        <v>3109</v>
      </c>
      <c r="F472" s="143">
        <f t="shared" si="59"/>
        <v>8.1767571329157906E-2</v>
      </c>
      <c r="G472" s="142">
        <v>1161</v>
      </c>
      <c r="H472" s="143">
        <f t="shared" si="59"/>
        <v>-0.6265680283049212</v>
      </c>
      <c r="I472" s="142">
        <v>6285</v>
      </c>
      <c r="J472" s="143">
        <f t="shared" si="59"/>
        <v>4.4134366925064601</v>
      </c>
      <c r="K472" s="142">
        <v>7335</v>
      </c>
      <c r="L472" s="143">
        <f t="shared" si="60"/>
        <v>0.16706443914081137</v>
      </c>
      <c r="M472" s="143">
        <f>IFERROR(K472/C472-1,"-")</f>
        <v>1.5521920668058455</v>
      </c>
    </row>
    <row r="473" spans="2:14" x14ac:dyDescent="0.25">
      <c r="B473" s="141" t="s">
        <v>143</v>
      </c>
      <c r="C473" s="142">
        <v>2564</v>
      </c>
      <c r="D473" s="143">
        <v>-0.37721641972309938</v>
      </c>
      <c r="E473" s="142">
        <v>994</v>
      </c>
      <c r="F473" s="143">
        <f t="shared" si="59"/>
        <v>-0.61232449297971914</v>
      </c>
      <c r="G473" s="142">
        <v>1241</v>
      </c>
      <c r="H473" s="143">
        <f t="shared" si="59"/>
        <v>0.24849094567404428</v>
      </c>
      <c r="I473" s="142">
        <v>5022</v>
      </c>
      <c r="J473" s="143">
        <f t="shared" si="59"/>
        <v>3.0467365028203064</v>
      </c>
      <c r="K473" s="142">
        <v>6066</v>
      </c>
      <c r="L473" s="143">
        <f t="shared" si="60"/>
        <v>0.20788530465949817</v>
      </c>
      <c r="M473" s="143">
        <f t="shared" ref="M473:M475" si="61">IFERROR(K473/C473-1,"-")</f>
        <v>1.3658346333853353</v>
      </c>
    </row>
    <row r="474" spans="2:14" x14ac:dyDescent="0.25">
      <c r="B474" s="141" t="s">
        <v>145</v>
      </c>
      <c r="C474" s="142">
        <v>3220</v>
      </c>
      <c r="D474" s="143">
        <v>-0.19900497512437809</v>
      </c>
      <c r="E474" s="142">
        <v>0</v>
      </c>
      <c r="F474" s="143">
        <f t="shared" si="59"/>
        <v>-1</v>
      </c>
      <c r="G474" s="142">
        <v>2198</v>
      </c>
      <c r="H474" s="143" t="str">
        <f t="shared" si="59"/>
        <v>-</v>
      </c>
      <c r="I474" s="142">
        <v>3691</v>
      </c>
      <c r="J474" s="143">
        <f t="shared" si="59"/>
        <v>0.67925386715195635</v>
      </c>
      <c r="K474" s="142">
        <v>6448</v>
      </c>
      <c r="L474" s="143">
        <f t="shared" si="60"/>
        <v>0.74695204551612027</v>
      </c>
      <c r="M474" s="143">
        <f t="shared" si="61"/>
        <v>1.0024844720496895</v>
      </c>
    </row>
    <row r="475" spans="2:14" x14ac:dyDescent="0.25">
      <c r="B475" s="141" t="s">
        <v>147</v>
      </c>
      <c r="C475" s="142">
        <v>3054</v>
      </c>
      <c r="D475" s="143">
        <v>-0.11810568870921168</v>
      </c>
      <c r="E475" s="142">
        <v>0</v>
      </c>
      <c r="F475" s="143">
        <f t="shared" si="59"/>
        <v>-1</v>
      </c>
      <c r="G475" s="142">
        <v>3379</v>
      </c>
      <c r="H475" s="143" t="str">
        <f t="shared" si="59"/>
        <v>-</v>
      </c>
      <c r="I475" s="142">
        <v>4106</v>
      </c>
      <c r="J475" s="143">
        <f t="shared" si="59"/>
        <v>0.21515241195620005</v>
      </c>
      <c r="K475" s="142">
        <v>4776</v>
      </c>
      <c r="L475" s="143">
        <f t="shared" si="60"/>
        <v>0.16317584023380416</v>
      </c>
      <c r="M475" s="143">
        <f t="shared" si="61"/>
        <v>0.56385068762278978</v>
      </c>
    </row>
    <row r="476" spans="2:14" x14ac:dyDescent="0.25">
      <c r="B476" s="141" t="s">
        <v>149</v>
      </c>
      <c r="C476" s="142">
        <v>3780</v>
      </c>
      <c r="D476" s="143">
        <v>-0.26171875</v>
      </c>
      <c r="E476" s="142">
        <v>0</v>
      </c>
      <c r="F476" s="143">
        <f t="shared" si="59"/>
        <v>-1</v>
      </c>
      <c r="G476" s="142">
        <v>3623</v>
      </c>
      <c r="H476" s="143" t="str">
        <f t="shared" si="59"/>
        <v>-</v>
      </c>
      <c r="I476" s="142">
        <v>5031</v>
      </c>
      <c r="J476" s="143">
        <f t="shared" si="59"/>
        <v>0.38862820866685066</v>
      </c>
      <c r="K476" s="142"/>
      <c r="L476" s="143"/>
      <c r="M476" s="143"/>
    </row>
    <row r="477" spans="2:14" x14ac:dyDescent="0.25">
      <c r="B477" s="141" t="s">
        <v>151</v>
      </c>
      <c r="C477" s="142">
        <v>5100</v>
      </c>
      <c r="D477" s="143">
        <v>-0.10416300720182681</v>
      </c>
      <c r="E477" s="142">
        <v>1940</v>
      </c>
      <c r="F477" s="143">
        <f t="shared" si="59"/>
        <v>-0.61960784313725492</v>
      </c>
      <c r="G477" s="142">
        <v>6308</v>
      </c>
      <c r="H477" s="143">
        <f t="shared" si="59"/>
        <v>2.2515463917525773</v>
      </c>
      <c r="I477" s="142">
        <v>7506</v>
      </c>
      <c r="J477" s="143">
        <f t="shared" si="59"/>
        <v>0.18991756499682944</v>
      </c>
      <c r="K477" s="142"/>
      <c r="L477" s="143"/>
      <c r="M477" s="143"/>
    </row>
    <row r="478" spans="2:14" x14ac:dyDescent="0.25">
      <c r="B478" s="141" t="s">
        <v>153</v>
      </c>
      <c r="C478" s="142">
        <v>4351</v>
      </c>
      <c r="D478" s="143">
        <v>-0.17186905215074233</v>
      </c>
      <c r="E478" s="142">
        <v>3453</v>
      </c>
      <c r="F478" s="143">
        <f t="shared" si="59"/>
        <v>-0.20638933578487706</v>
      </c>
      <c r="G478" s="142">
        <v>7136</v>
      </c>
      <c r="H478" s="143">
        <f t="shared" si="59"/>
        <v>1.0666087460179554</v>
      </c>
      <c r="I478" s="142">
        <v>7555</v>
      </c>
      <c r="J478" s="143">
        <f t="shared" si="59"/>
        <v>5.871636771300448E-2</v>
      </c>
      <c r="K478" s="142"/>
      <c r="L478" s="143"/>
      <c r="M478" s="143"/>
    </row>
    <row r="479" spans="2:14" x14ac:dyDescent="0.25">
      <c r="B479" s="141" t="s">
        <v>155</v>
      </c>
      <c r="C479" s="142">
        <v>4326</v>
      </c>
      <c r="D479" s="143">
        <v>-0.1588566984250438</v>
      </c>
      <c r="E479" s="142">
        <v>1252</v>
      </c>
      <c r="F479" s="143">
        <f t="shared" si="59"/>
        <v>-0.71058714748035134</v>
      </c>
      <c r="G479" s="142">
        <v>6001</v>
      </c>
      <c r="H479" s="143">
        <f t="shared" si="59"/>
        <v>3.7931309904153352</v>
      </c>
      <c r="I479" s="142">
        <v>6224</v>
      </c>
      <c r="J479" s="143">
        <f t="shared" si="59"/>
        <v>3.7160473254457482E-2</v>
      </c>
      <c r="K479" s="142"/>
      <c r="L479" s="143"/>
      <c r="M479" s="143"/>
    </row>
    <row r="480" spans="2:14" x14ac:dyDescent="0.25">
      <c r="B480" s="141" t="s">
        <v>157</v>
      </c>
      <c r="C480" s="142">
        <v>3438</v>
      </c>
      <c r="D480" s="143">
        <v>-0.25873221216041398</v>
      </c>
      <c r="E480" s="142">
        <v>1060</v>
      </c>
      <c r="F480" s="143">
        <f t="shared" si="59"/>
        <v>-0.69168121000581739</v>
      </c>
      <c r="G480" s="142">
        <v>4672</v>
      </c>
      <c r="H480" s="143">
        <f t="shared" si="59"/>
        <v>3.4075471698113207</v>
      </c>
      <c r="I480" s="142">
        <v>4053</v>
      </c>
      <c r="J480" s="143">
        <f t="shared" si="59"/>
        <v>-0.13249143835616439</v>
      </c>
      <c r="K480" s="142"/>
      <c r="L480" s="143"/>
      <c r="M480" s="143"/>
    </row>
    <row r="481" spans="2:14" x14ac:dyDescent="0.25">
      <c r="B481" s="141" t="s">
        <v>159</v>
      </c>
      <c r="C481" s="142">
        <v>2951</v>
      </c>
      <c r="D481" s="143">
        <v>0.21141215106732347</v>
      </c>
      <c r="E481" s="142">
        <v>735</v>
      </c>
      <c r="F481" s="143">
        <f t="shared" si="59"/>
        <v>-0.75093188749576412</v>
      </c>
      <c r="G481" s="142">
        <v>4910</v>
      </c>
      <c r="H481" s="143">
        <f t="shared" si="59"/>
        <v>5.6802721088435373</v>
      </c>
      <c r="I481" s="142">
        <v>4383</v>
      </c>
      <c r="J481" s="143">
        <f t="shared" si="59"/>
        <v>-0.10733197556008145</v>
      </c>
      <c r="K481" s="142"/>
      <c r="L481" s="143"/>
      <c r="M481" s="143"/>
    </row>
    <row r="482" spans="2:14" x14ac:dyDescent="0.25">
      <c r="B482" s="141" t="s">
        <v>161</v>
      </c>
      <c r="C482" s="142">
        <v>3419</v>
      </c>
      <c r="D482" s="143">
        <v>6.772673733804524E-3</v>
      </c>
      <c r="E482" s="142">
        <v>932</v>
      </c>
      <c r="F482" s="143">
        <f t="shared" si="59"/>
        <v>-0.72740567417373503</v>
      </c>
      <c r="G482" s="142">
        <v>4708</v>
      </c>
      <c r="H482" s="143">
        <f t="shared" si="59"/>
        <v>4.0515021459227469</v>
      </c>
      <c r="I482" s="142">
        <v>5390</v>
      </c>
      <c r="J482" s="143">
        <f t="shared" si="59"/>
        <v>0.14485981308411211</v>
      </c>
      <c r="K482" s="142"/>
      <c r="L482" s="143"/>
      <c r="M482" s="143"/>
    </row>
    <row r="483" spans="2:14" ht="15.75" x14ac:dyDescent="0.25">
      <c r="B483" s="144" t="s">
        <v>121</v>
      </c>
      <c r="C483" s="145">
        <v>42310</v>
      </c>
      <c r="D483" s="146">
        <v>-0.18520230323338538</v>
      </c>
      <c r="E483" s="145">
        <v>16787</v>
      </c>
      <c r="F483" s="146">
        <f t="shared" si="59"/>
        <v>-0.60323800519971638</v>
      </c>
      <c r="G483" s="145">
        <v>47128</v>
      </c>
      <c r="H483" s="146">
        <f t="shared" si="59"/>
        <v>1.8074104962173112</v>
      </c>
      <c r="I483" s="145">
        <v>65760</v>
      </c>
      <c r="J483" s="146">
        <f t="shared" si="59"/>
        <v>0.39534883720930236</v>
      </c>
      <c r="K483" s="145">
        <v>32552</v>
      </c>
      <c r="L483" s="146">
        <v>0.27066906081661335</v>
      </c>
      <c r="M483" s="146">
        <v>1.1781197724991634</v>
      </c>
    </row>
    <row r="484" spans="2:14" ht="6" customHeight="1" x14ac:dyDescent="0.25"/>
    <row r="485" spans="2:14" x14ac:dyDescent="0.25">
      <c r="B485" s="49" t="s">
        <v>312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49"/>
      <c r="E486" s="149"/>
      <c r="G486" s="149"/>
      <c r="I486" s="149"/>
      <c r="K486" s="149"/>
    </row>
    <row r="493" spans="2:14" ht="48.75" customHeight="1" thickBot="1" x14ac:dyDescent="0.3">
      <c r="B493" s="307" t="s">
        <v>333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1" t="s">
        <v>213</v>
      </c>
    </row>
    <row r="494" spans="2:14" ht="10.5" customHeight="1" thickBot="1" x14ac:dyDescent="0.3">
      <c r="B494" s="134"/>
      <c r="C494" s="135"/>
      <c r="D494" s="134"/>
      <c r="E494" s="134"/>
      <c r="F494" s="134"/>
      <c r="G494" s="134"/>
      <c r="H494" s="134"/>
      <c r="I494" s="134"/>
      <c r="J494" s="134"/>
      <c r="K494" s="4"/>
      <c r="L494" s="4"/>
      <c r="N494" s="1" t="s">
        <v>214</v>
      </c>
    </row>
    <row r="495" spans="2:14" ht="22.5" thickTop="1" thickBot="1" x14ac:dyDescent="0.3">
      <c r="B495" s="150" t="str">
        <f>C495</f>
        <v>Islandia</v>
      </c>
      <c r="C495" s="317" t="s">
        <v>231</v>
      </c>
      <c r="D495" s="318"/>
      <c r="E495" s="318"/>
      <c r="F495" s="318"/>
      <c r="G495" s="318"/>
      <c r="H495" s="318"/>
      <c r="I495" s="318"/>
      <c r="J495" s="318"/>
      <c r="K495" s="318"/>
      <c r="L495" s="318"/>
      <c r="M495" s="319"/>
    </row>
    <row r="496" spans="2:14" ht="22.5" thickTop="1" thickBot="1" x14ac:dyDescent="0.3">
      <c r="B496" s="13"/>
      <c r="C496" s="320">
        <f>2019</f>
        <v>2019</v>
      </c>
      <c r="D496" s="321"/>
      <c r="E496" s="322">
        <v>2020</v>
      </c>
      <c r="F496" s="321"/>
      <c r="G496" s="322">
        <v>2021</v>
      </c>
      <c r="H496" s="321"/>
      <c r="I496" s="322">
        <v>2022</v>
      </c>
      <c r="J496" s="321"/>
      <c r="K496" s="322">
        <v>2023</v>
      </c>
      <c r="L496" s="323"/>
      <c r="M496" s="324"/>
    </row>
    <row r="497" spans="2:13" ht="16.5" thickTop="1" thickBot="1" x14ac:dyDescent="0.3">
      <c r="B497" s="16"/>
      <c r="C497" s="137" t="s">
        <v>135</v>
      </c>
      <c r="D497" s="138" t="str">
        <f>CONCATENATE("var ",RIGHT(2019,2),"/",RIGHT(2018,2))</f>
        <v>var 19/18</v>
      </c>
      <c r="E497" s="139" t="s">
        <v>135</v>
      </c>
      <c r="F497" s="138" t="str">
        <f>CONCATENATE("var ",RIGHT(E496,2),"/",RIGHT(E496-1,2))</f>
        <v>var 20/19</v>
      </c>
      <c r="G497" s="139" t="s">
        <v>135</v>
      </c>
      <c r="H497" s="138" t="str">
        <f>CONCATENATE("var ",RIGHT(G496,2),"/",RIGHT(G496-1,2))</f>
        <v>var 21/20</v>
      </c>
      <c r="I497" s="139" t="s">
        <v>135</v>
      </c>
      <c r="J497" s="138" t="str">
        <f>CONCATENATE("var ",RIGHT(I496,2),"/",RIGHT(I496-1,2))</f>
        <v>var 22/21</v>
      </c>
      <c r="K497" s="139" t="s">
        <v>135</v>
      </c>
      <c r="L497" s="138" t="str">
        <f>CONCATENATE("var ",RIGHT(K496,2),"/",RIGHT(K496-1,2))</f>
        <v>var 23/22</v>
      </c>
      <c r="M497" s="138" t="str">
        <f>CONCATENATE("var ",RIGHT(K496,2),"/",RIGHT(2019,2))</f>
        <v>var 23/19</v>
      </c>
    </row>
    <row r="498" spans="2:13" x14ac:dyDescent="0.25">
      <c r="B498" s="141" t="s">
        <v>139</v>
      </c>
      <c r="C498" s="142">
        <v>5</v>
      </c>
      <c r="D498" s="143">
        <v>0.66666666666666674</v>
      </c>
      <c r="E498" s="142">
        <v>1</v>
      </c>
      <c r="F498" s="143">
        <f t="shared" ref="F498:J510" si="62">IFERROR(E498/C498-1,"-")</f>
        <v>-0.8</v>
      </c>
      <c r="G498" s="142">
        <v>2</v>
      </c>
      <c r="H498" s="143">
        <f t="shared" si="62"/>
        <v>1</v>
      </c>
      <c r="I498" s="142">
        <v>28</v>
      </c>
      <c r="J498" s="143">
        <f t="shared" si="62"/>
        <v>13</v>
      </c>
      <c r="K498" s="142">
        <v>10</v>
      </c>
      <c r="L498" s="143">
        <f t="shared" ref="L498:L502" si="63">IFERROR(K498/I498-1,"-")</f>
        <v>-0.64285714285714279</v>
      </c>
      <c r="M498" s="143">
        <f>K498/C498-1</f>
        <v>1</v>
      </c>
    </row>
    <row r="499" spans="2:13" x14ac:dyDescent="0.25">
      <c r="B499" s="141" t="s">
        <v>141</v>
      </c>
      <c r="C499" s="142">
        <v>5</v>
      </c>
      <c r="D499" s="143">
        <v>-0.88636363636363635</v>
      </c>
      <c r="E499" s="142">
        <v>9</v>
      </c>
      <c r="F499" s="143">
        <f t="shared" si="62"/>
        <v>0.8</v>
      </c>
      <c r="G499" s="142">
        <v>0</v>
      </c>
      <c r="H499" s="143">
        <f t="shared" si="62"/>
        <v>-1</v>
      </c>
      <c r="I499" s="142">
        <v>18</v>
      </c>
      <c r="J499" s="143" t="str">
        <f t="shared" si="62"/>
        <v>-</v>
      </c>
      <c r="K499" s="142">
        <v>55</v>
      </c>
      <c r="L499" s="143">
        <f t="shared" si="63"/>
        <v>2.0555555555555554</v>
      </c>
      <c r="M499" s="143">
        <f>IFERROR(K499/C499-1,"-")</f>
        <v>10</v>
      </c>
    </row>
    <row r="500" spans="2:13" x14ac:dyDescent="0.25">
      <c r="B500" s="141" t="s">
        <v>143</v>
      </c>
      <c r="C500" s="142">
        <v>4</v>
      </c>
      <c r="D500" s="143">
        <v>-0.91111111111111109</v>
      </c>
      <c r="E500" s="142">
        <v>0</v>
      </c>
      <c r="F500" s="143">
        <f t="shared" si="62"/>
        <v>-1</v>
      </c>
      <c r="G500" s="142">
        <v>0</v>
      </c>
      <c r="H500" s="143" t="str">
        <f t="shared" si="62"/>
        <v>-</v>
      </c>
      <c r="I500" s="142">
        <v>4</v>
      </c>
      <c r="J500" s="143" t="str">
        <f t="shared" si="62"/>
        <v>-</v>
      </c>
      <c r="K500" s="142">
        <v>7</v>
      </c>
      <c r="L500" s="143">
        <f t="shared" si="63"/>
        <v>0.75</v>
      </c>
      <c r="M500" s="143">
        <f t="shared" ref="M500:M502" si="64">IFERROR(K500/C500-1,"-")</f>
        <v>0.75</v>
      </c>
    </row>
    <row r="501" spans="2:13" x14ac:dyDescent="0.25">
      <c r="B501" s="141" t="s">
        <v>145</v>
      </c>
      <c r="C501" s="142">
        <v>2</v>
      </c>
      <c r="D501" s="143">
        <v>-0.5</v>
      </c>
      <c r="E501" s="142">
        <v>0</v>
      </c>
      <c r="F501" s="143">
        <f t="shared" si="62"/>
        <v>-1</v>
      </c>
      <c r="G501" s="142">
        <v>2</v>
      </c>
      <c r="H501" s="143" t="str">
        <f t="shared" si="62"/>
        <v>-</v>
      </c>
      <c r="I501" s="142">
        <v>0</v>
      </c>
      <c r="J501" s="143">
        <f t="shared" si="62"/>
        <v>-1</v>
      </c>
      <c r="K501" s="142">
        <v>2</v>
      </c>
      <c r="L501" s="143" t="str">
        <f t="shared" si="63"/>
        <v>-</v>
      </c>
      <c r="M501" s="143">
        <f t="shared" si="64"/>
        <v>0</v>
      </c>
    </row>
    <row r="502" spans="2:13" x14ac:dyDescent="0.25">
      <c r="B502" s="141" t="s">
        <v>147</v>
      </c>
      <c r="C502" s="142">
        <v>12</v>
      </c>
      <c r="D502" s="143">
        <v>5</v>
      </c>
      <c r="E502" s="142">
        <v>0</v>
      </c>
      <c r="F502" s="143">
        <f t="shared" si="62"/>
        <v>-1</v>
      </c>
      <c r="G502" s="142">
        <v>5</v>
      </c>
      <c r="H502" s="143" t="str">
        <f t="shared" si="62"/>
        <v>-</v>
      </c>
      <c r="I502" s="142">
        <v>14</v>
      </c>
      <c r="J502" s="143">
        <f t="shared" si="62"/>
        <v>1.7999999999999998</v>
      </c>
      <c r="K502" s="142">
        <v>0</v>
      </c>
      <c r="L502" s="143">
        <f t="shared" si="63"/>
        <v>-1</v>
      </c>
      <c r="M502" s="143">
        <f t="shared" si="64"/>
        <v>-1</v>
      </c>
    </row>
    <row r="503" spans="2:13" x14ac:dyDescent="0.25">
      <c r="B503" s="141" t="s">
        <v>149</v>
      </c>
      <c r="C503" s="142">
        <v>4</v>
      </c>
      <c r="D503" s="143" t="s">
        <v>518</v>
      </c>
      <c r="E503" s="142">
        <v>0</v>
      </c>
      <c r="F503" s="143">
        <f t="shared" si="62"/>
        <v>-1</v>
      </c>
      <c r="G503" s="142">
        <v>0</v>
      </c>
      <c r="H503" s="143" t="str">
        <f t="shared" si="62"/>
        <v>-</v>
      </c>
      <c r="I503" s="142">
        <v>0</v>
      </c>
      <c r="J503" s="143" t="str">
        <f t="shared" si="62"/>
        <v>-</v>
      </c>
      <c r="K503" s="142"/>
      <c r="L503" s="143"/>
      <c r="M503" s="143"/>
    </row>
    <row r="504" spans="2:13" x14ac:dyDescent="0.25">
      <c r="B504" s="141" t="s">
        <v>151</v>
      </c>
      <c r="C504" s="142">
        <v>0</v>
      </c>
      <c r="D504" s="143" t="s">
        <v>518</v>
      </c>
      <c r="E504" s="142">
        <v>0</v>
      </c>
      <c r="F504" s="143" t="str">
        <f t="shared" si="62"/>
        <v>-</v>
      </c>
      <c r="G504" s="142">
        <v>0</v>
      </c>
      <c r="H504" s="143" t="str">
        <f t="shared" si="62"/>
        <v>-</v>
      </c>
      <c r="I504" s="142">
        <v>2</v>
      </c>
      <c r="J504" s="143" t="str">
        <f t="shared" si="62"/>
        <v>-</v>
      </c>
      <c r="K504" s="142"/>
      <c r="L504" s="143"/>
      <c r="M504" s="143"/>
    </row>
    <row r="505" spans="2:13" x14ac:dyDescent="0.25">
      <c r="B505" s="141" t="s">
        <v>153</v>
      </c>
      <c r="C505" s="142">
        <v>0</v>
      </c>
      <c r="D505" s="143" t="s">
        <v>518</v>
      </c>
      <c r="E505" s="142">
        <v>0</v>
      </c>
      <c r="F505" s="143" t="str">
        <f t="shared" si="62"/>
        <v>-</v>
      </c>
      <c r="G505" s="142">
        <v>0</v>
      </c>
      <c r="H505" s="143" t="str">
        <f t="shared" si="62"/>
        <v>-</v>
      </c>
      <c r="I505" s="142">
        <v>3</v>
      </c>
      <c r="J505" s="143" t="str">
        <f t="shared" si="62"/>
        <v>-</v>
      </c>
      <c r="K505" s="142"/>
      <c r="L505" s="143"/>
      <c r="M505" s="143"/>
    </row>
    <row r="506" spans="2:13" x14ac:dyDescent="0.25">
      <c r="B506" s="141" t="s">
        <v>155</v>
      </c>
      <c r="C506" s="142">
        <v>2</v>
      </c>
      <c r="D506" s="143">
        <v>-0.33333333333333337</v>
      </c>
      <c r="E506" s="142">
        <v>0</v>
      </c>
      <c r="F506" s="143">
        <f t="shared" si="62"/>
        <v>-1</v>
      </c>
      <c r="G506" s="142">
        <v>0</v>
      </c>
      <c r="H506" s="143" t="str">
        <f t="shared" si="62"/>
        <v>-</v>
      </c>
      <c r="I506" s="142">
        <v>4</v>
      </c>
      <c r="J506" s="143" t="str">
        <f t="shared" si="62"/>
        <v>-</v>
      </c>
      <c r="K506" s="142"/>
      <c r="L506" s="143"/>
      <c r="M506" s="143"/>
    </row>
    <row r="507" spans="2:13" x14ac:dyDescent="0.25">
      <c r="B507" s="141" t="s">
        <v>157</v>
      </c>
      <c r="C507" s="142">
        <v>2</v>
      </c>
      <c r="D507" s="143">
        <v>-0.6</v>
      </c>
      <c r="E507" s="142">
        <v>0</v>
      </c>
      <c r="F507" s="143">
        <f t="shared" si="62"/>
        <v>-1</v>
      </c>
      <c r="G507" s="142">
        <v>6</v>
      </c>
      <c r="H507" s="143" t="str">
        <f t="shared" si="62"/>
        <v>-</v>
      </c>
      <c r="I507" s="142">
        <v>14</v>
      </c>
      <c r="J507" s="143">
        <f t="shared" si="62"/>
        <v>1.3333333333333335</v>
      </c>
      <c r="K507" s="142"/>
      <c r="L507" s="143"/>
      <c r="M507" s="143"/>
    </row>
    <row r="508" spans="2:13" x14ac:dyDescent="0.25">
      <c r="B508" s="141" t="s">
        <v>159</v>
      </c>
      <c r="C508" s="142">
        <v>1</v>
      </c>
      <c r="D508" s="143">
        <v>-0.66666666666666674</v>
      </c>
      <c r="E508" s="142">
        <v>0</v>
      </c>
      <c r="F508" s="143">
        <f t="shared" si="62"/>
        <v>-1</v>
      </c>
      <c r="G508" s="142">
        <v>4</v>
      </c>
      <c r="H508" s="143" t="str">
        <f t="shared" si="62"/>
        <v>-</v>
      </c>
      <c r="I508" s="142">
        <v>15</v>
      </c>
      <c r="J508" s="143">
        <f t="shared" si="62"/>
        <v>2.75</v>
      </c>
      <c r="K508" s="142"/>
      <c r="L508" s="143"/>
      <c r="M508" s="143"/>
    </row>
    <row r="509" spans="2:13" x14ac:dyDescent="0.25">
      <c r="B509" s="141" t="s">
        <v>161</v>
      </c>
      <c r="C509" s="142">
        <v>9</v>
      </c>
      <c r="D509" s="143">
        <v>-0.18181818181818177</v>
      </c>
      <c r="E509" s="142">
        <v>1</v>
      </c>
      <c r="F509" s="143">
        <f t="shared" si="62"/>
        <v>-0.88888888888888884</v>
      </c>
      <c r="G509" s="142">
        <v>12</v>
      </c>
      <c r="H509" s="143">
        <f t="shared" si="62"/>
        <v>11</v>
      </c>
      <c r="I509" s="142">
        <v>10</v>
      </c>
      <c r="J509" s="143">
        <f t="shared" si="62"/>
        <v>-0.16666666666666663</v>
      </c>
      <c r="K509" s="142"/>
      <c r="L509" s="143"/>
      <c r="M509" s="143"/>
    </row>
    <row r="510" spans="2:13" ht="15.75" x14ac:dyDescent="0.25">
      <c r="B510" s="144" t="s">
        <v>121</v>
      </c>
      <c r="C510" s="145">
        <v>46</v>
      </c>
      <c r="D510" s="146">
        <v>-0.6166666666666667</v>
      </c>
      <c r="E510" s="145">
        <v>11</v>
      </c>
      <c r="F510" s="146">
        <f t="shared" si="62"/>
        <v>-0.76086956521739135</v>
      </c>
      <c r="G510" s="145">
        <v>31</v>
      </c>
      <c r="H510" s="146">
        <f t="shared" si="62"/>
        <v>1.8181818181818183</v>
      </c>
      <c r="I510" s="145">
        <v>112</v>
      </c>
      <c r="J510" s="146">
        <f t="shared" si="62"/>
        <v>2.6129032258064515</v>
      </c>
      <c r="K510" s="145">
        <v>74</v>
      </c>
      <c r="L510" s="146">
        <v>0.15625</v>
      </c>
      <c r="M510" s="146">
        <v>1.6428571428571428</v>
      </c>
    </row>
    <row r="511" spans="2:13" ht="6" customHeight="1" x14ac:dyDescent="0.25"/>
    <row r="512" spans="2:13" x14ac:dyDescent="0.25">
      <c r="B512" s="49" t="s">
        <v>312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49"/>
      <c r="E513" s="149"/>
      <c r="G513" s="149"/>
      <c r="I513" s="140"/>
    </row>
    <row r="516" spans="2:14" ht="48.75" customHeight="1" thickBot="1" x14ac:dyDescent="0.3">
      <c r="B516" s="307" t="s">
        <v>334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1" t="s">
        <v>213</v>
      </c>
    </row>
    <row r="517" spans="2:14" ht="10.5" customHeight="1" thickBot="1" x14ac:dyDescent="0.3">
      <c r="B517" s="134"/>
      <c r="C517" s="135"/>
      <c r="D517" s="134"/>
      <c r="E517" s="134"/>
      <c r="F517" s="134"/>
      <c r="G517" s="134"/>
      <c r="H517" s="134"/>
      <c r="I517" s="134"/>
      <c r="J517" s="134"/>
      <c r="K517" s="4"/>
      <c r="L517" s="4"/>
      <c r="N517" s="1" t="s">
        <v>214</v>
      </c>
    </row>
    <row r="518" spans="2:14" ht="22.5" thickTop="1" thickBot="1" x14ac:dyDescent="0.3">
      <c r="B518" s="150" t="str">
        <f>C518</f>
        <v>Luxemburgo</v>
      </c>
      <c r="C518" s="317" t="s">
        <v>233</v>
      </c>
      <c r="D518" s="318"/>
      <c r="E518" s="318"/>
      <c r="F518" s="318"/>
      <c r="G518" s="318"/>
      <c r="H518" s="318"/>
      <c r="I518" s="318"/>
      <c r="J518" s="318"/>
      <c r="K518" s="318"/>
      <c r="L518" s="318"/>
      <c r="M518" s="319"/>
    </row>
    <row r="519" spans="2:14" ht="22.5" thickTop="1" thickBot="1" x14ac:dyDescent="0.3">
      <c r="B519" s="13"/>
      <c r="C519" s="320">
        <f>2019</f>
        <v>2019</v>
      </c>
      <c r="D519" s="321"/>
      <c r="E519" s="322">
        <v>2020</v>
      </c>
      <c r="F519" s="321"/>
      <c r="G519" s="322">
        <v>2021</v>
      </c>
      <c r="H519" s="321"/>
      <c r="I519" s="322">
        <v>2022</v>
      </c>
      <c r="J519" s="321"/>
      <c r="K519" s="322">
        <v>2023</v>
      </c>
      <c r="L519" s="323"/>
      <c r="M519" s="324"/>
    </row>
    <row r="520" spans="2:14" ht="16.5" thickTop="1" thickBot="1" x14ac:dyDescent="0.3">
      <c r="B520" s="16"/>
      <c r="C520" s="137" t="s">
        <v>135</v>
      </c>
      <c r="D520" s="138" t="str">
        <f>CONCATENATE("var ",RIGHT(2019,2),"/",RIGHT(2018,2))</f>
        <v>var 19/18</v>
      </c>
      <c r="E520" s="139" t="s">
        <v>135</v>
      </c>
      <c r="F520" s="138" t="str">
        <f>CONCATENATE("var ",RIGHT(E519,2),"/",RIGHT(E519-1,2))</f>
        <v>var 20/19</v>
      </c>
      <c r="G520" s="139" t="s">
        <v>135</v>
      </c>
      <c r="H520" s="138" t="str">
        <f>CONCATENATE("var ",RIGHT(G519,2),"/",RIGHT(G519-1,2))</f>
        <v>var 21/20</v>
      </c>
      <c r="I520" s="139" t="s">
        <v>135</v>
      </c>
      <c r="J520" s="138" t="str">
        <f>CONCATENATE("var ",RIGHT(I519,2),"/",RIGHT(I519-1,2))</f>
        <v>var 22/21</v>
      </c>
      <c r="K520" s="139" t="s">
        <v>135</v>
      </c>
      <c r="L520" s="138" t="str">
        <f>CONCATENATE("var ",RIGHT(K519,2),"/",RIGHT(K519-1,2))</f>
        <v>var 23/22</v>
      </c>
      <c r="M520" s="138" t="str">
        <f>CONCATENATE("var ",RIGHT(K519,2),"/",RIGHT(2019,2))</f>
        <v>var 23/19</v>
      </c>
    </row>
    <row r="521" spans="2:14" x14ac:dyDescent="0.25">
      <c r="B521" s="141" t="s">
        <v>139</v>
      </c>
      <c r="C521" s="142">
        <v>95</v>
      </c>
      <c r="D521" s="143">
        <v>-0.53431372549019607</v>
      </c>
      <c r="E521" s="142">
        <v>118</v>
      </c>
      <c r="F521" s="143">
        <f t="shared" ref="F521:J533" si="65">IFERROR(E521/C521-1,"-")</f>
        <v>0.24210526315789482</v>
      </c>
      <c r="G521" s="142">
        <v>119</v>
      </c>
      <c r="H521" s="143">
        <f t="shared" si="65"/>
        <v>8.4745762711864181E-3</v>
      </c>
      <c r="I521" s="142">
        <v>107</v>
      </c>
      <c r="J521" s="143">
        <f t="shared" si="65"/>
        <v>-0.10084033613445376</v>
      </c>
      <c r="K521" s="142">
        <v>149</v>
      </c>
      <c r="L521" s="143">
        <f t="shared" ref="L521:L525" si="66">IFERROR(K521/I521-1,"-")</f>
        <v>0.39252336448598135</v>
      </c>
      <c r="M521" s="143">
        <f>K521/C521-1</f>
        <v>0.56842105263157894</v>
      </c>
    </row>
    <row r="522" spans="2:14" x14ac:dyDescent="0.25">
      <c r="B522" s="141" t="s">
        <v>141</v>
      </c>
      <c r="C522" s="142">
        <v>161</v>
      </c>
      <c r="D522" s="143">
        <v>0.39999999999999991</v>
      </c>
      <c r="E522" s="142">
        <v>153</v>
      </c>
      <c r="F522" s="143">
        <f t="shared" si="65"/>
        <v>-4.9689440993788803E-2</v>
      </c>
      <c r="G522" s="142">
        <v>149</v>
      </c>
      <c r="H522" s="143">
        <f t="shared" si="65"/>
        <v>-2.6143790849673221E-2</v>
      </c>
      <c r="I522" s="142">
        <v>243</v>
      </c>
      <c r="J522" s="143">
        <f t="shared" si="65"/>
        <v>0.63087248322147649</v>
      </c>
      <c r="K522" s="142">
        <v>262</v>
      </c>
      <c r="L522" s="143">
        <f t="shared" si="66"/>
        <v>7.8189300411522611E-2</v>
      </c>
      <c r="M522" s="143">
        <f>IFERROR(K522/C522-1,"-")</f>
        <v>0.62732919254658381</v>
      </c>
    </row>
    <row r="523" spans="2:14" x14ac:dyDescent="0.25">
      <c r="B523" s="141" t="s">
        <v>143</v>
      </c>
      <c r="C523" s="142">
        <v>107</v>
      </c>
      <c r="D523" s="143">
        <v>5.9405940594059459E-2</v>
      </c>
      <c r="E523" s="142">
        <v>49</v>
      </c>
      <c r="F523" s="143">
        <f t="shared" si="65"/>
        <v>-0.5420560747663552</v>
      </c>
      <c r="G523" s="142">
        <v>166</v>
      </c>
      <c r="H523" s="143">
        <f t="shared" si="65"/>
        <v>2.3877551020408165</v>
      </c>
      <c r="I523" s="142">
        <v>150</v>
      </c>
      <c r="J523" s="143">
        <f t="shared" si="65"/>
        <v>-9.6385542168674676E-2</v>
      </c>
      <c r="K523" s="142">
        <v>169</v>
      </c>
      <c r="L523" s="143">
        <f t="shared" si="66"/>
        <v>0.12666666666666671</v>
      </c>
      <c r="M523" s="143">
        <f t="shared" ref="M523:M525" si="67">IFERROR(K523/C523-1,"-")</f>
        <v>0.57943925233644866</v>
      </c>
    </row>
    <row r="524" spans="2:14" x14ac:dyDescent="0.25">
      <c r="B524" s="141" t="s">
        <v>145</v>
      </c>
      <c r="C524" s="142">
        <v>239</v>
      </c>
      <c r="D524" s="143">
        <v>3.0172413793103425E-2</v>
      </c>
      <c r="E524" s="142">
        <v>0</v>
      </c>
      <c r="F524" s="143">
        <f t="shared" si="65"/>
        <v>-1</v>
      </c>
      <c r="G524" s="142">
        <v>588</v>
      </c>
      <c r="H524" s="143" t="str">
        <f t="shared" si="65"/>
        <v>-</v>
      </c>
      <c r="I524" s="142">
        <v>265</v>
      </c>
      <c r="J524" s="143">
        <f t="shared" si="65"/>
        <v>-0.54931972789115646</v>
      </c>
      <c r="K524" s="142">
        <v>267</v>
      </c>
      <c r="L524" s="143">
        <f t="shared" si="66"/>
        <v>7.547169811320753E-3</v>
      </c>
      <c r="M524" s="143">
        <f t="shared" si="67"/>
        <v>0.11715481171548126</v>
      </c>
    </row>
    <row r="525" spans="2:14" x14ac:dyDescent="0.25">
      <c r="B525" s="141" t="s">
        <v>147</v>
      </c>
      <c r="C525" s="142">
        <v>128</v>
      </c>
      <c r="D525" s="143">
        <v>0.13274336283185839</v>
      </c>
      <c r="E525" s="142">
        <v>0</v>
      </c>
      <c r="F525" s="143">
        <f t="shared" si="65"/>
        <v>-1</v>
      </c>
      <c r="G525" s="142">
        <v>660</v>
      </c>
      <c r="H525" s="143" t="str">
        <f t="shared" si="65"/>
        <v>-</v>
      </c>
      <c r="I525" s="142">
        <v>285</v>
      </c>
      <c r="J525" s="143">
        <f t="shared" si="65"/>
        <v>-0.56818181818181812</v>
      </c>
      <c r="K525" s="142">
        <v>247</v>
      </c>
      <c r="L525" s="143">
        <f t="shared" si="66"/>
        <v>-0.1333333333333333</v>
      </c>
      <c r="M525" s="143">
        <f t="shared" si="67"/>
        <v>0.9296875</v>
      </c>
    </row>
    <row r="526" spans="2:14" x14ac:dyDescent="0.25">
      <c r="B526" s="141" t="s">
        <v>149</v>
      </c>
      <c r="C526" s="142">
        <v>155</v>
      </c>
      <c r="D526" s="143">
        <v>1.9807692307692308</v>
      </c>
      <c r="E526" s="142">
        <v>0</v>
      </c>
      <c r="F526" s="143">
        <f t="shared" si="65"/>
        <v>-1</v>
      </c>
      <c r="G526" s="142">
        <v>258</v>
      </c>
      <c r="H526" s="143" t="str">
        <f t="shared" si="65"/>
        <v>-</v>
      </c>
      <c r="I526" s="142">
        <v>154</v>
      </c>
      <c r="J526" s="143">
        <f t="shared" si="65"/>
        <v>-0.4031007751937985</v>
      </c>
      <c r="K526" s="142"/>
      <c r="L526" s="143"/>
      <c r="M526" s="143"/>
    </row>
    <row r="527" spans="2:14" x14ac:dyDescent="0.25">
      <c r="B527" s="141" t="s">
        <v>151</v>
      </c>
      <c r="C527" s="142">
        <v>99</v>
      </c>
      <c r="D527" s="143">
        <v>0.125</v>
      </c>
      <c r="E527" s="142">
        <v>84</v>
      </c>
      <c r="F527" s="143">
        <f t="shared" si="65"/>
        <v>-0.15151515151515149</v>
      </c>
      <c r="G527" s="142">
        <v>269</v>
      </c>
      <c r="H527" s="143">
        <f t="shared" si="65"/>
        <v>2.2023809523809526</v>
      </c>
      <c r="I527" s="142">
        <v>319</v>
      </c>
      <c r="J527" s="143">
        <f t="shared" si="65"/>
        <v>0.18587360594795532</v>
      </c>
      <c r="K527" s="142"/>
      <c r="L527" s="143"/>
      <c r="M527" s="143"/>
    </row>
    <row r="528" spans="2:14" x14ac:dyDescent="0.25">
      <c r="B528" s="141" t="s">
        <v>153</v>
      </c>
      <c r="C528" s="142">
        <v>267</v>
      </c>
      <c r="D528" s="143">
        <v>0.27142857142857135</v>
      </c>
      <c r="E528" s="142">
        <v>155</v>
      </c>
      <c r="F528" s="143">
        <f t="shared" si="65"/>
        <v>-0.41947565543071164</v>
      </c>
      <c r="G528" s="142">
        <v>478</v>
      </c>
      <c r="H528" s="143">
        <f t="shared" si="65"/>
        <v>2.0838709677419356</v>
      </c>
      <c r="I528" s="142">
        <v>301</v>
      </c>
      <c r="J528" s="143">
        <f t="shared" si="65"/>
        <v>-0.37029288702928875</v>
      </c>
      <c r="K528" s="142"/>
      <c r="L528" s="143"/>
      <c r="M528" s="143"/>
    </row>
    <row r="529" spans="2:14" x14ac:dyDescent="0.25">
      <c r="B529" s="141" t="s">
        <v>155</v>
      </c>
      <c r="C529" s="142">
        <v>99</v>
      </c>
      <c r="D529" s="143">
        <v>-0.26119402985074625</v>
      </c>
      <c r="E529" s="142">
        <v>95</v>
      </c>
      <c r="F529" s="143">
        <f t="shared" si="65"/>
        <v>-4.0404040404040442E-2</v>
      </c>
      <c r="G529" s="142">
        <v>181</v>
      </c>
      <c r="H529" s="143">
        <f t="shared" si="65"/>
        <v>0.90526315789473677</v>
      </c>
      <c r="I529" s="142">
        <v>189</v>
      </c>
      <c r="J529" s="143">
        <f t="shared" si="65"/>
        <v>4.4198895027624419E-2</v>
      </c>
      <c r="K529" s="142"/>
      <c r="L529" s="143"/>
      <c r="M529" s="143"/>
    </row>
    <row r="530" spans="2:14" x14ac:dyDescent="0.25">
      <c r="B530" s="141" t="s">
        <v>157</v>
      </c>
      <c r="C530" s="142">
        <v>112</v>
      </c>
      <c r="D530" s="143">
        <v>-0.21678321678321677</v>
      </c>
      <c r="E530" s="142">
        <v>84</v>
      </c>
      <c r="F530" s="143">
        <f t="shared" si="65"/>
        <v>-0.25</v>
      </c>
      <c r="G530" s="142">
        <v>226</v>
      </c>
      <c r="H530" s="143">
        <f t="shared" si="65"/>
        <v>1.6904761904761907</v>
      </c>
      <c r="I530" s="142">
        <v>189</v>
      </c>
      <c r="J530" s="143">
        <f t="shared" si="65"/>
        <v>-0.16371681415929207</v>
      </c>
      <c r="K530" s="142"/>
      <c r="L530" s="143"/>
      <c r="M530" s="143"/>
    </row>
    <row r="531" spans="2:14" x14ac:dyDescent="0.25">
      <c r="B531" s="141" t="s">
        <v>159</v>
      </c>
      <c r="C531" s="142">
        <v>91</v>
      </c>
      <c r="D531" s="143">
        <v>0.24657534246575352</v>
      </c>
      <c r="E531" s="142">
        <v>51</v>
      </c>
      <c r="F531" s="143">
        <f t="shared" si="65"/>
        <v>-0.43956043956043955</v>
      </c>
      <c r="G531" s="142">
        <v>235</v>
      </c>
      <c r="H531" s="143">
        <f t="shared" si="65"/>
        <v>3.6078431372549016</v>
      </c>
      <c r="I531" s="142">
        <v>148</v>
      </c>
      <c r="J531" s="143">
        <f t="shared" si="65"/>
        <v>-0.37021276595744679</v>
      </c>
      <c r="K531" s="142"/>
      <c r="L531" s="143"/>
      <c r="M531" s="143"/>
    </row>
    <row r="532" spans="2:14" x14ac:dyDescent="0.25">
      <c r="B532" s="141" t="s">
        <v>161</v>
      </c>
      <c r="C532" s="142">
        <v>178</v>
      </c>
      <c r="D532" s="143">
        <v>1.0941176470588236</v>
      </c>
      <c r="E532" s="142">
        <v>120</v>
      </c>
      <c r="F532" s="143">
        <f t="shared" si="65"/>
        <v>-0.3258426966292135</v>
      </c>
      <c r="G532" s="142">
        <v>208</v>
      </c>
      <c r="H532" s="143">
        <f t="shared" si="65"/>
        <v>0.73333333333333339</v>
      </c>
      <c r="I532" s="142">
        <v>172</v>
      </c>
      <c r="J532" s="143">
        <f t="shared" si="65"/>
        <v>-0.17307692307692313</v>
      </c>
      <c r="K532" s="142"/>
      <c r="L532" s="143"/>
      <c r="M532" s="143"/>
    </row>
    <row r="533" spans="2:14" ht="15.75" x14ac:dyDescent="0.25">
      <c r="B533" s="144" t="s">
        <v>121</v>
      </c>
      <c r="C533" s="145">
        <v>1731</v>
      </c>
      <c r="D533" s="146">
        <v>0.11677419354838703</v>
      </c>
      <c r="E533" s="145">
        <v>909</v>
      </c>
      <c r="F533" s="146">
        <f t="shared" si="65"/>
        <v>-0.47487001733102252</v>
      </c>
      <c r="G533" s="145">
        <v>3537</v>
      </c>
      <c r="H533" s="146">
        <f t="shared" si="65"/>
        <v>2.891089108910891</v>
      </c>
      <c r="I533" s="145">
        <v>2522</v>
      </c>
      <c r="J533" s="146">
        <f t="shared" si="65"/>
        <v>-0.2869663556686457</v>
      </c>
      <c r="K533" s="145">
        <v>1094</v>
      </c>
      <c r="L533" s="146">
        <v>4.1904761904761889E-2</v>
      </c>
      <c r="M533" s="146">
        <v>0.49863013698630132</v>
      </c>
    </row>
    <row r="534" spans="2:14" ht="6" customHeight="1" x14ac:dyDescent="0.25"/>
    <row r="535" spans="2:14" x14ac:dyDescent="0.25">
      <c r="B535" s="49" t="s">
        <v>312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49"/>
      <c r="E536" s="149"/>
      <c r="G536" s="149"/>
      <c r="I536" s="149"/>
      <c r="K536" s="149"/>
    </row>
    <row r="539" spans="2:14" ht="48.75" customHeight="1" thickBot="1" x14ac:dyDescent="0.3">
      <c r="B539" s="307" t="s">
        <v>335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1" t="s">
        <v>213</v>
      </c>
    </row>
    <row r="540" spans="2:14" ht="10.5" customHeight="1" thickBot="1" x14ac:dyDescent="0.3">
      <c r="B540" s="134"/>
      <c r="C540" s="135"/>
      <c r="D540" s="134"/>
      <c r="E540" s="134"/>
      <c r="F540" s="134"/>
      <c r="G540" s="134"/>
      <c r="H540" s="134"/>
      <c r="I540" s="134"/>
      <c r="J540" s="134"/>
      <c r="K540" s="4"/>
      <c r="L540" s="4"/>
      <c r="N540" s="1" t="s">
        <v>214</v>
      </c>
    </row>
    <row r="541" spans="2:14" ht="22.5" thickTop="1" thickBot="1" x14ac:dyDescent="0.3">
      <c r="B541" s="150" t="str">
        <f>C541</f>
        <v>Lituania</v>
      </c>
      <c r="C541" s="317" t="s">
        <v>235</v>
      </c>
      <c r="D541" s="318"/>
      <c r="E541" s="318"/>
      <c r="F541" s="318"/>
      <c r="G541" s="318"/>
      <c r="H541" s="318"/>
      <c r="I541" s="318"/>
      <c r="J541" s="318"/>
      <c r="K541" s="318"/>
      <c r="L541" s="318"/>
      <c r="M541" s="319"/>
    </row>
    <row r="542" spans="2:14" ht="22.5" thickTop="1" thickBot="1" x14ac:dyDescent="0.3">
      <c r="B542" s="13"/>
      <c r="C542" s="320">
        <f>2019</f>
        <v>2019</v>
      </c>
      <c r="D542" s="321"/>
      <c r="E542" s="322">
        <v>2020</v>
      </c>
      <c r="F542" s="321"/>
      <c r="G542" s="322">
        <v>2021</v>
      </c>
      <c r="H542" s="321"/>
      <c r="I542" s="322">
        <v>2022</v>
      </c>
      <c r="J542" s="321"/>
      <c r="K542" s="322">
        <v>2023</v>
      </c>
      <c r="L542" s="323"/>
      <c r="M542" s="324"/>
    </row>
    <row r="543" spans="2:14" ht="16.5" thickTop="1" thickBot="1" x14ac:dyDescent="0.3">
      <c r="B543" s="16"/>
      <c r="C543" s="137" t="s">
        <v>135</v>
      </c>
      <c r="D543" s="138" t="str">
        <f>CONCATENATE("var ",RIGHT(2019,2),"/",RIGHT(2018,2))</f>
        <v>var 19/18</v>
      </c>
      <c r="E543" s="139" t="s">
        <v>135</v>
      </c>
      <c r="F543" s="138" t="str">
        <f>CONCATENATE("var ",RIGHT(E542,2),"/",RIGHT(E542-1,2))</f>
        <v>var 20/19</v>
      </c>
      <c r="G543" s="139" t="s">
        <v>135</v>
      </c>
      <c r="H543" s="138" t="str">
        <f>CONCATENATE("var ",RIGHT(G542,2),"/",RIGHT(G542-1,2))</f>
        <v>var 21/20</v>
      </c>
      <c r="I543" s="139" t="s">
        <v>135</v>
      </c>
      <c r="J543" s="138" t="str">
        <f>CONCATENATE("var ",RIGHT(I542,2),"/",RIGHT(I542-1,2))</f>
        <v>var 22/21</v>
      </c>
      <c r="K543" s="139" t="s">
        <v>135</v>
      </c>
      <c r="L543" s="138" t="str">
        <f>CONCATENATE("var ",RIGHT(K542,2),"/",RIGHT(K542-1,2))</f>
        <v>var 23/22</v>
      </c>
      <c r="M543" s="138" t="str">
        <f>CONCATENATE("var ",RIGHT(K542,2),"/",RIGHT(2019,2))</f>
        <v>var 23/19</v>
      </c>
    </row>
    <row r="544" spans="2:14" x14ac:dyDescent="0.25">
      <c r="B544" s="141" t="s">
        <v>139</v>
      </c>
      <c r="C544" s="142">
        <v>372</v>
      </c>
      <c r="D544" s="143">
        <v>3.0434782608695654</v>
      </c>
      <c r="E544" s="142">
        <v>113</v>
      </c>
      <c r="F544" s="143">
        <f t="shared" ref="F544:J556" si="68">IFERROR(E544/C544-1,"-")</f>
        <v>-0.69623655913978499</v>
      </c>
      <c r="G544" s="142">
        <v>95</v>
      </c>
      <c r="H544" s="143">
        <f t="shared" si="68"/>
        <v>-0.15929203539823011</v>
      </c>
      <c r="I544" s="142">
        <v>323</v>
      </c>
      <c r="J544" s="143">
        <f t="shared" si="68"/>
        <v>2.4</v>
      </c>
      <c r="K544" s="142">
        <v>222</v>
      </c>
      <c r="L544" s="143">
        <f t="shared" ref="L544:L548" si="69">IFERROR(K544/I544-1,"-")</f>
        <v>-0.31269349845201233</v>
      </c>
      <c r="M544" s="143">
        <f>K544/C544-1</f>
        <v>-0.40322580645161288</v>
      </c>
    </row>
    <row r="545" spans="2:13" x14ac:dyDescent="0.25">
      <c r="B545" s="141" t="s">
        <v>141</v>
      </c>
      <c r="C545" s="142">
        <v>405</v>
      </c>
      <c r="D545" s="143">
        <v>2.2661290322580645</v>
      </c>
      <c r="E545" s="142">
        <v>74</v>
      </c>
      <c r="F545" s="143">
        <f t="shared" si="68"/>
        <v>-0.81728395061728398</v>
      </c>
      <c r="G545" s="142">
        <v>39</v>
      </c>
      <c r="H545" s="143">
        <f t="shared" si="68"/>
        <v>-0.47297297297297303</v>
      </c>
      <c r="I545" s="142">
        <v>216</v>
      </c>
      <c r="J545" s="143">
        <f t="shared" si="68"/>
        <v>4.5384615384615383</v>
      </c>
      <c r="K545" s="142">
        <v>306</v>
      </c>
      <c r="L545" s="143">
        <f t="shared" si="69"/>
        <v>0.41666666666666674</v>
      </c>
      <c r="M545" s="143">
        <f>IFERROR(K545/C545-1,"-")</f>
        <v>-0.24444444444444446</v>
      </c>
    </row>
    <row r="546" spans="2:13" x14ac:dyDescent="0.25">
      <c r="B546" s="141" t="s">
        <v>143</v>
      </c>
      <c r="C546" s="142">
        <v>295</v>
      </c>
      <c r="D546" s="143">
        <v>-0.29928741092636579</v>
      </c>
      <c r="E546" s="142">
        <v>48</v>
      </c>
      <c r="F546" s="143">
        <f t="shared" si="68"/>
        <v>-0.83728813559322035</v>
      </c>
      <c r="G546" s="142">
        <v>29</v>
      </c>
      <c r="H546" s="143">
        <f t="shared" si="68"/>
        <v>-0.39583333333333337</v>
      </c>
      <c r="I546" s="142">
        <v>267</v>
      </c>
      <c r="J546" s="143">
        <f t="shared" si="68"/>
        <v>8.2068965517241388</v>
      </c>
      <c r="K546" s="142">
        <v>352</v>
      </c>
      <c r="L546" s="143">
        <f t="shared" si="69"/>
        <v>0.31835205992509352</v>
      </c>
      <c r="M546" s="143">
        <f t="shared" ref="M546:M548" si="70">IFERROR(K546/C546-1,"-")</f>
        <v>0.19322033898305091</v>
      </c>
    </row>
    <row r="547" spans="2:13" x14ac:dyDescent="0.25">
      <c r="B547" s="141" t="s">
        <v>145</v>
      </c>
      <c r="C547" s="142">
        <v>515</v>
      </c>
      <c r="D547" s="143">
        <v>0.24096385542168686</v>
      </c>
      <c r="E547" s="142">
        <v>0</v>
      </c>
      <c r="F547" s="143">
        <f t="shared" si="68"/>
        <v>-1</v>
      </c>
      <c r="G547" s="142">
        <v>25</v>
      </c>
      <c r="H547" s="143" t="str">
        <f t="shared" si="68"/>
        <v>-</v>
      </c>
      <c r="I547" s="142">
        <v>202</v>
      </c>
      <c r="J547" s="143">
        <f t="shared" si="68"/>
        <v>7.08</v>
      </c>
      <c r="K547" s="142">
        <v>314</v>
      </c>
      <c r="L547" s="143">
        <f t="shared" si="69"/>
        <v>0.5544554455445545</v>
      </c>
      <c r="M547" s="143">
        <f t="shared" si="70"/>
        <v>-0.39029126213592236</v>
      </c>
    </row>
    <row r="548" spans="2:13" x14ac:dyDescent="0.25">
      <c r="B548" s="141" t="s">
        <v>147</v>
      </c>
      <c r="C548" s="142">
        <v>106</v>
      </c>
      <c r="D548" s="143">
        <v>0.12765957446808507</v>
      </c>
      <c r="E548" s="142">
        <v>0</v>
      </c>
      <c r="F548" s="143">
        <f t="shared" si="68"/>
        <v>-1</v>
      </c>
      <c r="G548" s="142">
        <v>24</v>
      </c>
      <c r="H548" s="143" t="str">
        <f t="shared" si="68"/>
        <v>-</v>
      </c>
      <c r="I548" s="142">
        <v>285</v>
      </c>
      <c r="J548" s="143">
        <f t="shared" si="68"/>
        <v>10.875</v>
      </c>
      <c r="K548" s="142">
        <v>231</v>
      </c>
      <c r="L548" s="143">
        <f t="shared" si="69"/>
        <v>-0.18947368421052635</v>
      </c>
      <c r="M548" s="143">
        <f t="shared" si="70"/>
        <v>1.1792452830188678</v>
      </c>
    </row>
    <row r="549" spans="2:13" x14ac:dyDescent="0.25">
      <c r="B549" s="141" t="s">
        <v>149</v>
      </c>
      <c r="C549" s="142">
        <v>43</v>
      </c>
      <c r="D549" s="143">
        <v>-0.49411764705882355</v>
      </c>
      <c r="E549" s="142">
        <v>0</v>
      </c>
      <c r="F549" s="143">
        <f t="shared" si="68"/>
        <v>-1</v>
      </c>
      <c r="G549" s="142">
        <v>22</v>
      </c>
      <c r="H549" s="143" t="str">
        <f t="shared" si="68"/>
        <v>-</v>
      </c>
      <c r="I549" s="142">
        <v>162</v>
      </c>
      <c r="J549" s="143">
        <f t="shared" si="68"/>
        <v>6.3636363636363633</v>
      </c>
      <c r="K549" s="142"/>
      <c r="L549" s="143"/>
      <c r="M549" s="143"/>
    </row>
    <row r="550" spans="2:13" x14ac:dyDescent="0.25">
      <c r="B550" s="141" t="s">
        <v>151</v>
      </c>
      <c r="C550" s="142">
        <v>34</v>
      </c>
      <c r="D550" s="143">
        <v>-8.108108108108103E-2</v>
      </c>
      <c r="E550" s="142">
        <v>22</v>
      </c>
      <c r="F550" s="143">
        <f t="shared" si="68"/>
        <v>-0.3529411764705882</v>
      </c>
      <c r="G550" s="142">
        <v>73</v>
      </c>
      <c r="H550" s="143">
        <f t="shared" si="68"/>
        <v>2.3181818181818183</v>
      </c>
      <c r="I550" s="142">
        <v>143</v>
      </c>
      <c r="J550" s="143">
        <f t="shared" si="68"/>
        <v>0.95890410958904115</v>
      </c>
      <c r="K550" s="142"/>
      <c r="L550" s="143"/>
      <c r="M550" s="143"/>
    </row>
    <row r="551" spans="2:13" x14ac:dyDescent="0.25">
      <c r="B551" s="141" t="s">
        <v>153</v>
      </c>
      <c r="C551" s="142">
        <v>51</v>
      </c>
      <c r="D551" s="143">
        <v>0.37837837837837829</v>
      </c>
      <c r="E551" s="142">
        <v>12</v>
      </c>
      <c r="F551" s="143">
        <f t="shared" si="68"/>
        <v>-0.76470588235294112</v>
      </c>
      <c r="G551" s="142">
        <v>56</v>
      </c>
      <c r="H551" s="143">
        <f t="shared" si="68"/>
        <v>3.666666666666667</v>
      </c>
      <c r="I551" s="142">
        <v>150</v>
      </c>
      <c r="J551" s="143">
        <f t="shared" si="68"/>
        <v>1.6785714285714284</v>
      </c>
      <c r="K551" s="142"/>
      <c r="L551" s="143"/>
      <c r="M551" s="143"/>
    </row>
    <row r="552" spans="2:13" x14ac:dyDescent="0.25">
      <c r="B552" s="141" t="s">
        <v>155</v>
      </c>
      <c r="C552" s="142">
        <v>64</v>
      </c>
      <c r="D552" s="143">
        <v>1.5873015873015817E-2</v>
      </c>
      <c r="E552" s="142">
        <v>16</v>
      </c>
      <c r="F552" s="143">
        <f t="shared" si="68"/>
        <v>-0.75</v>
      </c>
      <c r="G552" s="142">
        <v>58</v>
      </c>
      <c r="H552" s="143">
        <f t="shared" si="68"/>
        <v>2.625</v>
      </c>
      <c r="I552" s="142">
        <v>158</v>
      </c>
      <c r="J552" s="143">
        <f t="shared" si="68"/>
        <v>1.7241379310344827</v>
      </c>
      <c r="K552" s="142"/>
      <c r="L552" s="143"/>
      <c r="M552" s="143"/>
    </row>
    <row r="553" spans="2:13" x14ac:dyDescent="0.25">
      <c r="B553" s="141" t="s">
        <v>157</v>
      </c>
      <c r="C553" s="142">
        <v>92</v>
      </c>
      <c r="D553" s="143">
        <v>-0.676056338028169</v>
      </c>
      <c r="E553" s="142">
        <v>21</v>
      </c>
      <c r="F553" s="143">
        <f t="shared" si="68"/>
        <v>-0.77173913043478259</v>
      </c>
      <c r="G553" s="142">
        <v>143</v>
      </c>
      <c r="H553" s="143">
        <f t="shared" si="68"/>
        <v>5.8095238095238093</v>
      </c>
      <c r="I553" s="142">
        <v>235</v>
      </c>
      <c r="J553" s="143">
        <f t="shared" si="68"/>
        <v>0.64335664335664333</v>
      </c>
      <c r="K553" s="142"/>
      <c r="L553" s="143"/>
      <c r="M553" s="143"/>
    </row>
    <row r="554" spans="2:13" x14ac:dyDescent="0.25">
      <c r="B554" s="141" t="s">
        <v>159</v>
      </c>
      <c r="C554" s="142">
        <v>79</v>
      </c>
      <c r="D554" s="143">
        <v>-0.57065217391304346</v>
      </c>
      <c r="E554" s="142">
        <v>29</v>
      </c>
      <c r="F554" s="143">
        <f t="shared" si="68"/>
        <v>-0.63291139240506333</v>
      </c>
      <c r="G554" s="142">
        <v>149</v>
      </c>
      <c r="H554" s="143">
        <f t="shared" si="68"/>
        <v>4.1379310344827589</v>
      </c>
      <c r="I554" s="142">
        <v>238</v>
      </c>
      <c r="J554" s="143">
        <f t="shared" si="68"/>
        <v>0.59731543624161065</v>
      </c>
      <c r="K554" s="142"/>
      <c r="L554" s="143"/>
      <c r="M554" s="143"/>
    </row>
    <row r="555" spans="2:13" x14ac:dyDescent="0.25">
      <c r="B555" s="141" t="s">
        <v>161</v>
      </c>
      <c r="C555" s="142">
        <v>94</v>
      </c>
      <c r="D555" s="143">
        <v>-0.47486033519553073</v>
      </c>
      <c r="E555" s="142">
        <v>64</v>
      </c>
      <c r="F555" s="143">
        <f t="shared" si="68"/>
        <v>-0.31914893617021278</v>
      </c>
      <c r="G555" s="142">
        <v>256</v>
      </c>
      <c r="H555" s="143">
        <f t="shared" si="68"/>
        <v>3</v>
      </c>
      <c r="I555" s="142">
        <v>290</v>
      </c>
      <c r="J555" s="143">
        <f t="shared" si="68"/>
        <v>0.1328125</v>
      </c>
      <c r="K555" s="142"/>
      <c r="L555" s="143"/>
      <c r="M555" s="143"/>
    </row>
    <row r="556" spans="2:13" ht="15.75" x14ac:dyDescent="0.25">
      <c r="B556" s="144" t="s">
        <v>121</v>
      </c>
      <c r="C556" s="145">
        <v>2150</v>
      </c>
      <c r="D556" s="146">
        <v>6.6997518610421913E-2</v>
      </c>
      <c r="E556" s="145">
        <v>399</v>
      </c>
      <c r="F556" s="146">
        <f t="shared" si="68"/>
        <v>-0.81441860465116278</v>
      </c>
      <c r="G556" s="145">
        <v>969</v>
      </c>
      <c r="H556" s="146">
        <f t="shared" si="68"/>
        <v>1.4285714285714284</v>
      </c>
      <c r="I556" s="145">
        <v>2669</v>
      </c>
      <c r="J556" s="146">
        <f t="shared" si="68"/>
        <v>1.7543859649122808</v>
      </c>
      <c r="K556" s="145">
        <v>1425</v>
      </c>
      <c r="L556" s="146">
        <v>0.10208816705336421</v>
      </c>
      <c r="M556" s="146">
        <v>-0.15829887773183693</v>
      </c>
    </row>
    <row r="557" spans="2:13" ht="6" customHeight="1" x14ac:dyDescent="0.25"/>
    <row r="558" spans="2:13" x14ac:dyDescent="0.25">
      <c r="B558" s="49" t="s">
        <v>312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49"/>
      <c r="E559" s="149"/>
      <c r="G559" s="149"/>
      <c r="I559" s="149"/>
      <c r="K559" s="149"/>
    </row>
    <row r="562" spans="2:14" ht="48.75" customHeight="1" thickBot="1" x14ac:dyDescent="0.3">
      <c r="B562" s="307" t="s">
        <v>336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1" t="s">
        <v>213</v>
      </c>
    </row>
    <row r="563" spans="2:14" ht="10.5" customHeight="1" thickBot="1" x14ac:dyDescent="0.3">
      <c r="B563" s="134"/>
      <c r="C563" s="135"/>
      <c r="D563" s="134"/>
      <c r="E563" s="134"/>
      <c r="F563" s="134"/>
      <c r="G563" s="134"/>
      <c r="H563" s="134"/>
      <c r="I563" s="134"/>
      <c r="J563" s="134"/>
      <c r="K563" s="4"/>
      <c r="L563" s="4"/>
      <c r="N563" s="1" t="s">
        <v>214</v>
      </c>
    </row>
    <row r="564" spans="2:14" ht="22.5" thickTop="1" thickBot="1" x14ac:dyDescent="0.3">
      <c r="B564" s="150" t="str">
        <f>C564</f>
        <v>Hungría</v>
      </c>
      <c r="C564" s="317" t="s">
        <v>237</v>
      </c>
      <c r="D564" s="318"/>
      <c r="E564" s="318"/>
      <c r="F564" s="318"/>
      <c r="G564" s="318"/>
      <c r="H564" s="318"/>
      <c r="I564" s="318"/>
      <c r="J564" s="318"/>
      <c r="K564" s="318"/>
      <c r="L564" s="318"/>
      <c r="M564" s="319"/>
    </row>
    <row r="565" spans="2:14" ht="22.5" thickTop="1" thickBot="1" x14ac:dyDescent="0.3">
      <c r="B565" s="13"/>
      <c r="C565" s="320">
        <f>2019</f>
        <v>2019</v>
      </c>
      <c r="D565" s="321"/>
      <c r="E565" s="322">
        <v>2020</v>
      </c>
      <c r="F565" s="321"/>
      <c r="G565" s="322">
        <v>2021</v>
      </c>
      <c r="H565" s="321"/>
      <c r="I565" s="322">
        <v>2022</v>
      </c>
      <c r="J565" s="321"/>
      <c r="K565" s="322">
        <v>2023</v>
      </c>
      <c r="L565" s="323"/>
      <c r="M565" s="324"/>
    </row>
    <row r="566" spans="2:14" ht="16.5" thickTop="1" thickBot="1" x14ac:dyDescent="0.3">
      <c r="B566" s="16"/>
      <c r="C566" s="137" t="s">
        <v>135</v>
      </c>
      <c r="D566" s="138" t="str">
        <f>CONCATENATE("var ",RIGHT(2019,2),"/",RIGHT(2018,2))</f>
        <v>var 19/18</v>
      </c>
      <c r="E566" s="139" t="s">
        <v>135</v>
      </c>
      <c r="F566" s="138" t="str">
        <f>CONCATENATE("var ",RIGHT(E565,2),"/",RIGHT(E565-1,2))</f>
        <v>var 20/19</v>
      </c>
      <c r="G566" s="139" t="s">
        <v>135</v>
      </c>
      <c r="H566" s="138" t="str">
        <f>CONCATENATE("var ",RIGHT(G565,2),"/",RIGHT(G565-1,2))</f>
        <v>var 21/20</v>
      </c>
      <c r="I566" s="139" t="s">
        <v>135</v>
      </c>
      <c r="J566" s="138" t="str">
        <f>CONCATENATE("var ",RIGHT(I565,2),"/",RIGHT(I565-1,2))</f>
        <v>var 22/21</v>
      </c>
      <c r="K566" s="139" t="s">
        <v>135</v>
      </c>
      <c r="L566" s="138" t="str">
        <f>CONCATENATE("var ",RIGHT(K565,2),"/",RIGHT(K565-1,2))</f>
        <v>var 23/22</v>
      </c>
      <c r="M566" s="138" t="str">
        <f>CONCATENATE("var ",RIGHT(K565,2),"/",RIGHT(2019,2))</f>
        <v>var 23/19</v>
      </c>
    </row>
    <row r="567" spans="2:14" x14ac:dyDescent="0.25">
      <c r="B567" s="141" t="s">
        <v>139</v>
      </c>
      <c r="C567" s="142">
        <v>122</v>
      </c>
      <c r="D567" s="143">
        <v>-0.49377593360995853</v>
      </c>
      <c r="E567" s="142">
        <v>142</v>
      </c>
      <c r="F567" s="143">
        <f t="shared" ref="F567:J579" si="71">IFERROR(E567/C567-1,"-")</f>
        <v>0.16393442622950816</v>
      </c>
      <c r="G567" s="142">
        <v>26</v>
      </c>
      <c r="H567" s="143">
        <f t="shared" si="71"/>
        <v>-0.81690140845070425</v>
      </c>
      <c r="I567" s="142">
        <v>368</v>
      </c>
      <c r="J567" s="143">
        <f t="shared" si="71"/>
        <v>13.153846153846153</v>
      </c>
      <c r="K567" s="142">
        <v>1086</v>
      </c>
      <c r="L567" s="143">
        <f t="shared" ref="L567:L571" si="72">IFERROR(K567/I567-1,"-")</f>
        <v>1.9510869565217392</v>
      </c>
      <c r="M567" s="143">
        <f>K567/C567-1</f>
        <v>7.9016393442622945</v>
      </c>
    </row>
    <row r="568" spans="2:14" x14ac:dyDescent="0.25">
      <c r="B568" s="141" t="s">
        <v>141</v>
      </c>
      <c r="C568" s="142">
        <v>268</v>
      </c>
      <c r="D568" s="143">
        <v>0.51412429378531077</v>
      </c>
      <c r="E568" s="142">
        <v>129</v>
      </c>
      <c r="F568" s="143">
        <f t="shared" si="71"/>
        <v>-0.51865671641791045</v>
      </c>
      <c r="G568" s="142">
        <v>22</v>
      </c>
      <c r="H568" s="143">
        <f t="shared" si="71"/>
        <v>-0.8294573643410853</v>
      </c>
      <c r="I568" s="142">
        <v>330</v>
      </c>
      <c r="J568" s="143">
        <f t="shared" si="71"/>
        <v>14</v>
      </c>
      <c r="K568" s="142">
        <v>881</v>
      </c>
      <c r="L568" s="143">
        <f t="shared" si="72"/>
        <v>1.6696969696969699</v>
      </c>
      <c r="M568" s="143">
        <f>IFERROR(K568/C568-1,"-")</f>
        <v>2.2873134328358211</v>
      </c>
    </row>
    <row r="569" spans="2:14" x14ac:dyDescent="0.25">
      <c r="B569" s="141" t="s">
        <v>143</v>
      </c>
      <c r="C569" s="142">
        <v>302</v>
      </c>
      <c r="D569" s="143">
        <v>-3.5143769968051131E-2</v>
      </c>
      <c r="E569" s="142">
        <v>33</v>
      </c>
      <c r="F569" s="143">
        <f t="shared" si="71"/>
        <v>-0.89072847682119205</v>
      </c>
      <c r="G569" s="142">
        <v>27</v>
      </c>
      <c r="H569" s="143">
        <f t="shared" si="71"/>
        <v>-0.18181818181818177</v>
      </c>
      <c r="I569" s="142">
        <v>405</v>
      </c>
      <c r="J569" s="143">
        <f t="shared" si="71"/>
        <v>14</v>
      </c>
      <c r="K569" s="142">
        <v>839</v>
      </c>
      <c r="L569" s="143">
        <f t="shared" si="72"/>
        <v>1.0716049382716051</v>
      </c>
      <c r="M569" s="143">
        <f t="shared" ref="M569:M571" si="73">IFERROR(K569/C569-1,"-")</f>
        <v>1.7781456953642385</v>
      </c>
    </row>
    <row r="570" spans="2:14" x14ac:dyDescent="0.25">
      <c r="B570" s="141" t="s">
        <v>145</v>
      </c>
      <c r="C570" s="142">
        <v>83</v>
      </c>
      <c r="D570" s="143">
        <v>-0.46103896103896103</v>
      </c>
      <c r="E570" s="142">
        <v>0</v>
      </c>
      <c r="F570" s="143">
        <f t="shared" si="71"/>
        <v>-1</v>
      </c>
      <c r="G570" s="142">
        <v>12</v>
      </c>
      <c r="H570" s="143" t="str">
        <f t="shared" si="71"/>
        <v>-</v>
      </c>
      <c r="I570" s="142">
        <v>304</v>
      </c>
      <c r="J570" s="143">
        <f t="shared" si="71"/>
        <v>24.333333333333332</v>
      </c>
      <c r="K570" s="142">
        <v>318</v>
      </c>
      <c r="L570" s="143">
        <f t="shared" si="72"/>
        <v>4.6052631578947345E-2</v>
      </c>
      <c r="M570" s="143">
        <f t="shared" si="73"/>
        <v>2.8313253012048194</v>
      </c>
    </row>
    <row r="571" spans="2:14" x14ac:dyDescent="0.25">
      <c r="B571" s="141" t="s">
        <v>147</v>
      </c>
      <c r="C571" s="142">
        <v>69</v>
      </c>
      <c r="D571" s="143">
        <v>-0.69469026548672574</v>
      </c>
      <c r="E571" s="142">
        <v>0</v>
      </c>
      <c r="F571" s="143">
        <f t="shared" si="71"/>
        <v>-1</v>
      </c>
      <c r="G571" s="142">
        <v>31</v>
      </c>
      <c r="H571" s="143" t="str">
        <f t="shared" si="71"/>
        <v>-</v>
      </c>
      <c r="I571" s="142">
        <v>396</v>
      </c>
      <c r="J571" s="143">
        <f t="shared" si="71"/>
        <v>11.774193548387096</v>
      </c>
      <c r="K571" s="142">
        <v>624</v>
      </c>
      <c r="L571" s="143">
        <f t="shared" si="72"/>
        <v>0.57575757575757569</v>
      </c>
      <c r="M571" s="143">
        <f t="shared" si="73"/>
        <v>8.0434782608695645</v>
      </c>
    </row>
    <row r="572" spans="2:14" x14ac:dyDescent="0.25">
      <c r="B572" s="141" t="s">
        <v>149</v>
      </c>
      <c r="C572" s="142">
        <v>142</v>
      </c>
      <c r="D572" s="143">
        <v>-0.41078838174273857</v>
      </c>
      <c r="E572" s="142">
        <v>0</v>
      </c>
      <c r="F572" s="143">
        <f t="shared" si="71"/>
        <v>-1</v>
      </c>
      <c r="G572" s="142">
        <v>28</v>
      </c>
      <c r="H572" s="143" t="str">
        <f t="shared" si="71"/>
        <v>-</v>
      </c>
      <c r="I572" s="142">
        <v>608</v>
      </c>
      <c r="J572" s="143">
        <f t="shared" si="71"/>
        <v>20.714285714285715</v>
      </c>
      <c r="K572" s="142"/>
      <c r="L572" s="143"/>
      <c r="M572" s="143"/>
    </row>
    <row r="573" spans="2:14" x14ac:dyDescent="0.25">
      <c r="B573" s="141" t="s">
        <v>151</v>
      </c>
      <c r="C573" s="142">
        <v>88</v>
      </c>
      <c r="D573" s="143">
        <v>-0.71335504885993484</v>
      </c>
      <c r="E573" s="142">
        <v>24</v>
      </c>
      <c r="F573" s="143">
        <f t="shared" si="71"/>
        <v>-0.72727272727272729</v>
      </c>
      <c r="G573" s="142">
        <v>57</v>
      </c>
      <c r="H573" s="143">
        <f t="shared" si="71"/>
        <v>1.375</v>
      </c>
      <c r="I573" s="142">
        <v>499</v>
      </c>
      <c r="J573" s="143">
        <f t="shared" si="71"/>
        <v>7.7543859649122808</v>
      </c>
      <c r="K573" s="142"/>
      <c r="L573" s="143"/>
      <c r="M573" s="143"/>
    </row>
    <row r="574" spans="2:14" x14ac:dyDescent="0.25">
      <c r="B574" s="141" t="s">
        <v>153</v>
      </c>
      <c r="C574" s="142">
        <v>71</v>
      </c>
      <c r="D574" s="143">
        <v>-0.73106060606060608</v>
      </c>
      <c r="E574" s="142">
        <v>69</v>
      </c>
      <c r="F574" s="143">
        <f t="shared" si="71"/>
        <v>-2.8169014084507005E-2</v>
      </c>
      <c r="G574" s="142">
        <v>68</v>
      </c>
      <c r="H574" s="143">
        <f t="shared" si="71"/>
        <v>-1.4492753623188359E-2</v>
      </c>
      <c r="I574" s="142">
        <v>429</v>
      </c>
      <c r="J574" s="143">
        <f t="shared" si="71"/>
        <v>5.3088235294117645</v>
      </c>
      <c r="K574" s="142"/>
      <c r="L574" s="143"/>
      <c r="M574" s="143"/>
    </row>
    <row r="575" spans="2:14" x14ac:dyDescent="0.25">
      <c r="B575" s="141" t="s">
        <v>155</v>
      </c>
      <c r="C575" s="142">
        <v>68</v>
      </c>
      <c r="D575" s="143">
        <v>-0.80515759312320911</v>
      </c>
      <c r="E575" s="142">
        <v>14</v>
      </c>
      <c r="F575" s="143">
        <f t="shared" si="71"/>
        <v>-0.79411764705882359</v>
      </c>
      <c r="G575" s="142">
        <v>154</v>
      </c>
      <c r="H575" s="143">
        <f t="shared" si="71"/>
        <v>10</v>
      </c>
      <c r="I575" s="142">
        <v>410</v>
      </c>
      <c r="J575" s="143">
        <f t="shared" si="71"/>
        <v>1.6623376623376624</v>
      </c>
      <c r="K575" s="142"/>
      <c r="L575" s="143"/>
      <c r="M575" s="143"/>
    </row>
    <row r="576" spans="2:14" x14ac:dyDescent="0.25">
      <c r="B576" s="141" t="s">
        <v>157</v>
      </c>
      <c r="C576" s="142">
        <v>84</v>
      </c>
      <c r="D576" s="143">
        <v>-0.68888888888888888</v>
      </c>
      <c r="E576" s="142">
        <v>37</v>
      </c>
      <c r="F576" s="143">
        <f t="shared" si="71"/>
        <v>-0.55952380952380953</v>
      </c>
      <c r="G576" s="142">
        <v>83</v>
      </c>
      <c r="H576" s="143">
        <f t="shared" si="71"/>
        <v>1.2432432432432434</v>
      </c>
      <c r="I576" s="142">
        <v>509</v>
      </c>
      <c r="J576" s="143">
        <f t="shared" si="71"/>
        <v>5.1325301204819276</v>
      </c>
      <c r="K576" s="142"/>
      <c r="L576" s="143"/>
      <c r="M576" s="143"/>
    </row>
    <row r="577" spans="2:14" x14ac:dyDescent="0.25">
      <c r="B577" s="141" t="s">
        <v>159</v>
      </c>
      <c r="C577" s="142">
        <v>95</v>
      </c>
      <c r="D577" s="143">
        <v>-0.50520833333333326</v>
      </c>
      <c r="E577" s="142">
        <v>10</v>
      </c>
      <c r="F577" s="143">
        <f t="shared" si="71"/>
        <v>-0.89473684210526316</v>
      </c>
      <c r="G577" s="142">
        <v>177</v>
      </c>
      <c r="H577" s="143">
        <f t="shared" si="71"/>
        <v>16.7</v>
      </c>
      <c r="I577" s="142">
        <v>431</v>
      </c>
      <c r="J577" s="143">
        <f t="shared" si="71"/>
        <v>1.4350282485875705</v>
      </c>
      <c r="K577" s="142"/>
      <c r="L577" s="143"/>
      <c r="M577" s="143"/>
    </row>
    <row r="578" spans="2:14" x14ac:dyDescent="0.25">
      <c r="B578" s="141" t="s">
        <v>161</v>
      </c>
      <c r="C578" s="142">
        <v>122</v>
      </c>
      <c r="D578" s="143">
        <v>-0.40776699029126218</v>
      </c>
      <c r="E578" s="142">
        <v>15</v>
      </c>
      <c r="F578" s="143">
        <f t="shared" si="71"/>
        <v>-0.87704918032786883</v>
      </c>
      <c r="G578" s="142">
        <v>329</v>
      </c>
      <c r="H578" s="143">
        <f t="shared" si="71"/>
        <v>20.933333333333334</v>
      </c>
      <c r="I578" s="142">
        <v>790</v>
      </c>
      <c r="J578" s="143">
        <f t="shared" si="71"/>
        <v>1.4012158054711246</v>
      </c>
      <c r="K578" s="142"/>
      <c r="L578" s="143"/>
      <c r="M578" s="143"/>
    </row>
    <row r="579" spans="2:14" ht="15.75" x14ac:dyDescent="0.25">
      <c r="B579" s="144" t="s">
        <v>121</v>
      </c>
      <c r="C579" s="145">
        <v>1514</v>
      </c>
      <c r="D579" s="146">
        <v>-0.48503401360544218</v>
      </c>
      <c r="E579" s="145">
        <v>473</v>
      </c>
      <c r="F579" s="146">
        <f t="shared" si="71"/>
        <v>-0.68758256274768825</v>
      </c>
      <c r="G579" s="145">
        <v>1014</v>
      </c>
      <c r="H579" s="146">
        <f t="shared" si="71"/>
        <v>1.1437632135306552</v>
      </c>
      <c r="I579" s="145">
        <v>5479</v>
      </c>
      <c r="J579" s="146">
        <f t="shared" si="71"/>
        <v>4.4033530571992108</v>
      </c>
      <c r="K579" s="145">
        <v>3748</v>
      </c>
      <c r="L579" s="146">
        <v>1.0787576261785912</v>
      </c>
      <c r="M579" s="146">
        <v>3.4407582938388623</v>
      </c>
    </row>
    <row r="580" spans="2:14" ht="6" customHeight="1" x14ac:dyDescent="0.25"/>
    <row r="581" spans="2:14" x14ac:dyDescent="0.25">
      <c r="B581" s="49" t="s">
        <v>312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49"/>
      <c r="E582" s="149"/>
      <c r="G582" s="149"/>
      <c r="I582" s="149"/>
      <c r="K582" s="149"/>
    </row>
    <row r="585" spans="2:14" ht="48.75" customHeight="1" thickBot="1" x14ac:dyDescent="0.3">
      <c r="B585" s="307" t="s">
        <v>337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1" t="s">
        <v>213</v>
      </c>
    </row>
    <row r="586" spans="2:14" ht="10.5" customHeight="1" thickBot="1" x14ac:dyDescent="0.3">
      <c r="B586" s="134"/>
      <c r="C586" s="135"/>
      <c r="D586" s="134"/>
      <c r="E586" s="134"/>
      <c r="F586" s="134"/>
      <c r="G586" s="134"/>
      <c r="H586" s="134"/>
      <c r="I586" s="134"/>
      <c r="J586" s="134"/>
      <c r="K586" s="4"/>
      <c r="L586" s="4"/>
      <c r="N586" s="1" t="s">
        <v>214</v>
      </c>
    </row>
    <row r="587" spans="2:14" ht="22.5" thickTop="1" thickBot="1" x14ac:dyDescent="0.3">
      <c r="B587" s="150" t="str">
        <f>C587</f>
        <v>Rusia</v>
      </c>
      <c r="C587" s="317" t="s">
        <v>239</v>
      </c>
      <c r="D587" s="318"/>
      <c r="E587" s="318"/>
      <c r="F587" s="318"/>
      <c r="G587" s="318"/>
      <c r="H587" s="318"/>
      <c r="I587" s="318"/>
      <c r="J587" s="318"/>
      <c r="K587" s="318"/>
      <c r="L587" s="318"/>
      <c r="M587" s="319"/>
    </row>
    <row r="588" spans="2:14" ht="22.5" thickTop="1" thickBot="1" x14ac:dyDescent="0.3">
      <c r="B588" s="13"/>
      <c r="C588" s="320">
        <f>2019</f>
        <v>2019</v>
      </c>
      <c r="D588" s="321"/>
      <c r="E588" s="322">
        <v>2020</v>
      </c>
      <c r="F588" s="321"/>
      <c r="G588" s="322">
        <v>2021</v>
      </c>
      <c r="H588" s="321"/>
      <c r="I588" s="322">
        <v>2022</v>
      </c>
      <c r="J588" s="321"/>
      <c r="K588" s="322">
        <v>2023</v>
      </c>
      <c r="L588" s="323"/>
      <c r="M588" s="324"/>
    </row>
    <row r="589" spans="2:14" ht="16.5" thickTop="1" thickBot="1" x14ac:dyDescent="0.3">
      <c r="B589" s="16"/>
      <c r="C589" s="137" t="s">
        <v>135</v>
      </c>
      <c r="D589" s="138" t="str">
        <f>CONCATENATE("var ",RIGHT(2019,2),"/",RIGHT(2018,2))</f>
        <v>var 19/18</v>
      </c>
      <c r="E589" s="139" t="s">
        <v>135</v>
      </c>
      <c r="F589" s="138" t="str">
        <f>CONCATENATE("var ",RIGHT(E588,2),"/",RIGHT(E588-1,2))</f>
        <v>var 20/19</v>
      </c>
      <c r="G589" s="139" t="s">
        <v>135</v>
      </c>
      <c r="H589" s="138" t="str">
        <f>CONCATENATE("var ",RIGHT(G588,2),"/",RIGHT(G588-1,2))</f>
        <v>var 21/20</v>
      </c>
      <c r="I589" s="139" t="s">
        <v>135</v>
      </c>
      <c r="J589" s="138" t="str">
        <f>CONCATENATE("var ",RIGHT(I588,2),"/",RIGHT(I588-1,2))</f>
        <v>var 22/21</v>
      </c>
      <c r="K589" s="139" t="s">
        <v>135</v>
      </c>
      <c r="L589" s="138" t="str">
        <f>CONCATENATE("var ",RIGHT(K588,2),"/",RIGHT(K588-1,2))</f>
        <v>var 23/22</v>
      </c>
      <c r="M589" s="138" t="str">
        <f>CONCATENATE("var ",RIGHT(K588,2),"/",RIGHT(2019,2))</f>
        <v>var 23/19</v>
      </c>
    </row>
    <row r="590" spans="2:14" x14ac:dyDescent="0.25">
      <c r="B590" s="141" t="s">
        <v>139</v>
      </c>
      <c r="C590" s="142">
        <v>170</v>
      </c>
      <c r="D590" s="143">
        <v>-0.24778761061946908</v>
      </c>
      <c r="E590" s="142">
        <v>216</v>
      </c>
      <c r="F590" s="143">
        <f t="shared" ref="F590:J602" si="74">IFERROR(E590/C590-1,"-")</f>
        <v>0.27058823529411757</v>
      </c>
      <c r="G590" s="142">
        <v>35</v>
      </c>
      <c r="H590" s="143">
        <f t="shared" si="74"/>
        <v>-0.83796296296296302</v>
      </c>
      <c r="I590" s="142">
        <v>67</v>
      </c>
      <c r="J590" s="143">
        <f t="shared" si="74"/>
        <v>0.91428571428571437</v>
      </c>
      <c r="K590" s="142">
        <v>124</v>
      </c>
      <c r="L590" s="143">
        <f t="shared" ref="L590:L594" si="75">IFERROR(K590/I590-1,"-")</f>
        <v>0.85074626865671643</v>
      </c>
      <c r="M590" s="143">
        <f>K590/C590-1</f>
        <v>-0.27058823529411768</v>
      </c>
    </row>
    <row r="591" spans="2:14" x14ac:dyDescent="0.25">
      <c r="B591" s="141" t="s">
        <v>141</v>
      </c>
      <c r="C591" s="142">
        <v>98</v>
      </c>
      <c r="D591" s="143">
        <v>-0.66779661016949154</v>
      </c>
      <c r="E591" s="142">
        <v>75</v>
      </c>
      <c r="F591" s="143">
        <f t="shared" si="74"/>
        <v>-0.23469387755102045</v>
      </c>
      <c r="G591" s="142">
        <v>14</v>
      </c>
      <c r="H591" s="143">
        <f t="shared" si="74"/>
        <v>-0.81333333333333335</v>
      </c>
      <c r="I591" s="142">
        <v>55</v>
      </c>
      <c r="J591" s="143">
        <f t="shared" si="74"/>
        <v>2.9285714285714284</v>
      </c>
      <c r="K591" s="142">
        <v>74</v>
      </c>
      <c r="L591" s="143">
        <f t="shared" si="75"/>
        <v>0.34545454545454546</v>
      </c>
      <c r="M591" s="143">
        <f>IFERROR(K591/C591-1,"-")</f>
        <v>-0.24489795918367352</v>
      </c>
    </row>
    <row r="592" spans="2:14" x14ac:dyDescent="0.25">
      <c r="B592" s="141" t="s">
        <v>143</v>
      </c>
      <c r="C592" s="142">
        <v>86</v>
      </c>
      <c r="D592" s="143">
        <v>-0.44516129032258067</v>
      </c>
      <c r="E592" s="142">
        <v>16</v>
      </c>
      <c r="F592" s="143">
        <f t="shared" si="74"/>
        <v>-0.81395348837209303</v>
      </c>
      <c r="G592" s="142">
        <v>33</v>
      </c>
      <c r="H592" s="143">
        <f t="shared" si="74"/>
        <v>1.0625</v>
      </c>
      <c r="I592" s="142">
        <v>52</v>
      </c>
      <c r="J592" s="143">
        <f t="shared" si="74"/>
        <v>0.57575757575757569</v>
      </c>
      <c r="K592" s="142">
        <v>72</v>
      </c>
      <c r="L592" s="143">
        <f t="shared" si="75"/>
        <v>0.38461538461538458</v>
      </c>
      <c r="M592" s="143">
        <f t="shared" ref="M592:M594" si="76">IFERROR(K592/C592-1,"-")</f>
        <v>-0.16279069767441856</v>
      </c>
    </row>
    <row r="593" spans="2:14" x14ac:dyDescent="0.25">
      <c r="B593" s="141" t="s">
        <v>145</v>
      </c>
      <c r="C593" s="142">
        <v>87</v>
      </c>
      <c r="D593" s="143">
        <v>-0.56499999999999995</v>
      </c>
      <c r="E593" s="142">
        <v>0</v>
      </c>
      <c r="F593" s="143">
        <f t="shared" si="74"/>
        <v>-1</v>
      </c>
      <c r="G593" s="142">
        <v>41</v>
      </c>
      <c r="H593" s="143" t="str">
        <f t="shared" si="74"/>
        <v>-</v>
      </c>
      <c r="I593" s="142">
        <v>78</v>
      </c>
      <c r="J593" s="143">
        <f t="shared" si="74"/>
        <v>0.90243902439024382</v>
      </c>
      <c r="K593" s="142">
        <v>97</v>
      </c>
      <c r="L593" s="143">
        <f t="shared" si="75"/>
        <v>0.24358974358974361</v>
      </c>
      <c r="M593" s="143">
        <f t="shared" si="76"/>
        <v>0.11494252873563227</v>
      </c>
    </row>
    <row r="594" spans="2:14" x14ac:dyDescent="0.25">
      <c r="B594" s="141" t="s">
        <v>147</v>
      </c>
      <c r="C594" s="142">
        <v>75</v>
      </c>
      <c r="D594" s="143">
        <v>-0.38524590163934425</v>
      </c>
      <c r="E594" s="142">
        <v>1</v>
      </c>
      <c r="F594" s="143">
        <f t="shared" si="74"/>
        <v>-0.98666666666666669</v>
      </c>
      <c r="G594" s="142">
        <v>38</v>
      </c>
      <c r="H594" s="143">
        <f t="shared" si="74"/>
        <v>37</v>
      </c>
      <c r="I594" s="142">
        <v>60</v>
      </c>
      <c r="J594" s="143">
        <f t="shared" si="74"/>
        <v>0.57894736842105265</v>
      </c>
      <c r="K594" s="142">
        <v>61</v>
      </c>
      <c r="L594" s="143">
        <f t="shared" si="75"/>
        <v>1.6666666666666607E-2</v>
      </c>
      <c r="M594" s="143">
        <f t="shared" si="76"/>
        <v>-0.18666666666666665</v>
      </c>
    </row>
    <row r="595" spans="2:14" x14ac:dyDescent="0.25">
      <c r="B595" s="141" t="s">
        <v>149</v>
      </c>
      <c r="C595" s="142">
        <v>94</v>
      </c>
      <c r="D595" s="143">
        <v>-0.35616438356164382</v>
      </c>
      <c r="E595" s="142">
        <v>0</v>
      </c>
      <c r="F595" s="143">
        <f t="shared" si="74"/>
        <v>-1</v>
      </c>
      <c r="G595" s="142">
        <v>30</v>
      </c>
      <c r="H595" s="143" t="str">
        <f t="shared" si="74"/>
        <v>-</v>
      </c>
      <c r="I595" s="142">
        <v>58</v>
      </c>
      <c r="J595" s="143">
        <f t="shared" si="74"/>
        <v>0.93333333333333335</v>
      </c>
      <c r="K595" s="142"/>
      <c r="L595" s="143"/>
      <c r="M595" s="143"/>
    </row>
    <row r="596" spans="2:14" x14ac:dyDescent="0.25">
      <c r="B596" s="141" t="s">
        <v>151</v>
      </c>
      <c r="C596" s="142">
        <v>136</v>
      </c>
      <c r="D596" s="143">
        <v>0.49450549450549453</v>
      </c>
      <c r="E596" s="142">
        <v>50</v>
      </c>
      <c r="F596" s="143">
        <f t="shared" si="74"/>
        <v>-0.63235294117647056</v>
      </c>
      <c r="G596" s="142">
        <v>78</v>
      </c>
      <c r="H596" s="143">
        <f t="shared" si="74"/>
        <v>0.56000000000000005</v>
      </c>
      <c r="I596" s="142">
        <v>89</v>
      </c>
      <c r="J596" s="143">
        <f t="shared" si="74"/>
        <v>0.14102564102564097</v>
      </c>
      <c r="K596" s="142"/>
      <c r="L596" s="143"/>
      <c r="M596" s="143"/>
    </row>
    <row r="597" spans="2:14" x14ac:dyDescent="0.25">
      <c r="B597" s="141" t="s">
        <v>153</v>
      </c>
      <c r="C597" s="142">
        <v>72</v>
      </c>
      <c r="D597" s="143">
        <v>-0.88424437299035374</v>
      </c>
      <c r="E597" s="142">
        <v>60</v>
      </c>
      <c r="F597" s="143">
        <f t="shared" si="74"/>
        <v>-0.16666666666666663</v>
      </c>
      <c r="G597" s="142">
        <v>68</v>
      </c>
      <c r="H597" s="143">
        <f t="shared" si="74"/>
        <v>0.1333333333333333</v>
      </c>
      <c r="I597" s="142">
        <v>90</v>
      </c>
      <c r="J597" s="143">
        <f t="shared" si="74"/>
        <v>0.32352941176470584</v>
      </c>
      <c r="K597" s="142"/>
      <c r="L597" s="143"/>
      <c r="M597" s="143"/>
    </row>
    <row r="598" spans="2:14" x14ac:dyDescent="0.25">
      <c r="B598" s="141" t="s">
        <v>155</v>
      </c>
      <c r="C598" s="142">
        <v>73</v>
      </c>
      <c r="D598" s="143">
        <v>-0.28431372549019607</v>
      </c>
      <c r="E598" s="142">
        <v>23</v>
      </c>
      <c r="F598" s="143">
        <f t="shared" si="74"/>
        <v>-0.68493150684931514</v>
      </c>
      <c r="G598" s="142">
        <v>72</v>
      </c>
      <c r="H598" s="143">
        <f t="shared" si="74"/>
        <v>2.1304347826086958</v>
      </c>
      <c r="I598" s="142">
        <v>67</v>
      </c>
      <c r="J598" s="143">
        <f t="shared" si="74"/>
        <v>-6.944444444444442E-2</v>
      </c>
      <c r="K598" s="142"/>
      <c r="L598" s="143"/>
      <c r="M598" s="143"/>
    </row>
    <row r="599" spans="2:14" x14ac:dyDescent="0.25">
      <c r="B599" s="141" t="s">
        <v>157</v>
      </c>
      <c r="C599" s="142">
        <v>212</v>
      </c>
      <c r="D599" s="143">
        <v>0.55882352941176472</v>
      </c>
      <c r="E599" s="142">
        <v>18</v>
      </c>
      <c r="F599" s="143">
        <f t="shared" si="74"/>
        <v>-0.91509433962264153</v>
      </c>
      <c r="G599" s="142">
        <v>69</v>
      </c>
      <c r="H599" s="143">
        <f t="shared" si="74"/>
        <v>2.8333333333333335</v>
      </c>
      <c r="I599" s="142">
        <v>101</v>
      </c>
      <c r="J599" s="143">
        <f t="shared" si="74"/>
        <v>0.46376811594202905</v>
      </c>
      <c r="K599" s="142"/>
      <c r="L599" s="143"/>
      <c r="M599" s="143"/>
    </row>
    <row r="600" spans="2:14" x14ac:dyDescent="0.25">
      <c r="B600" s="141" t="s">
        <v>159</v>
      </c>
      <c r="C600" s="142">
        <v>97</v>
      </c>
      <c r="D600" s="143">
        <v>0.18292682926829262</v>
      </c>
      <c r="E600" s="142">
        <v>16</v>
      </c>
      <c r="F600" s="143">
        <f t="shared" si="74"/>
        <v>-0.83505154639175261</v>
      </c>
      <c r="G600" s="142">
        <v>68</v>
      </c>
      <c r="H600" s="143">
        <f t="shared" si="74"/>
        <v>3.25</v>
      </c>
      <c r="I600" s="142">
        <v>65</v>
      </c>
      <c r="J600" s="143">
        <f t="shared" si="74"/>
        <v>-4.4117647058823484E-2</v>
      </c>
      <c r="K600" s="142"/>
      <c r="L600" s="143"/>
      <c r="M600" s="143"/>
    </row>
    <row r="601" spans="2:14" x14ac:dyDescent="0.25">
      <c r="B601" s="141" t="s">
        <v>161</v>
      </c>
      <c r="C601" s="142">
        <v>116</v>
      </c>
      <c r="D601" s="143">
        <v>-0.33333333333333337</v>
      </c>
      <c r="E601" s="142">
        <v>29</v>
      </c>
      <c r="F601" s="143">
        <f t="shared" si="74"/>
        <v>-0.75</v>
      </c>
      <c r="G601" s="142">
        <v>102</v>
      </c>
      <c r="H601" s="143">
        <f t="shared" si="74"/>
        <v>2.5172413793103448</v>
      </c>
      <c r="I601" s="142">
        <v>128</v>
      </c>
      <c r="J601" s="143">
        <f t="shared" si="74"/>
        <v>0.25490196078431371</v>
      </c>
      <c r="K601" s="142"/>
      <c r="L601" s="143"/>
      <c r="M601" s="143"/>
    </row>
    <row r="602" spans="2:14" ht="15.75" x14ac:dyDescent="0.25">
      <c r="B602" s="144" t="s">
        <v>121</v>
      </c>
      <c r="C602" s="145">
        <v>1316</v>
      </c>
      <c r="D602" s="146">
        <v>-0.44023819651212248</v>
      </c>
      <c r="E602" s="145">
        <v>504</v>
      </c>
      <c r="F602" s="146">
        <f t="shared" si="74"/>
        <v>-0.61702127659574468</v>
      </c>
      <c r="G602" s="145">
        <v>648</v>
      </c>
      <c r="H602" s="146">
        <f t="shared" si="74"/>
        <v>0.28571428571428581</v>
      </c>
      <c r="I602" s="145">
        <v>910</v>
      </c>
      <c r="J602" s="146">
        <f t="shared" si="74"/>
        <v>0.40432098765432101</v>
      </c>
      <c r="K602" s="145">
        <v>428</v>
      </c>
      <c r="L602" s="146">
        <v>0.37179487179487181</v>
      </c>
      <c r="M602" s="146">
        <v>-0.1705426356589147</v>
      </c>
    </row>
    <row r="603" spans="2:14" ht="6" customHeight="1" x14ac:dyDescent="0.25"/>
    <row r="604" spans="2:14" x14ac:dyDescent="0.25">
      <c r="B604" s="49" t="s">
        <v>312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49"/>
      <c r="E605" s="149"/>
      <c r="G605" s="149"/>
      <c r="I605" s="149"/>
      <c r="K605" s="149"/>
    </row>
    <row r="608" spans="2:14" ht="48.75" customHeight="1" thickBot="1" x14ac:dyDescent="0.3">
      <c r="B608" s="307" t="s">
        <v>338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1" t="s">
        <v>213</v>
      </c>
    </row>
    <row r="609" spans="2:14" ht="10.5" customHeight="1" thickBot="1" x14ac:dyDescent="0.3">
      <c r="B609" s="134"/>
      <c r="C609" s="135"/>
      <c r="D609" s="134"/>
      <c r="E609" s="134"/>
      <c r="F609" s="134"/>
      <c r="G609" s="134"/>
      <c r="H609" s="134"/>
      <c r="I609" s="134"/>
      <c r="J609" s="134"/>
      <c r="K609" s="4"/>
      <c r="L609" s="4"/>
      <c r="N609" s="1" t="s">
        <v>214</v>
      </c>
    </row>
    <row r="610" spans="2:14" ht="22.5" thickTop="1" thickBot="1" x14ac:dyDescent="0.3">
      <c r="B610" s="150" t="str">
        <f>C610</f>
        <v>República Checa</v>
      </c>
      <c r="C610" s="317" t="s">
        <v>241</v>
      </c>
      <c r="D610" s="318"/>
      <c r="E610" s="318"/>
      <c r="F610" s="318"/>
      <c r="G610" s="318"/>
      <c r="H610" s="318"/>
      <c r="I610" s="318"/>
      <c r="J610" s="318"/>
      <c r="K610" s="318"/>
      <c r="L610" s="318"/>
      <c r="M610" s="319"/>
    </row>
    <row r="611" spans="2:14" ht="22.5" thickTop="1" thickBot="1" x14ac:dyDescent="0.3">
      <c r="B611" s="13"/>
      <c r="C611" s="320">
        <f>2019</f>
        <v>2019</v>
      </c>
      <c r="D611" s="321"/>
      <c r="E611" s="322">
        <v>2020</v>
      </c>
      <c r="F611" s="321"/>
      <c r="G611" s="322">
        <v>2021</v>
      </c>
      <c r="H611" s="321"/>
      <c r="I611" s="322">
        <v>2022</v>
      </c>
      <c r="J611" s="321"/>
      <c r="K611" s="322">
        <v>2023</v>
      </c>
      <c r="L611" s="323"/>
      <c r="M611" s="324"/>
    </row>
    <row r="612" spans="2:14" ht="16.5" thickTop="1" thickBot="1" x14ac:dyDescent="0.3">
      <c r="B612" s="16"/>
      <c r="C612" s="137" t="s">
        <v>135</v>
      </c>
      <c r="D612" s="138" t="str">
        <f>CONCATENATE("var ",RIGHT(2019,2),"/",RIGHT(2018,2))</f>
        <v>var 19/18</v>
      </c>
      <c r="E612" s="139" t="s">
        <v>135</v>
      </c>
      <c r="F612" s="138" t="str">
        <f>CONCATENATE("var ",RIGHT(E611,2),"/",RIGHT(E611-1,2))</f>
        <v>var 20/19</v>
      </c>
      <c r="G612" s="139" t="s">
        <v>135</v>
      </c>
      <c r="H612" s="138" t="str">
        <f>CONCATENATE("var ",RIGHT(G611,2),"/",RIGHT(G611-1,2))</f>
        <v>var 21/20</v>
      </c>
      <c r="I612" s="139" t="s">
        <v>135</v>
      </c>
      <c r="J612" s="138" t="str">
        <f>CONCATENATE("var ",RIGHT(I611,2),"/",RIGHT(I611-1,2))</f>
        <v>var 22/21</v>
      </c>
      <c r="K612" s="139" t="s">
        <v>135</v>
      </c>
      <c r="L612" s="138" t="str">
        <f>CONCATENATE("var ",RIGHT(K611,2),"/",RIGHT(K611-1,2))</f>
        <v>var 23/22</v>
      </c>
      <c r="M612" s="138" t="str">
        <f>CONCATENATE("var ",RIGHT(K611,2),"/",RIGHT(2019,2))</f>
        <v>var 23/19</v>
      </c>
    </row>
    <row r="613" spans="2:14" x14ac:dyDescent="0.25">
      <c r="B613" s="141" t="s">
        <v>139</v>
      </c>
      <c r="C613" s="142">
        <v>623</v>
      </c>
      <c r="D613" s="143">
        <v>0.8486646884272997</v>
      </c>
      <c r="E613" s="142">
        <v>458</v>
      </c>
      <c r="F613" s="143">
        <f t="shared" ref="F613:J625" si="77">IFERROR(E613/C613-1,"-")</f>
        <v>-0.2648475120385233</v>
      </c>
      <c r="G613" s="142">
        <v>187</v>
      </c>
      <c r="H613" s="143">
        <f t="shared" si="77"/>
        <v>-0.59170305676855894</v>
      </c>
      <c r="I613" s="142">
        <v>748</v>
      </c>
      <c r="J613" s="143">
        <f t="shared" si="77"/>
        <v>3</v>
      </c>
      <c r="K613" s="142">
        <v>794</v>
      </c>
      <c r="L613" s="143">
        <f t="shared" ref="L613:L617" si="78">IFERROR(K613/I613-1,"-")</f>
        <v>6.149732620320858E-2</v>
      </c>
      <c r="M613" s="143">
        <f>K613/C613-1</f>
        <v>0.27447833065810601</v>
      </c>
    </row>
    <row r="614" spans="2:14" x14ac:dyDescent="0.25">
      <c r="B614" s="141" t="s">
        <v>141</v>
      </c>
      <c r="C614" s="142">
        <v>502</v>
      </c>
      <c r="D614" s="143">
        <v>0.35675675675675667</v>
      </c>
      <c r="E614" s="142">
        <v>456</v>
      </c>
      <c r="F614" s="143">
        <f t="shared" si="77"/>
        <v>-9.1633466135458197E-2</v>
      </c>
      <c r="G614" s="142">
        <v>259</v>
      </c>
      <c r="H614" s="143">
        <f t="shared" si="77"/>
        <v>-0.43201754385964908</v>
      </c>
      <c r="I614" s="142">
        <v>1175</v>
      </c>
      <c r="J614" s="143">
        <f t="shared" si="77"/>
        <v>3.5366795366795367</v>
      </c>
      <c r="K614" s="142">
        <v>829</v>
      </c>
      <c r="L614" s="143">
        <f t="shared" si="78"/>
        <v>-0.294468085106383</v>
      </c>
      <c r="M614" s="143">
        <f>IFERROR(K614/C614-1,"-")</f>
        <v>0.65139442231075706</v>
      </c>
    </row>
    <row r="615" spans="2:14" x14ac:dyDescent="0.25">
      <c r="B615" s="141" t="s">
        <v>143</v>
      </c>
      <c r="C615" s="142">
        <v>512</v>
      </c>
      <c r="D615" s="143">
        <v>0.19906323185011709</v>
      </c>
      <c r="E615" s="142">
        <v>149</v>
      </c>
      <c r="F615" s="143">
        <f t="shared" si="77"/>
        <v>-0.708984375</v>
      </c>
      <c r="G615" s="142">
        <v>514</v>
      </c>
      <c r="H615" s="143">
        <f t="shared" si="77"/>
        <v>2.4496644295302015</v>
      </c>
      <c r="I615" s="142">
        <v>1275</v>
      </c>
      <c r="J615" s="143">
        <f t="shared" si="77"/>
        <v>1.4805447470817121</v>
      </c>
      <c r="K615" s="142">
        <v>991</v>
      </c>
      <c r="L615" s="143">
        <f t="shared" si="78"/>
        <v>-0.22274509803921572</v>
      </c>
      <c r="M615" s="143">
        <f t="shared" ref="M615:M617" si="79">IFERROR(K615/C615-1,"-")</f>
        <v>0.935546875</v>
      </c>
    </row>
    <row r="616" spans="2:14" x14ac:dyDescent="0.25">
      <c r="B616" s="141" t="s">
        <v>145</v>
      </c>
      <c r="C616" s="142">
        <v>638</v>
      </c>
      <c r="D616" s="143">
        <v>0.48027842227378192</v>
      </c>
      <c r="E616" s="142">
        <v>0</v>
      </c>
      <c r="F616" s="143">
        <f t="shared" si="77"/>
        <v>-1</v>
      </c>
      <c r="G616" s="142">
        <v>615</v>
      </c>
      <c r="H616" s="143" t="str">
        <f t="shared" si="77"/>
        <v>-</v>
      </c>
      <c r="I616" s="142">
        <v>793</v>
      </c>
      <c r="J616" s="143">
        <f t="shared" si="77"/>
        <v>0.2894308943089432</v>
      </c>
      <c r="K616" s="142">
        <v>1556</v>
      </c>
      <c r="L616" s="143">
        <f t="shared" si="78"/>
        <v>0.96216897856242123</v>
      </c>
      <c r="M616" s="143">
        <f t="shared" si="79"/>
        <v>1.438871473354232</v>
      </c>
    </row>
    <row r="617" spans="2:14" x14ac:dyDescent="0.25">
      <c r="B617" s="141" t="s">
        <v>147</v>
      </c>
      <c r="C617" s="142">
        <v>452</v>
      </c>
      <c r="D617" s="143">
        <v>-0.40682414698162728</v>
      </c>
      <c r="E617" s="142">
        <v>0</v>
      </c>
      <c r="F617" s="143">
        <f t="shared" si="77"/>
        <v>-1</v>
      </c>
      <c r="G617" s="142">
        <v>841</v>
      </c>
      <c r="H617" s="143" t="str">
        <f t="shared" si="77"/>
        <v>-</v>
      </c>
      <c r="I617" s="142">
        <v>1260</v>
      </c>
      <c r="J617" s="143">
        <f t="shared" si="77"/>
        <v>0.49821640903686082</v>
      </c>
      <c r="K617" s="142">
        <v>1568</v>
      </c>
      <c r="L617" s="143">
        <f t="shared" si="78"/>
        <v>0.24444444444444446</v>
      </c>
      <c r="M617" s="143">
        <f t="shared" si="79"/>
        <v>2.4690265486725664</v>
      </c>
    </row>
    <row r="618" spans="2:14" x14ac:dyDescent="0.25">
      <c r="B618" s="141" t="s">
        <v>149</v>
      </c>
      <c r="C618" s="142">
        <v>474</v>
      </c>
      <c r="D618" s="143">
        <v>-0.57297297297297289</v>
      </c>
      <c r="E618" s="142">
        <v>0</v>
      </c>
      <c r="F618" s="143">
        <f t="shared" si="77"/>
        <v>-1</v>
      </c>
      <c r="G618" s="142">
        <v>818</v>
      </c>
      <c r="H618" s="143" t="str">
        <f t="shared" si="77"/>
        <v>-</v>
      </c>
      <c r="I618" s="142">
        <v>1044</v>
      </c>
      <c r="J618" s="143">
        <f t="shared" si="77"/>
        <v>0.27628361858190709</v>
      </c>
      <c r="K618" s="142"/>
      <c r="L618" s="143"/>
      <c r="M618" s="143"/>
    </row>
    <row r="619" spans="2:14" x14ac:dyDescent="0.25">
      <c r="B619" s="141" t="s">
        <v>151</v>
      </c>
      <c r="C619" s="142">
        <v>577</v>
      </c>
      <c r="D619" s="143">
        <v>-0.59565522074281718</v>
      </c>
      <c r="E619" s="142">
        <v>76</v>
      </c>
      <c r="F619" s="143">
        <f t="shared" si="77"/>
        <v>-0.8682842287694974</v>
      </c>
      <c r="G619" s="142">
        <v>1100</v>
      </c>
      <c r="H619" s="143">
        <f t="shared" si="77"/>
        <v>13.473684210526315</v>
      </c>
      <c r="I619" s="142">
        <v>1898</v>
      </c>
      <c r="J619" s="143">
        <f t="shared" si="77"/>
        <v>0.72545454545454535</v>
      </c>
      <c r="K619" s="142"/>
      <c r="L619" s="143"/>
      <c r="M619" s="143"/>
    </row>
    <row r="620" spans="2:14" x14ac:dyDescent="0.25">
      <c r="B620" s="141" t="s">
        <v>153</v>
      </c>
      <c r="C620" s="142">
        <v>531</v>
      </c>
      <c r="D620" s="143">
        <v>-0.61880832735104097</v>
      </c>
      <c r="E620" s="142">
        <v>437</v>
      </c>
      <c r="F620" s="143">
        <f t="shared" si="77"/>
        <v>-0.17702448210922783</v>
      </c>
      <c r="G620" s="142">
        <v>852</v>
      </c>
      <c r="H620" s="143">
        <f t="shared" si="77"/>
        <v>0.94965675057208232</v>
      </c>
      <c r="I620" s="142">
        <v>1314</v>
      </c>
      <c r="J620" s="143">
        <f t="shared" si="77"/>
        <v>0.54225352112676051</v>
      </c>
      <c r="K620" s="142"/>
      <c r="L620" s="143"/>
      <c r="M620" s="143"/>
    </row>
    <row r="621" spans="2:14" x14ac:dyDescent="0.25">
      <c r="B621" s="141" t="s">
        <v>155</v>
      </c>
      <c r="C621" s="142">
        <v>649</v>
      </c>
      <c r="D621" s="143">
        <v>-0.49650892164468585</v>
      </c>
      <c r="E621" s="142">
        <v>139</v>
      </c>
      <c r="F621" s="143">
        <f t="shared" si="77"/>
        <v>-0.78582434514637911</v>
      </c>
      <c r="G621" s="142">
        <v>884</v>
      </c>
      <c r="H621" s="143">
        <f t="shared" si="77"/>
        <v>5.3597122302158278</v>
      </c>
      <c r="I621" s="142">
        <v>1434</v>
      </c>
      <c r="J621" s="143">
        <f t="shared" si="77"/>
        <v>0.62217194570135748</v>
      </c>
      <c r="K621" s="142"/>
      <c r="L621" s="143"/>
      <c r="M621" s="143"/>
    </row>
    <row r="622" spans="2:14" x14ac:dyDescent="0.25">
      <c r="B622" s="141" t="s">
        <v>157</v>
      </c>
      <c r="C622" s="142">
        <v>888</v>
      </c>
      <c r="D622" s="143">
        <v>-0.1574952561669829</v>
      </c>
      <c r="E622" s="142">
        <v>91</v>
      </c>
      <c r="F622" s="143">
        <f t="shared" si="77"/>
        <v>-0.89752252252252251</v>
      </c>
      <c r="G622" s="142">
        <v>957</v>
      </c>
      <c r="H622" s="143">
        <f t="shared" si="77"/>
        <v>9.5164835164835164</v>
      </c>
      <c r="I622" s="142">
        <v>1499</v>
      </c>
      <c r="J622" s="143">
        <f t="shared" si="77"/>
        <v>0.56635318704284221</v>
      </c>
      <c r="K622" s="142"/>
      <c r="L622" s="143"/>
      <c r="M622" s="143"/>
    </row>
    <row r="623" spans="2:14" x14ac:dyDescent="0.25">
      <c r="B623" s="141" t="s">
        <v>159</v>
      </c>
      <c r="C623" s="142">
        <v>460</v>
      </c>
      <c r="D623" s="143">
        <v>-0.18439716312056742</v>
      </c>
      <c r="E623" s="142">
        <v>70</v>
      </c>
      <c r="F623" s="143">
        <f t="shared" si="77"/>
        <v>-0.84782608695652173</v>
      </c>
      <c r="G623" s="142">
        <v>751</v>
      </c>
      <c r="H623" s="143">
        <f t="shared" si="77"/>
        <v>9.7285714285714278</v>
      </c>
      <c r="I623" s="142">
        <v>774</v>
      </c>
      <c r="J623" s="143">
        <f t="shared" si="77"/>
        <v>3.0625832223701632E-2</v>
      </c>
      <c r="K623" s="142"/>
      <c r="L623" s="143"/>
      <c r="M623" s="143"/>
    </row>
    <row r="624" spans="2:14" x14ac:dyDescent="0.25">
      <c r="B624" s="141" t="s">
        <v>161</v>
      </c>
      <c r="C624" s="142">
        <v>464</v>
      </c>
      <c r="D624" s="143">
        <v>-9.9029126213592278E-2</v>
      </c>
      <c r="E624" s="142">
        <v>156</v>
      </c>
      <c r="F624" s="143">
        <f t="shared" si="77"/>
        <v>-0.6637931034482758</v>
      </c>
      <c r="G624" s="142">
        <v>1034</v>
      </c>
      <c r="H624" s="143">
        <f t="shared" si="77"/>
        <v>5.6282051282051286</v>
      </c>
      <c r="I624" s="142">
        <v>909</v>
      </c>
      <c r="J624" s="143">
        <f t="shared" si="77"/>
        <v>-0.120889748549323</v>
      </c>
      <c r="K624" s="142"/>
      <c r="L624" s="143"/>
      <c r="M624" s="143"/>
    </row>
    <row r="625" spans="2:14" ht="15.75" x14ac:dyDescent="0.25">
      <c r="B625" s="144" t="s">
        <v>121</v>
      </c>
      <c r="C625" s="145">
        <v>6770</v>
      </c>
      <c r="D625" s="146">
        <v>-0.30054757722905256</v>
      </c>
      <c r="E625" s="145">
        <v>2032</v>
      </c>
      <c r="F625" s="146">
        <f t="shared" si="77"/>
        <v>-0.6998522895125554</v>
      </c>
      <c r="G625" s="145">
        <v>8812</v>
      </c>
      <c r="H625" s="146">
        <f t="shared" si="77"/>
        <v>3.3366141732283463</v>
      </c>
      <c r="I625" s="145">
        <v>14123</v>
      </c>
      <c r="J625" s="146">
        <f t="shared" si="77"/>
        <v>0.60270086246028143</v>
      </c>
      <c r="K625" s="145">
        <v>5738</v>
      </c>
      <c r="L625" s="146">
        <v>9.2744239192534828E-2</v>
      </c>
      <c r="M625" s="146">
        <v>1.104143747708104</v>
      </c>
    </row>
    <row r="626" spans="2:14" ht="6" customHeight="1" x14ac:dyDescent="0.25"/>
    <row r="627" spans="2:14" x14ac:dyDescent="0.25">
      <c r="B627" s="49" t="s">
        <v>312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49"/>
      <c r="E628" s="149"/>
      <c r="G628" s="149"/>
      <c r="I628" s="149"/>
      <c r="K628" s="149"/>
    </row>
    <row r="630" spans="2:14" ht="48.75" customHeight="1" thickBot="1" x14ac:dyDescent="0.3">
      <c r="B630" s="307" t="s">
        <v>339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1" t="s">
        <v>213</v>
      </c>
    </row>
    <row r="631" spans="2:14" ht="10.5" customHeight="1" thickBot="1" x14ac:dyDescent="0.3">
      <c r="B631" s="134"/>
      <c r="C631" s="135"/>
      <c r="D631" s="134"/>
      <c r="E631" s="134"/>
      <c r="F631" s="134"/>
      <c r="G631" s="134"/>
      <c r="H631" s="134"/>
      <c r="I631" s="134"/>
      <c r="J631" s="134"/>
      <c r="K631" s="4"/>
      <c r="L631" s="4"/>
      <c r="N631" s="1" t="s">
        <v>214</v>
      </c>
    </row>
    <row r="632" spans="2:14" ht="22.5" thickTop="1" thickBot="1" x14ac:dyDescent="0.3">
      <c r="B632" s="150" t="s">
        <v>243</v>
      </c>
      <c r="C632" s="317" t="s">
        <v>244</v>
      </c>
      <c r="D632" s="318"/>
      <c r="E632" s="318"/>
      <c r="F632" s="318"/>
      <c r="G632" s="318"/>
      <c r="H632" s="318"/>
      <c r="I632" s="318"/>
      <c r="J632" s="318"/>
      <c r="K632" s="318"/>
      <c r="L632" s="318"/>
      <c r="M632" s="319"/>
    </row>
    <row r="633" spans="2:14" ht="22.5" thickTop="1" thickBot="1" x14ac:dyDescent="0.3">
      <c r="B633" s="13"/>
      <c r="C633" s="320">
        <f>2019</f>
        <v>2019</v>
      </c>
      <c r="D633" s="321"/>
      <c r="E633" s="322">
        <v>2020</v>
      </c>
      <c r="F633" s="321"/>
      <c r="G633" s="322">
        <v>2021</v>
      </c>
      <c r="H633" s="321"/>
      <c r="I633" s="322">
        <v>2022</v>
      </c>
      <c r="J633" s="321"/>
      <c r="K633" s="322">
        <v>2023</v>
      </c>
      <c r="L633" s="323"/>
      <c r="M633" s="324"/>
    </row>
    <row r="634" spans="2:14" ht="16.5" thickTop="1" thickBot="1" x14ac:dyDescent="0.3">
      <c r="B634" s="16"/>
      <c r="C634" s="137" t="s">
        <v>135</v>
      </c>
      <c r="D634" s="138" t="str">
        <f>CONCATENATE("var ",RIGHT(2019,2),"/",RIGHT(2018,2))</f>
        <v>var 19/18</v>
      </c>
      <c r="E634" s="139" t="s">
        <v>135</v>
      </c>
      <c r="F634" s="138" t="str">
        <f>CONCATENATE("var ",RIGHT(E633,2),"/",RIGHT(E633-1,2))</f>
        <v>var 20/19</v>
      </c>
      <c r="G634" s="139" t="s">
        <v>135</v>
      </c>
      <c r="H634" s="138" t="str">
        <f>CONCATENATE("var ",RIGHT(G633,2),"/",RIGHT(G633-1,2))</f>
        <v>var 21/20</v>
      </c>
      <c r="I634" s="139" t="s">
        <v>135</v>
      </c>
      <c r="J634" s="138" t="str">
        <f>CONCATENATE("var ",RIGHT(I633,2),"/",RIGHT(I633-1,2))</f>
        <v>var 22/21</v>
      </c>
      <c r="K634" s="139" t="s">
        <v>135</v>
      </c>
      <c r="L634" s="138" t="str">
        <f>CONCATENATE("var ",RIGHT(K633,2),"/",RIGHT(K633-1,2))</f>
        <v>var 23/22</v>
      </c>
      <c r="M634" s="138" t="str">
        <f>CONCATENATE("var ",RIGHT(K633,2),"/",RIGHT(2019,2))</f>
        <v>var 23/19</v>
      </c>
    </row>
    <row r="635" spans="2:14" x14ac:dyDescent="0.25">
      <c r="B635" s="141" t="s">
        <v>139</v>
      </c>
      <c r="C635" s="142">
        <v>72</v>
      </c>
      <c r="D635" s="143">
        <v>-0.19999999999999996</v>
      </c>
      <c r="E635" s="142">
        <v>113</v>
      </c>
      <c r="F635" s="143">
        <f t="shared" ref="F635:J647" si="80">IFERROR(E635/C635-1,"-")</f>
        <v>0.56944444444444442</v>
      </c>
      <c r="G635" s="142">
        <v>26</v>
      </c>
      <c r="H635" s="143">
        <f t="shared" si="80"/>
        <v>-0.76991150442477874</v>
      </c>
      <c r="I635" s="142">
        <v>218</v>
      </c>
      <c r="J635" s="143">
        <f t="shared" si="80"/>
        <v>7.384615384615385</v>
      </c>
      <c r="K635" s="142">
        <v>299</v>
      </c>
      <c r="L635" s="143">
        <f t="shared" ref="L635:L639" si="81">IFERROR(K635/I635-1,"-")</f>
        <v>0.37155963302752304</v>
      </c>
      <c r="M635" s="143">
        <f>K635/C635-1</f>
        <v>3.1527777777777777</v>
      </c>
    </row>
    <row r="636" spans="2:14" x14ac:dyDescent="0.25">
      <c r="B636" s="141" t="s">
        <v>141</v>
      </c>
      <c r="C636" s="142">
        <v>81</v>
      </c>
      <c r="D636" s="143">
        <v>-5.8139534883720922E-2</v>
      </c>
      <c r="E636" s="142">
        <v>134</v>
      </c>
      <c r="F636" s="143">
        <f t="shared" si="80"/>
        <v>0.65432098765432101</v>
      </c>
      <c r="G636" s="142">
        <v>10</v>
      </c>
      <c r="H636" s="143">
        <f t="shared" si="80"/>
        <v>-0.92537313432835822</v>
      </c>
      <c r="I636" s="142">
        <v>313</v>
      </c>
      <c r="J636" s="143">
        <f t="shared" si="80"/>
        <v>30.3</v>
      </c>
      <c r="K636" s="142">
        <v>334</v>
      </c>
      <c r="L636" s="143">
        <f t="shared" si="81"/>
        <v>6.7092651757188593E-2</v>
      </c>
      <c r="M636" s="143">
        <f>IFERROR(K636/C636-1,"-")</f>
        <v>3.1234567901234565</v>
      </c>
    </row>
    <row r="637" spans="2:14" x14ac:dyDescent="0.25">
      <c r="B637" s="141" t="s">
        <v>143</v>
      </c>
      <c r="C637" s="142">
        <v>120</v>
      </c>
      <c r="D637" s="143">
        <v>-0.14893617021276595</v>
      </c>
      <c r="E637" s="142">
        <v>87</v>
      </c>
      <c r="F637" s="143">
        <f t="shared" si="80"/>
        <v>-0.27500000000000002</v>
      </c>
      <c r="G637" s="142">
        <v>47</v>
      </c>
      <c r="H637" s="143">
        <f t="shared" si="80"/>
        <v>-0.45977011494252873</v>
      </c>
      <c r="I637" s="142">
        <v>284</v>
      </c>
      <c r="J637" s="143">
        <f t="shared" si="80"/>
        <v>5.042553191489362</v>
      </c>
      <c r="K637" s="142">
        <v>335</v>
      </c>
      <c r="L637" s="143">
        <f t="shared" si="81"/>
        <v>0.17957746478873249</v>
      </c>
      <c r="M637" s="143">
        <f t="shared" ref="M637:M639" si="82">IFERROR(K637/C637-1,"-")</f>
        <v>1.7916666666666665</v>
      </c>
    </row>
    <row r="638" spans="2:14" x14ac:dyDescent="0.25">
      <c r="B638" s="141" t="s">
        <v>145</v>
      </c>
      <c r="C638" s="142">
        <v>118</v>
      </c>
      <c r="D638" s="143">
        <v>0.73529411764705888</v>
      </c>
      <c r="E638" s="142">
        <v>0</v>
      </c>
      <c r="F638" s="143">
        <f t="shared" si="80"/>
        <v>-1</v>
      </c>
      <c r="G638" s="142">
        <v>50</v>
      </c>
      <c r="H638" s="143" t="str">
        <f t="shared" si="80"/>
        <v>-</v>
      </c>
      <c r="I638" s="142">
        <v>374</v>
      </c>
      <c r="J638" s="143">
        <f t="shared" si="80"/>
        <v>6.48</v>
      </c>
      <c r="K638" s="142">
        <v>419</v>
      </c>
      <c r="L638" s="143">
        <f t="shared" si="81"/>
        <v>0.1203208556149733</v>
      </c>
      <c r="M638" s="143">
        <f t="shared" si="82"/>
        <v>2.5508474576271185</v>
      </c>
    </row>
    <row r="639" spans="2:14" x14ac:dyDescent="0.25">
      <c r="B639" s="141" t="s">
        <v>147</v>
      </c>
      <c r="C639" s="142">
        <v>90</v>
      </c>
      <c r="D639" s="143">
        <v>-0.57943925233644866</v>
      </c>
      <c r="E639" s="142">
        <v>2</v>
      </c>
      <c r="F639" s="143">
        <f t="shared" si="80"/>
        <v>-0.97777777777777775</v>
      </c>
      <c r="G639" s="142">
        <v>83</v>
      </c>
      <c r="H639" s="143">
        <f t="shared" si="80"/>
        <v>40.5</v>
      </c>
      <c r="I639" s="142">
        <v>376</v>
      </c>
      <c r="J639" s="143">
        <f t="shared" si="80"/>
        <v>3.5301204819277112</v>
      </c>
      <c r="K639" s="142">
        <v>520</v>
      </c>
      <c r="L639" s="143">
        <f t="shared" si="81"/>
        <v>0.38297872340425543</v>
      </c>
      <c r="M639" s="143">
        <f t="shared" si="82"/>
        <v>4.7777777777777777</v>
      </c>
    </row>
    <row r="640" spans="2:14" x14ac:dyDescent="0.25">
      <c r="B640" s="141" t="s">
        <v>149</v>
      </c>
      <c r="C640" s="142">
        <v>183</v>
      </c>
      <c r="D640" s="143">
        <v>0.47580645161290325</v>
      </c>
      <c r="E640" s="142">
        <v>3</v>
      </c>
      <c r="F640" s="143">
        <f t="shared" si="80"/>
        <v>-0.98360655737704916</v>
      </c>
      <c r="G640" s="142">
        <v>137</v>
      </c>
      <c r="H640" s="143">
        <f t="shared" si="80"/>
        <v>44.666666666666664</v>
      </c>
      <c r="I640" s="142">
        <v>447</v>
      </c>
      <c r="J640" s="143">
        <f t="shared" si="80"/>
        <v>2.2627737226277373</v>
      </c>
      <c r="K640" s="142"/>
      <c r="L640" s="143"/>
      <c r="M640" s="143"/>
    </row>
    <row r="641" spans="2:14" x14ac:dyDescent="0.25">
      <c r="B641" s="141" t="s">
        <v>151</v>
      </c>
      <c r="C641" s="142">
        <v>113</v>
      </c>
      <c r="D641" s="143">
        <v>-0.80617495711835341</v>
      </c>
      <c r="E641" s="142">
        <v>107</v>
      </c>
      <c r="F641" s="143">
        <f t="shared" si="80"/>
        <v>-5.3097345132743334E-2</v>
      </c>
      <c r="G641" s="142">
        <v>182</v>
      </c>
      <c r="H641" s="143">
        <f t="shared" si="80"/>
        <v>0.7009345794392523</v>
      </c>
      <c r="I641" s="142">
        <v>459</v>
      </c>
      <c r="J641" s="143">
        <f t="shared" si="80"/>
        <v>1.5219780219780219</v>
      </c>
      <c r="K641" s="142"/>
      <c r="L641" s="143"/>
      <c r="M641" s="143"/>
    </row>
    <row r="642" spans="2:14" x14ac:dyDescent="0.25">
      <c r="B642" s="141" t="s">
        <v>153</v>
      </c>
      <c r="C642" s="142">
        <v>135</v>
      </c>
      <c r="D642" s="143">
        <v>-9.3959731543624136E-2</v>
      </c>
      <c r="E642" s="142">
        <v>160</v>
      </c>
      <c r="F642" s="143">
        <f t="shared" si="80"/>
        <v>0.18518518518518512</v>
      </c>
      <c r="G642" s="142">
        <v>186</v>
      </c>
      <c r="H642" s="143">
        <f t="shared" si="80"/>
        <v>0.16250000000000009</v>
      </c>
      <c r="I642" s="142">
        <v>534</v>
      </c>
      <c r="J642" s="143">
        <f t="shared" si="80"/>
        <v>1.870967741935484</v>
      </c>
      <c r="K642" s="142"/>
      <c r="L642" s="143"/>
      <c r="M642" s="143"/>
    </row>
    <row r="643" spans="2:14" x14ac:dyDescent="0.25">
      <c r="B643" s="141" t="s">
        <v>155</v>
      </c>
      <c r="C643" s="142">
        <v>146</v>
      </c>
      <c r="D643" s="143">
        <v>-0.25128205128205128</v>
      </c>
      <c r="E643" s="142">
        <v>64</v>
      </c>
      <c r="F643" s="143">
        <f t="shared" si="80"/>
        <v>-0.56164383561643838</v>
      </c>
      <c r="G643" s="142">
        <v>184</v>
      </c>
      <c r="H643" s="143">
        <f t="shared" si="80"/>
        <v>1.875</v>
      </c>
      <c r="I643" s="142">
        <v>410</v>
      </c>
      <c r="J643" s="143">
        <f t="shared" si="80"/>
        <v>1.2282608695652173</v>
      </c>
      <c r="K643" s="142"/>
      <c r="L643" s="143"/>
      <c r="M643" s="143"/>
    </row>
    <row r="644" spans="2:14" x14ac:dyDescent="0.25">
      <c r="B644" s="141" t="s">
        <v>157</v>
      </c>
      <c r="C644" s="142">
        <v>123</v>
      </c>
      <c r="D644" s="143">
        <v>-0.21153846153846156</v>
      </c>
      <c r="E644" s="142">
        <v>49</v>
      </c>
      <c r="F644" s="143">
        <f t="shared" si="80"/>
        <v>-0.60162601626016254</v>
      </c>
      <c r="G644" s="142">
        <v>163</v>
      </c>
      <c r="H644" s="143">
        <f t="shared" si="80"/>
        <v>2.3265306122448979</v>
      </c>
      <c r="I644" s="142">
        <v>378</v>
      </c>
      <c r="J644" s="143">
        <f t="shared" si="80"/>
        <v>1.3190184049079754</v>
      </c>
      <c r="K644" s="142"/>
      <c r="L644" s="143"/>
      <c r="M644" s="143"/>
    </row>
    <row r="645" spans="2:14" x14ac:dyDescent="0.25">
      <c r="B645" s="141" t="s">
        <v>159</v>
      </c>
      <c r="C645" s="142">
        <v>72</v>
      </c>
      <c r="D645" s="143">
        <v>-0.11111111111111116</v>
      </c>
      <c r="E645" s="142">
        <v>21</v>
      </c>
      <c r="F645" s="143">
        <f t="shared" si="80"/>
        <v>-0.70833333333333326</v>
      </c>
      <c r="G645" s="142">
        <v>168</v>
      </c>
      <c r="H645" s="143">
        <f t="shared" si="80"/>
        <v>7</v>
      </c>
      <c r="I645" s="142">
        <v>344</v>
      </c>
      <c r="J645" s="143">
        <f t="shared" si="80"/>
        <v>1.0476190476190474</v>
      </c>
      <c r="K645" s="142"/>
      <c r="L645" s="143"/>
      <c r="M645" s="143"/>
    </row>
    <row r="646" spans="2:14" x14ac:dyDescent="0.25">
      <c r="B646" s="141" t="s">
        <v>161</v>
      </c>
      <c r="C646" s="142">
        <v>106</v>
      </c>
      <c r="D646" s="143">
        <v>0.65625</v>
      </c>
      <c r="E646" s="142">
        <v>31</v>
      </c>
      <c r="F646" s="143">
        <f t="shared" si="80"/>
        <v>-0.70754716981132071</v>
      </c>
      <c r="G646" s="142">
        <v>237</v>
      </c>
      <c r="H646" s="143">
        <f t="shared" si="80"/>
        <v>6.645161290322581</v>
      </c>
      <c r="I646" s="142">
        <v>428</v>
      </c>
      <c r="J646" s="143">
        <f t="shared" si="80"/>
        <v>0.80590717299578052</v>
      </c>
      <c r="K646" s="142"/>
      <c r="L646" s="143"/>
      <c r="M646" s="143"/>
    </row>
    <row r="647" spans="2:14" ht="15.75" x14ac:dyDescent="0.25">
      <c r="B647" s="144" t="s">
        <v>121</v>
      </c>
      <c r="C647" s="145">
        <v>1359</v>
      </c>
      <c r="D647" s="146">
        <v>-0.30343413634033833</v>
      </c>
      <c r="E647" s="145">
        <v>771</v>
      </c>
      <c r="F647" s="146">
        <f t="shared" si="80"/>
        <v>-0.43267108167770418</v>
      </c>
      <c r="G647" s="145">
        <v>1473</v>
      </c>
      <c r="H647" s="146">
        <f t="shared" si="80"/>
        <v>0.91050583657587558</v>
      </c>
      <c r="I647" s="145">
        <v>4565</v>
      </c>
      <c r="J647" s="146">
        <f t="shared" si="80"/>
        <v>2.0991174473862864</v>
      </c>
      <c r="K647" s="145">
        <v>1907</v>
      </c>
      <c r="L647" s="146">
        <v>0.21853035143769972</v>
      </c>
      <c r="M647" s="146">
        <v>2.9646569646569647</v>
      </c>
    </row>
    <row r="648" spans="2:14" ht="6" customHeight="1" x14ac:dyDescent="0.25"/>
    <row r="649" spans="2:14" x14ac:dyDescent="0.25">
      <c r="B649" s="49" t="s">
        <v>312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49"/>
      <c r="E650" s="149"/>
      <c r="G650" s="149"/>
      <c r="I650" s="149"/>
      <c r="K650" s="149"/>
    </row>
    <row r="655" spans="2:14" ht="48.75" customHeight="1" thickBot="1" x14ac:dyDescent="0.3">
      <c r="B655" s="307" t="s">
        <v>340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1" t="s">
        <v>213</v>
      </c>
    </row>
    <row r="656" spans="2:14" ht="10.5" customHeight="1" thickBot="1" x14ac:dyDescent="0.3">
      <c r="B656" s="134"/>
      <c r="C656" s="135"/>
      <c r="D656" s="134"/>
      <c r="E656" s="134"/>
      <c r="F656" s="134"/>
      <c r="G656" s="134"/>
      <c r="H656" s="134"/>
      <c r="I656" s="134"/>
      <c r="J656" s="134"/>
      <c r="K656" s="4"/>
      <c r="L656" s="4"/>
      <c r="N656" s="1" t="s">
        <v>214</v>
      </c>
    </row>
    <row r="657" spans="2:13" ht="22.5" thickTop="1" thickBot="1" x14ac:dyDescent="0.3">
      <c r="B657" s="150" t="str">
        <f>C657</f>
        <v>Estados Unidos de América</v>
      </c>
      <c r="C657" s="317" t="s">
        <v>246</v>
      </c>
      <c r="D657" s="318"/>
      <c r="E657" s="318"/>
      <c r="F657" s="318"/>
      <c r="G657" s="318"/>
      <c r="H657" s="318"/>
      <c r="I657" s="318"/>
      <c r="J657" s="318"/>
      <c r="K657" s="318"/>
      <c r="L657" s="318"/>
      <c r="M657" s="319"/>
    </row>
    <row r="658" spans="2:13" ht="22.5" thickTop="1" thickBot="1" x14ac:dyDescent="0.3">
      <c r="B658" s="13"/>
      <c r="C658" s="320">
        <f>2019</f>
        <v>2019</v>
      </c>
      <c r="D658" s="321"/>
      <c r="E658" s="322">
        <v>2020</v>
      </c>
      <c r="F658" s="321"/>
      <c r="G658" s="322">
        <v>2021</v>
      </c>
      <c r="H658" s="321"/>
      <c r="I658" s="322">
        <v>2022</v>
      </c>
      <c r="J658" s="321"/>
      <c r="K658" s="322">
        <v>2023</v>
      </c>
      <c r="L658" s="323"/>
      <c r="M658" s="324"/>
    </row>
    <row r="659" spans="2:13" ht="16.5" thickTop="1" thickBot="1" x14ac:dyDescent="0.3">
      <c r="B659" s="16"/>
      <c r="C659" s="137" t="s">
        <v>135</v>
      </c>
      <c r="D659" s="138" t="str">
        <f>CONCATENATE("var ",RIGHT(2019,2),"/",RIGHT(2018,2))</f>
        <v>var 19/18</v>
      </c>
      <c r="E659" s="139" t="s">
        <v>135</v>
      </c>
      <c r="F659" s="138" t="str">
        <f>CONCATENATE("var ",RIGHT(E658,2),"/",RIGHT(E658-1,2))</f>
        <v>var 20/19</v>
      </c>
      <c r="G659" s="139" t="s">
        <v>135</v>
      </c>
      <c r="H659" s="138" t="str">
        <f>CONCATENATE("var ",RIGHT(G658,2),"/",RIGHT(G658-1,2))</f>
        <v>var 21/20</v>
      </c>
      <c r="I659" s="139" t="s">
        <v>135</v>
      </c>
      <c r="J659" s="138" t="str">
        <f>CONCATENATE("var ",RIGHT(I658,2),"/",RIGHT(I658-1,2))</f>
        <v>var 22/21</v>
      </c>
      <c r="K659" s="139" t="s">
        <v>135</v>
      </c>
      <c r="L659" s="138" t="str">
        <f>CONCATENATE("var ",RIGHT(K658,2),"/",RIGHT(K658-1,2))</f>
        <v>var 23/22</v>
      </c>
      <c r="M659" s="138" t="str">
        <f>CONCATENATE("var ",RIGHT(K658,2),"/",RIGHT(2019,2))</f>
        <v>var 23/19</v>
      </c>
    </row>
    <row r="660" spans="2:13" x14ac:dyDescent="0.25">
      <c r="B660" s="141" t="s">
        <v>139</v>
      </c>
      <c r="C660" s="142">
        <v>240</v>
      </c>
      <c r="D660" s="143">
        <v>0.49068322981366452</v>
      </c>
      <c r="E660" s="142">
        <v>136</v>
      </c>
      <c r="F660" s="143">
        <f t="shared" ref="F660:J672" si="83">IFERROR(E660/C660-1,"-")</f>
        <v>-0.43333333333333335</v>
      </c>
      <c r="G660" s="142">
        <v>16</v>
      </c>
      <c r="H660" s="143">
        <f t="shared" si="83"/>
        <v>-0.88235294117647056</v>
      </c>
      <c r="I660" s="142">
        <v>112</v>
      </c>
      <c r="J660" s="143">
        <f t="shared" si="83"/>
        <v>6</v>
      </c>
      <c r="K660" s="142">
        <v>178</v>
      </c>
      <c r="L660" s="143">
        <f t="shared" ref="L660:L664" si="84">IFERROR(K660/I660-1,"-")</f>
        <v>0.58928571428571419</v>
      </c>
      <c r="M660" s="143">
        <f>K660/C660-1</f>
        <v>-0.2583333333333333</v>
      </c>
    </row>
    <row r="661" spans="2:13" x14ac:dyDescent="0.25">
      <c r="B661" s="141" t="s">
        <v>141</v>
      </c>
      <c r="C661" s="142">
        <v>212</v>
      </c>
      <c r="D661" s="143">
        <v>7.6142131979695327E-2</v>
      </c>
      <c r="E661" s="142">
        <v>190</v>
      </c>
      <c r="F661" s="143">
        <f t="shared" si="83"/>
        <v>-0.10377358490566035</v>
      </c>
      <c r="G661" s="142">
        <v>46</v>
      </c>
      <c r="H661" s="143">
        <f t="shared" si="83"/>
        <v>-0.75789473684210529</v>
      </c>
      <c r="I661" s="142">
        <v>206</v>
      </c>
      <c r="J661" s="143">
        <f t="shared" si="83"/>
        <v>3.4782608695652177</v>
      </c>
      <c r="K661" s="142">
        <v>189</v>
      </c>
      <c r="L661" s="143">
        <f t="shared" si="84"/>
        <v>-8.2524271844660158E-2</v>
      </c>
      <c r="M661" s="143">
        <f>IFERROR(K661/C661-1,"-")</f>
        <v>-0.10849056603773588</v>
      </c>
    </row>
    <row r="662" spans="2:13" x14ac:dyDescent="0.25">
      <c r="B662" s="141" t="s">
        <v>143</v>
      </c>
      <c r="C662" s="142">
        <v>223</v>
      </c>
      <c r="D662" s="143">
        <v>-0.14885496183206104</v>
      </c>
      <c r="E662" s="142">
        <v>37</v>
      </c>
      <c r="F662" s="143">
        <f t="shared" si="83"/>
        <v>-0.8340807174887892</v>
      </c>
      <c r="G662" s="142">
        <v>40</v>
      </c>
      <c r="H662" s="143">
        <f t="shared" si="83"/>
        <v>8.1081081081081141E-2</v>
      </c>
      <c r="I662" s="142">
        <v>249</v>
      </c>
      <c r="J662" s="143">
        <f t="shared" si="83"/>
        <v>5.2249999999999996</v>
      </c>
      <c r="K662" s="142">
        <v>256</v>
      </c>
      <c r="L662" s="143">
        <f t="shared" si="84"/>
        <v>2.8112449799196693E-2</v>
      </c>
      <c r="M662" s="143">
        <f t="shared" ref="M662:M664" si="85">IFERROR(K662/C662-1,"-")</f>
        <v>0.14798206278026904</v>
      </c>
    </row>
    <row r="663" spans="2:13" x14ac:dyDescent="0.25">
      <c r="B663" s="141" t="s">
        <v>145</v>
      </c>
      <c r="C663" s="142">
        <v>186</v>
      </c>
      <c r="D663" s="143">
        <v>-5.3475935828877219E-3</v>
      </c>
      <c r="E663" s="142">
        <v>0</v>
      </c>
      <c r="F663" s="143">
        <f t="shared" si="83"/>
        <v>-1</v>
      </c>
      <c r="G663" s="142">
        <v>35</v>
      </c>
      <c r="H663" s="143" t="str">
        <f t="shared" si="83"/>
        <v>-</v>
      </c>
      <c r="I663" s="142">
        <v>151</v>
      </c>
      <c r="J663" s="143">
        <f t="shared" si="83"/>
        <v>3.3142857142857141</v>
      </c>
      <c r="K663" s="142">
        <v>227</v>
      </c>
      <c r="L663" s="143">
        <f t="shared" si="84"/>
        <v>0.5033112582781456</v>
      </c>
      <c r="M663" s="143">
        <f t="shared" si="85"/>
        <v>0.22043010752688175</v>
      </c>
    </row>
    <row r="664" spans="2:13" x14ac:dyDescent="0.25">
      <c r="B664" s="141" t="s">
        <v>147</v>
      </c>
      <c r="C664" s="142">
        <v>170</v>
      </c>
      <c r="D664" s="143">
        <v>-0.23076923076923073</v>
      </c>
      <c r="E664" s="142">
        <v>0</v>
      </c>
      <c r="F664" s="143">
        <f t="shared" si="83"/>
        <v>-1</v>
      </c>
      <c r="G664" s="142">
        <v>70</v>
      </c>
      <c r="H664" s="143" t="str">
        <f t="shared" si="83"/>
        <v>-</v>
      </c>
      <c r="I664" s="142">
        <v>175</v>
      </c>
      <c r="J664" s="143">
        <f t="shared" si="83"/>
        <v>1.5</v>
      </c>
      <c r="K664" s="142">
        <v>185</v>
      </c>
      <c r="L664" s="143">
        <f t="shared" si="84"/>
        <v>5.7142857142857162E-2</v>
      </c>
      <c r="M664" s="143">
        <f t="shared" si="85"/>
        <v>8.8235294117646967E-2</v>
      </c>
    </row>
    <row r="665" spans="2:13" x14ac:dyDescent="0.25">
      <c r="B665" s="141" t="s">
        <v>149</v>
      </c>
      <c r="C665" s="142">
        <v>164</v>
      </c>
      <c r="D665" s="143">
        <v>-0.14583333333333337</v>
      </c>
      <c r="E665" s="142">
        <v>0</v>
      </c>
      <c r="F665" s="143">
        <f t="shared" si="83"/>
        <v>-1</v>
      </c>
      <c r="G665" s="142">
        <v>59</v>
      </c>
      <c r="H665" s="143" t="str">
        <f t="shared" si="83"/>
        <v>-</v>
      </c>
      <c r="I665" s="142">
        <v>189</v>
      </c>
      <c r="J665" s="143">
        <f t="shared" si="83"/>
        <v>2.2033898305084745</v>
      </c>
      <c r="K665" s="142"/>
      <c r="L665" s="143"/>
      <c r="M665" s="143"/>
    </row>
    <row r="666" spans="2:13" x14ac:dyDescent="0.25">
      <c r="B666" s="141" t="s">
        <v>151</v>
      </c>
      <c r="C666" s="142">
        <v>159</v>
      </c>
      <c r="D666" s="143">
        <v>-0.30567685589519655</v>
      </c>
      <c r="E666" s="142">
        <v>51</v>
      </c>
      <c r="F666" s="143">
        <f t="shared" si="83"/>
        <v>-0.679245283018868</v>
      </c>
      <c r="G666" s="142">
        <v>113</v>
      </c>
      <c r="H666" s="143">
        <f t="shared" si="83"/>
        <v>1.215686274509804</v>
      </c>
      <c r="I666" s="142">
        <v>211</v>
      </c>
      <c r="J666" s="143">
        <f t="shared" si="83"/>
        <v>0.86725663716814161</v>
      </c>
      <c r="K666" s="142"/>
      <c r="L666" s="143"/>
      <c r="M666" s="143"/>
    </row>
    <row r="667" spans="2:13" x14ac:dyDescent="0.25">
      <c r="B667" s="141" t="s">
        <v>153</v>
      </c>
      <c r="C667" s="142">
        <v>175</v>
      </c>
      <c r="D667" s="143">
        <v>-0.11616161616161613</v>
      </c>
      <c r="E667" s="142">
        <v>73</v>
      </c>
      <c r="F667" s="143">
        <f t="shared" si="83"/>
        <v>-0.58285714285714285</v>
      </c>
      <c r="G667" s="142">
        <v>139</v>
      </c>
      <c r="H667" s="143">
        <f t="shared" si="83"/>
        <v>0.90410958904109595</v>
      </c>
      <c r="I667" s="142">
        <v>190</v>
      </c>
      <c r="J667" s="143">
        <f t="shared" si="83"/>
        <v>0.36690647482014382</v>
      </c>
      <c r="K667" s="142"/>
      <c r="L667" s="143"/>
      <c r="M667" s="143"/>
    </row>
    <row r="668" spans="2:13" x14ac:dyDescent="0.25">
      <c r="B668" s="141" t="s">
        <v>155</v>
      </c>
      <c r="C668" s="142">
        <v>164</v>
      </c>
      <c r="D668" s="143">
        <v>-5.7471264367816133E-2</v>
      </c>
      <c r="E668" s="142">
        <v>19</v>
      </c>
      <c r="F668" s="143">
        <f t="shared" si="83"/>
        <v>-0.88414634146341464</v>
      </c>
      <c r="G668" s="142">
        <v>103</v>
      </c>
      <c r="H668" s="143">
        <f t="shared" si="83"/>
        <v>4.4210526315789478</v>
      </c>
      <c r="I668" s="142">
        <v>135</v>
      </c>
      <c r="J668" s="143">
        <f t="shared" si="83"/>
        <v>0.31067961165048552</v>
      </c>
      <c r="K668" s="142"/>
      <c r="L668" s="143"/>
      <c r="M668" s="143"/>
    </row>
    <row r="669" spans="2:13" x14ac:dyDescent="0.25">
      <c r="B669" s="141" t="s">
        <v>157</v>
      </c>
      <c r="C669" s="142">
        <v>194</v>
      </c>
      <c r="D669" s="143">
        <v>0.27631578947368429</v>
      </c>
      <c r="E669" s="142">
        <v>54</v>
      </c>
      <c r="F669" s="143">
        <f t="shared" si="83"/>
        <v>-0.72164948453608246</v>
      </c>
      <c r="G669" s="142">
        <v>171</v>
      </c>
      <c r="H669" s="143">
        <f t="shared" si="83"/>
        <v>2.1666666666666665</v>
      </c>
      <c r="I669" s="142">
        <v>172</v>
      </c>
      <c r="J669" s="143">
        <f t="shared" si="83"/>
        <v>5.8479532163742132E-3</v>
      </c>
      <c r="K669" s="142"/>
      <c r="L669" s="143"/>
      <c r="M669" s="143"/>
    </row>
    <row r="670" spans="2:13" x14ac:dyDescent="0.25">
      <c r="B670" s="141" t="s">
        <v>159</v>
      </c>
      <c r="C670" s="142">
        <v>205</v>
      </c>
      <c r="D670" s="143">
        <v>0.13259668508287303</v>
      </c>
      <c r="E670" s="142">
        <v>35</v>
      </c>
      <c r="F670" s="143">
        <f t="shared" si="83"/>
        <v>-0.82926829268292679</v>
      </c>
      <c r="G670" s="142">
        <v>279</v>
      </c>
      <c r="H670" s="143">
        <f t="shared" si="83"/>
        <v>6.9714285714285715</v>
      </c>
      <c r="I670" s="142">
        <v>171</v>
      </c>
      <c r="J670" s="143">
        <f t="shared" si="83"/>
        <v>-0.38709677419354838</v>
      </c>
      <c r="K670" s="142"/>
      <c r="L670" s="143"/>
      <c r="M670" s="143"/>
    </row>
    <row r="671" spans="2:13" x14ac:dyDescent="0.25">
      <c r="B671" s="141" t="s">
        <v>161</v>
      </c>
      <c r="C671" s="142">
        <v>230</v>
      </c>
      <c r="D671" s="143">
        <v>-6.8825910931174072E-2</v>
      </c>
      <c r="E671" s="142">
        <v>52</v>
      </c>
      <c r="F671" s="143">
        <f t="shared" si="83"/>
        <v>-0.77391304347826084</v>
      </c>
      <c r="G671" s="142">
        <v>264</v>
      </c>
      <c r="H671" s="143">
        <f t="shared" si="83"/>
        <v>4.0769230769230766</v>
      </c>
      <c r="I671" s="142">
        <v>242</v>
      </c>
      <c r="J671" s="143">
        <f t="shared" si="83"/>
        <v>-8.333333333333337E-2</v>
      </c>
      <c r="K671" s="142"/>
      <c r="L671" s="143"/>
      <c r="M671" s="143"/>
    </row>
    <row r="672" spans="2:13" ht="15.75" x14ac:dyDescent="0.25">
      <c r="B672" s="144" t="s">
        <v>121</v>
      </c>
      <c r="C672" s="145">
        <v>2322</v>
      </c>
      <c r="D672" s="146">
        <v>-3.290295710120783E-2</v>
      </c>
      <c r="E672" s="145">
        <v>647</v>
      </c>
      <c r="F672" s="146">
        <f t="shared" si="83"/>
        <v>-0.72136089577950036</v>
      </c>
      <c r="G672" s="145">
        <v>1335</v>
      </c>
      <c r="H672" s="146">
        <f t="shared" si="83"/>
        <v>1.063369397217929</v>
      </c>
      <c r="I672" s="145">
        <v>2203</v>
      </c>
      <c r="J672" s="146">
        <f t="shared" si="83"/>
        <v>0.6501872659176029</v>
      </c>
      <c r="K672" s="145">
        <v>1035</v>
      </c>
      <c r="L672" s="146">
        <v>0.15901455767077266</v>
      </c>
      <c r="M672" s="146">
        <v>3.8797284190106307E-3</v>
      </c>
    </row>
    <row r="673" spans="2:14" ht="6" customHeight="1" x14ac:dyDescent="0.25"/>
    <row r="674" spans="2:14" x14ac:dyDescent="0.25">
      <c r="B674" s="49" t="s">
        <v>312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9"/>
      <c r="E675" s="149"/>
      <c r="G675" s="149"/>
      <c r="I675" s="149"/>
      <c r="K675" s="149"/>
    </row>
    <row r="679" spans="2:14" ht="48.75" customHeight="1" thickBot="1" x14ac:dyDescent="0.3">
      <c r="B679" s="307" t="s">
        <v>341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1" t="s">
        <v>213</v>
      </c>
    </row>
    <row r="680" spans="2:14" ht="10.5" customHeight="1" thickBot="1" x14ac:dyDescent="0.3">
      <c r="B680" s="134"/>
      <c r="C680" s="135"/>
      <c r="D680" s="134"/>
      <c r="E680" s="134"/>
      <c r="F680" s="134"/>
      <c r="G680" s="134"/>
      <c r="H680" s="134"/>
      <c r="I680" s="134"/>
      <c r="J680" s="134"/>
      <c r="K680" s="4"/>
      <c r="L680" s="4"/>
      <c r="N680" s="1" t="s">
        <v>214</v>
      </c>
    </row>
    <row r="681" spans="2:14" ht="22.5" thickTop="1" thickBot="1" x14ac:dyDescent="0.3">
      <c r="B681" s="150" t="str">
        <f>C681</f>
        <v>Otros países o territorios del mundo (excluida España)</v>
      </c>
      <c r="C681" s="317" t="s">
        <v>248</v>
      </c>
      <c r="D681" s="318"/>
      <c r="E681" s="318"/>
      <c r="F681" s="318"/>
      <c r="G681" s="318"/>
      <c r="H681" s="318"/>
      <c r="I681" s="318"/>
      <c r="J681" s="318"/>
      <c r="K681" s="318"/>
      <c r="L681" s="318"/>
      <c r="M681" s="319"/>
    </row>
    <row r="682" spans="2:14" ht="22.5" thickTop="1" thickBot="1" x14ac:dyDescent="0.3">
      <c r="B682" s="13"/>
      <c r="C682" s="320">
        <f>2019</f>
        <v>2019</v>
      </c>
      <c r="D682" s="321"/>
      <c r="E682" s="322">
        <v>2020</v>
      </c>
      <c r="F682" s="321"/>
      <c r="G682" s="322">
        <v>2021</v>
      </c>
      <c r="H682" s="321"/>
      <c r="I682" s="322">
        <v>2022</v>
      </c>
      <c r="J682" s="321"/>
      <c r="K682" s="322">
        <v>2023</v>
      </c>
      <c r="L682" s="323"/>
      <c r="M682" s="324"/>
    </row>
    <row r="683" spans="2:14" ht="16.5" thickTop="1" thickBot="1" x14ac:dyDescent="0.3">
      <c r="B683" s="16"/>
      <c r="C683" s="137" t="s">
        <v>135</v>
      </c>
      <c r="D683" s="138" t="str">
        <f>CONCATENATE("var ",RIGHT(2019,2),"/",RIGHT(2018,2))</f>
        <v>var 19/18</v>
      </c>
      <c r="E683" s="139" t="s">
        <v>135</v>
      </c>
      <c r="F683" s="138" t="str">
        <f>CONCATENATE("var ",RIGHT(E682,2),"/",RIGHT(E682-1,2))</f>
        <v>var 20/19</v>
      </c>
      <c r="G683" s="139" t="s">
        <v>135</v>
      </c>
      <c r="H683" s="138" t="str">
        <f>CONCATENATE("var ",RIGHT(G682,2),"/",RIGHT(G682-1,2))</f>
        <v>var 21/20</v>
      </c>
      <c r="I683" s="139" t="s">
        <v>135</v>
      </c>
      <c r="J683" s="138" t="str">
        <f>CONCATENATE("var ",RIGHT(I682,2),"/",RIGHT(I682-1,2))</f>
        <v>var 22/21</v>
      </c>
      <c r="K683" s="139" t="s">
        <v>135</v>
      </c>
      <c r="L683" s="138" t="str">
        <f>CONCATENATE("var ",RIGHT(K682,2),"/",RIGHT(K682-1,2))</f>
        <v>var 23/22</v>
      </c>
      <c r="M683" s="138" t="str">
        <f>CONCATENATE("var ",RIGHT(K682,2),"/",RIGHT(2019,2))</f>
        <v>var 23/19</v>
      </c>
    </row>
    <row r="684" spans="2:14" x14ac:dyDescent="0.25">
      <c r="B684" s="141" t="s">
        <v>139</v>
      </c>
      <c r="C684" s="142">
        <v>28481</v>
      </c>
      <c r="D684" s="143">
        <v>0.14143154857326068</v>
      </c>
      <c r="E684" s="142">
        <v>27861</v>
      </c>
      <c r="F684" s="143">
        <f t="shared" ref="F684:J696" si="86">IFERROR(E684/C684-1,"-")</f>
        <v>-2.1768898563954919E-2</v>
      </c>
      <c r="G684" s="142">
        <v>4641</v>
      </c>
      <c r="H684" s="143">
        <f t="shared" si="86"/>
        <v>-0.83342306449876169</v>
      </c>
      <c r="I684" s="142">
        <v>24070</v>
      </c>
      <c r="J684" s="143">
        <f t="shared" si="86"/>
        <v>4.1863822452057748</v>
      </c>
      <c r="K684" s="142">
        <v>32894</v>
      </c>
      <c r="L684" s="143">
        <f t="shared" ref="L684:L688" si="87">IFERROR(K684/I684-1,"-")</f>
        <v>0.36659742417947649</v>
      </c>
      <c r="M684" s="143">
        <f>K684/C684-1</f>
        <v>0.15494540219795661</v>
      </c>
    </row>
    <row r="685" spans="2:14" x14ac:dyDescent="0.25">
      <c r="B685" s="141" t="s">
        <v>141</v>
      </c>
      <c r="C685" s="142">
        <v>26312</v>
      </c>
      <c r="D685" s="143">
        <v>8.4628385341522838E-2</v>
      </c>
      <c r="E685" s="142">
        <v>29504</v>
      </c>
      <c r="F685" s="143">
        <f t="shared" si="86"/>
        <v>0.1213134691395561</v>
      </c>
      <c r="G685" s="142">
        <v>3515</v>
      </c>
      <c r="H685" s="143">
        <f t="shared" si="86"/>
        <v>-0.88086361171366589</v>
      </c>
      <c r="I685" s="142">
        <v>29388</v>
      </c>
      <c r="J685" s="143">
        <f t="shared" si="86"/>
        <v>7.3607396870554762</v>
      </c>
      <c r="K685" s="142">
        <v>31466</v>
      </c>
      <c r="L685" s="143">
        <f t="shared" si="87"/>
        <v>7.0709132979447364E-2</v>
      </c>
      <c r="M685" s="143">
        <f>IFERROR(K685/C685-1,"-")</f>
        <v>0.19588020674977202</v>
      </c>
    </row>
    <row r="686" spans="2:14" x14ac:dyDescent="0.25">
      <c r="B686" s="141" t="s">
        <v>143</v>
      </c>
      <c r="C686" s="142">
        <v>29481</v>
      </c>
      <c r="D686" s="143">
        <v>0.11573250577148686</v>
      </c>
      <c r="E686" s="142">
        <v>10530</v>
      </c>
      <c r="F686" s="143">
        <f t="shared" si="86"/>
        <v>-0.64282079983718332</v>
      </c>
      <c r="G686" s="142">
        <v>4631</v>
      </c>
      <c r="H686" s="143">
        <f t="shared" si="86"/>
        <v>-0.56020892687559354</v>
      </c>
      <c r="I686" s="142">
        <v>26514</v>
      </c>
      <c r="J686" s="143">
        <f t="shared" si="86"/>
        <v>4.7253293025264522</v>
      </c>
      <c r="K686" s="142">
        <v>29877</v>
      </c>
      <c r="L686" s="143">
        <f t="shared" si="87"/>
        <v>0.12683865127856975</v>
      </c>
      <c r="M686" s="143">
        <f t="shared" ref="M686:M688" si="88">IFERROR(K686/C686-1,"-")</f>
        <v>1.3432380177063274E-2</v>
      </c>
    </row>
    <row r="687" spans="2:14" x14ac:dyDescent="0.25">
      <c r="B687" s="141" t="s">
        <v>145</v>
      </c>
      <c r="C687" s="142">
        <v>32259</v>
      </c>
      <c r="D687" s="143">
        <v>0.28368483883804219</v>
      </c>
      <c r="E687" s="142">
        <v>0</v>
      </c>
      <c r="F687" s="143">
        <f t="shared" si="86"/>
        <v>-1</v>
      </c>
      <c r="G687" s="142">
        <v>8413</v>
      </c>
      <c r="H687" s="143" t="str">
        <f t="shared" si="86"/>
        <v>-</v>
      </c>
      <c r="I687" s="142">
        <v>28379</v>
      </c>
      <c r="J687" s="143">
        <f t="shared" si="86"/>
        <v>2.3732319030072508</v>
      </c>
      <c r="K687" s="142">
        <v>31620</v>
      </c>
      <c r="L687" s="143">
        <f t="shared" si="87"/>
        <v>0.11420416505162279</v>
      </c>
      <c r="M687" s="143">
        <f t="shared" si="88"/>
        <v>-1.9808425555658871E-2</v>
      </c>
    </row>
    <row r="688" spans="2:14" x14ac:dyDescent="0.25">
      <c r="B688" s="141" t="s">
        <v>147</v>
      </c>
      <c r="C688" s="142">
        <v>28706</v>
      </c>
      <c r="D688" s="143">
        <v>0.3157629371590962</v>
      </c>
      <c r="E688" s="142">
        <v>16</v>
      </c>
      <c r="F688" s="143">
        <f t="shared" si="86"/>
        <v>-0.99944262523514249</v>
      </c>
      <c r="G688" s="142">
        <v>12193</v>
      </c>
      <c r="H688" s="143">
        <f t="shared" si="86"/>
        <v>761.0625</v>
      </c>
      <c r="I688" s="142">
        <v>27533</v>
      </c>
      <c r="J688" s="143">
        <f t="shared" si="86"/>
        <v>1.2580989092102026</v>
      </c>
      <c r="K688" s="142">
        <v>27980</v>
      </c>
      <c r="L688" s="143">
        <f t="shared" si="87"/>
        <v>1.6235063378491343E-2</v>
      </c>
      <c r="M688" s="143">
        <f t="shared" si="88"/>
        <v>-2.5290879955410017E-2</v>
      </c>
    </row>
    <row r="689" spans="2:13" x14ac:dyDescent="0.25">
      <c r="B689" s="141" t="s">
        <v>149</v>
      </c>
      <c r="C689" s="142">
        <v>29899</v>
      </c>
      <c r="D689" s="143">
        <v>9.5897349316225178E-3</v>
      </c>
      <c r="E689" s="142">
        <v>38</v>
      </c>
      <c r="F689" s="143">
        <f t="shared" si="86"/>
        <v>-0.99872905448342753</v>
      </c>
      <c r="G689" s="142">
        <v>12707</v>
      </c>
      <c r="H689" s="143">
        <f t="shared" si="86"/>
        <v>333.39473684210526</v>
      </c>
      <c r="I689" s="142">
        <v>27956</v>
      </c>
      <c r="J689" s="143">
        <f t="shared" si="86"/>
        <v>1.2000472180687809</v>
      </c>
      <c r="K689" s="142"/>
      <c r="L689" s="143"/>
      <c r="M689" s="143"/>
    </row>
    <row r="690" spans="2:13" x14ac:dyDescent="0.25">
      <c r="B690" s="141" t="s">
        <v>151</v>
      </c>
      <c r="C690" s="142">
        <v>40326</v>
      </c>
      <c r="D690" s="143">
        <v>0.16122901488755148</v>
      </c>
      <c r="E690" s="142">
        <v>8899</v>
      </c>
      <c r="F690" s="143">
        <f t="shared" si="86"/>
        <v>-0.77932351336606653</v>
      </c>
      <c r="G690" s="142">
        <v>24587</v>
      </c>
      <c r="H690" s="143">
        <f t="shared" si="86"/>
        <v>1.7628947072704797</v>
      </c>
      <c r="I690" s="142">
        <v>38379</v>
      </c>
      <c r="J690" s="143">
        <f t="shared" si="86"/>
        <v>0.56094684182698185</v>
      </c>
      <c r="K690" s="142"/>
      <c r="L690" s="143"/>
      <c r="M690" s="143"/>
    </row>
    <row r="691" spans="2:13" x14ac:dyDescent="0.25">
      <c r="B691" s="141" t="s">
        <v>153</v>
      </c>
      <c r="C691" s="142">
        <v>37232</v>
      </c>
      <c r="D691" s="143">
        <v>0.139638812366085</v>
      </c>
      <c r="E691" s="142">
        <v>14619</v>
      </c>
      <c r="F691" s="143">
        <f t="shared" si="86"/>
        <v>-0.60735388912763222</v>
      </c>
      <c r="G691" s="142">
        <v>31473</v>
      </c>
      <c r="H691" s="143">
        <f t="shared" si="86"/>
        <v>1.1528832341473425</v>
      </c>
      <c r="I691" s="142">
        <v>41571</v>
      </c>
      <c r="J691" s="143">
        <f t="shared" si="86"/>
        <v>0.32084643980554772</v>
      </c>
      <c r="K691" s="142"/>
      <c r="L691" s="143"/>
      <c r="M691" s="143"/>
    </row>
    <row r="692" spans="2:13" x14ac:dyDescent="0.25">
      <c r="B692" s="141" t="s">
        <v>155</v>
      </c>
      <c r="C692" s="142">
        <v>31946</v>
      </c>
      <c r="D692" s="143">
        <v>6.5825909985653741E-2</v>
      </c>
      <c r="E692" s="142">
        <v>5672</v>
      </c>
      <c r="F692" s="143">
        <f t="shared" si="86"/>
        <v>-0.82245038502472922</v>
      </c>
      <c r="G692" s="142">
        <v>26548</v>
      </c>
      <c r="H692" s="143">
        <f t="shared" si="86"/>
        <v>3.6805359661495061</v>
      </c>
      <c r="I692" s="142">
        <v>33718</v>
      </c>
      <c r="J692" s="143">
        <f t="shared" si="86"/>
        <v>0.27007684194666259</v>
      </c>
      <c r="K692" s="142"/>
      <c r="L692" s="143"/>
      <c r="M692" s="143"/>
    </row>
    <row r="693" spans="2:13" x14ac:dyDescent="0.25">
      <c r="B693" s="141" t="s">
        <v>157</v>
      </c>
      <c r="C693" s="142">
        <v>30628</v>
      </c>
      <c r="D693" s="143">
        <v>-1.1553604853804966E-2</v>
      </c>
      <c r="E693" s="142">
        <v>4676</v>
      </c>
      <c r="F693" s="143">
        <f t="shared" si="86"/>
        <v>-0.84732924121718689</v>
      </c>
      <c r="G693" s="142">
        <v>29531</v>
      </c>
      <c r="H693" s="143">
        <f t="shared" si="86"/>
        <v>5.3154405474764754</v>
      </c>
      <c r="I693" s="142">
        <v>32041</v>
      </c>
      <c r="J693" s="143">
        <f t="shared" si="86"/>
        <v>8.4995428532728345E-2</v>
      </c>
      <c r="K693" s="142"/>
      <c r="L693" s="143"/>
      <c r="M693" s="143"/>
    </row>
    <row r="694" spans="2:13" x14ac:dyDescent="0.25">
      <c r="B694" s="141" t="s">
        <v>159</v>
      </c>
      <c r="C694" s="142">
        <v>26330</v>
      </c>
      <c r="D694" s="143">
        <v>0.13281418061351813</v>
      </c>
      <c r="E694" s="142">
        <v>4001</v>
      </c>
      <c r="F694" s="143">
        <f t="shared" si="86"/>
        <v>-0.84804405620964673</v>
      </c>
      <c r="G694" s="142">
        <v>25978</v>
      </c>
      <c r="H694" s="143">
        <f t="shared" si="86"/>
        <v>5.4928767808047985</v>
      </c>
      <c r="I694" s="142">
        <v>26301</v>
      </c>
      <c r="J694" s="143">
        <f t="shared" si="86"/>
        <v>1.2433597659557982E-2</v>
      </c>
      <c r="K694" s="142"/>
      <c r="L694" s="143"/>
      <c r="M694" s="143"/>
    </row>
    <row r="695" spans="2:13" x14ac:dyDescent="0.25">
      <c r="B695" s="141" t="s">
        <v>161</v>
      </c>
      <c r="C695" s="142">
        <v>31406</v>
      </c>
      <c r="D695" s="143">
        <v>0.13235983414458263</v>
      </c>
      <c r="E695" s="142">
        <v>4979</v>
      </c>
      <c r="F695" s="143">
        <f t="shared" si="86"/>
        <v>-0.84146341463414631</v>
      </c>
      <c r="G695" s="142">
        <v>26699</v>
      </c>
      <c r="H695" s="143">
        <f t="shared" si="86"/>
        <v>4.3623217513556938</v>
      </c>
      <c r="I695" s="142">
        <v>31946</v>
      </c>
      <c r="J695" s="143">
        <f t="shared" si="86"/>
        <v>0.19652421439005208</v>
      </c>
      <c r="K695" s="142"/>
      <c r="L695" s="143"/>
      <c r="M695" s="143"/>
    </row>
    <row r="696" spans="2:13" ht="15.75" x14ac:dyDescent="0.25">
      <c r="B696" s="144" t="s">
        <v>121</v>
      </c>
      <c r="C696" s="145">
        <v>373006</v>
      </c>
      <c r="D696" s="146">
        <v>0.12510481706029619</v>
      </c>
      <c r="E696" s="145">
        <v>110795</v>
      </c>
      <c r="F696" s="146">
        <f t="shared" si="86"/>
        <v>-0.70296724449472658</v>
      </c>
      <c r="G696" s="145">
        <v>210916</v>
      </c>
      <c r="H696" s="146">
        <f t="shared" si="86"/>
        <v>0.90365991245092281</v>
      </c>
      <c r="I696" s="145">
        <v>367796</v>
      </c>
      <c r="J696" s="146">
        <f t="shared" si="86"/>
        <v>0.74380322023933698</v>
      </c>
      <c r="K696" s="145">
        <v>153837</v>
      </c>
      <c r="L696" s="146">
        <v>0.13212004356657148</v>
      </c>
      <c r="M696" s="146">
        <v>5.9198975481792093E-2</v>
      </c>
    </row>
    <row r="697" spans="2:13" ht="6" customHeight="1" x14ac:dyDescent="0.25"/>
    <row r="698" spans="2:13" x14ac:dyDescent="0.25">
      <c r="B698" s="49" t="s">
        <v>312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49"/>
      <c r="E699" s="149"/>
      <c r="G699" s="149"/>
      <c r="I699" s="149"/>
      <c r="K699" s="14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CDBE6-5B59-45A3-940C-4C0C02CFEF4A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">
        <v>342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133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f>2019</f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CONCATENATE("var ",RIGHT(2019,2),"/",RIGHT(2018,2))</f>
        <v>var 19/18</v>
      </c>
      <c r="E8" s="139" t="s">
        <v>135</v>
      </c>
      <c r="F8" s="138" t="str">
        <f>CONCATENATE("var ",RIGHT(E7,2),"/",RIGHT(E7-1,2))</f>
        <v>var 20/19</v>
      </c>
      <c r="G8" s="139" t="s">
        <v>135</v>
      </c>
      <c r="H8" s="138" t="str">
        <f>CONCATENATE("var ",RIGHT(G7,2),"/",RIGHT(G7-1,2))</f>
        <v>var 21/20</v>
      </c>
      <c r="I8" s="139" t="s">
        <v>135</v>
      </c>
      <c r="J8" s="138" t="str">
        <f>CONCATENATE("var ",RIGHT(I7,2),"/",RIGHT(I7-1,2))</f>
        <v>var 22/21</v>
      </c>
      <c r="K8" s="139" t="s">
        <v>135</v>
      </c>
      <c r="L8" s="138" t="str">
        <f>CONCATENATE("var ",RIGHT(K7,2),"/",RIGHT(K7-1,2))</f>
        <v>var 23/22</v>
      </c>
      <c r="M8" s="138" t="str">
        <f>CONCATENATE("var ",RIGHT(K7,2),"/",RIGHT(2019,2))</f>
        <v>var 23/19</v>
      </c>
    </row>
    <row r="9" spans="1:14" x14ac:dyDescent="0.25">
      <c r="A9" s="1" t="s">
        <v>138</v>
      </c>
      <c r="B9" s="141" t="s">
        <v>139</v>
      </c>
      <c r="C9" s="142">
        <v>180023</v>
      </c>
      <c r="D9" s="143">
        <v>3.1969778613439193E-2</v>
      </c>
      <c r="E9" s="142">
        <v>158397</v>
      </c>
      <c r="F9" s="143">
        <f t="shared" ref="F9:L21" si="0">IFERROR(E9/C9-1,"-")</f>
        <v>-0.12012909461568799</v>
      </c>
      <c r="G9" s="142">
        <v>13747</v>
      </c>
      <c r="H9" s="143">
        <f t="shared" si="0"/>
        <v>-0.91321174012134065</v>
      </c>
      <c r="I9" s="142">
        <v>117917</v>
      </c>
      <c r="J9" s="143">
        <f t="shared" si="0"/>
        <v>7.5776533061758933</v>
      </c>
      <c r="K9" s="142">
        <v>184861</v>
      </c>
      <c r="L9" s="143">
        <f t="shared" si="0"/>
        <v>0.5677213633318352</v>
      </c>
      <c r="M9" s="143">
        <f>K9/C9-1</f>
        <v>2.6874343833843461E-2</v>
      </c>
    </row>
    <row r="10" spans="1:14" x14ac:dyDescent="0.25">
      <c r="A10" s="1" t="s">
        <v>140</v>
      </c>
      <c r="B10" s="141" t="s">
        <v>141</v>
      </c>
      <c r="C10" s="142">
        <v>185299</v>
      </c>
      <c r="D10" s="143">
        <v>-1.5173740659247259E-2</v>
      </c>
      <c r="E10" s="142">
        <v>174390</v>
      </c>
      <c r="F10" s="143">
        <f t="shared" si="0"/>
        <v>-5.8872417012504119E-2</v>
      </c>
      <c r="G10" s="142">
        <v>7118</v>
      </c>
      <c r="H10" s="143">
        <f t="shared" si="0"/>
        <v>-0.95918343941739781</v>
      </c>
      <c r="I10" s="142">
        <v>166830</v>
      </c>
      <c r="J10" s="143">
        <f t="shared" si="0"/>
        <v>22.437763416690082</v>
      </c>
      <c r="K10" s="142">
        <v>190451</v>
      </c>
      <c r="L10" s="143">
        <f t="shared" si="0"/>
        <v>0.14158724450038962</v>
      </c>
      <c r="M10" s="143">
        <f>IFERROR(L10/C10-1,"-")</f>
        <v>-0.99999923589849649</v>
      </c>
    </row>
    <row r="11" spans="1:14" x14ac:dyDescent="0.25">
      <c r="A11" s="1" t="s">
        <v>142</v>
      </c>
      <c r="B11" s="141" t="s">
        <v>143</v>
      </c>
      <c r="C11" s="142">
        <v>210524</v>
      </c>
      <c r="D11" s="143">
        <v>-8.4017160211282915E-2</v>
      </c>
      <c r="E11" s="142">
        <v>77711</v>
      </c>
      <c r="F11" s="143">
        <f t="shared" si="0"/>
        <v>-0.63086868955558506</v>
      </c>
      <c r="G11" s="142">
        <v>11595</v>
      </c>
      <c r="H11" s="143">
        <f t="shared" si="0"/>
        <v>-0.85079332398244778</v>
      </c>
      <c r="I11" s="142">
        <v>186552</v>
      </c>
      <c r="J11" s="143">
        <f t="shared" si="0"/>
        <v>15.089003880983181</v>
      </c>
      <c r="K11" s="142">
        <v>203934</v>
      </c>
      <c r="L11" s="143">
        <f t="shared" si="0"/>
        <v>9.3175093271581133E-2</v>
      </c>
      <c r="M11" s="143">
        <f t="shared" ref="M11:M13" si="1">IFERROR(L11/C11-1,"-")</f>
        <v>-0.99999955741343849</v>
      </c>
    </row>
    <row r="12" spans="1:14" x14ac:dyDescent="0.25">
      <c r="A12" s="1" t="s">
        <v>144</v>
      </c>
      <c r="B12" s="141" t="s">
        <v>145</v>
      </c>
      <c r="C12" s="142">
        <v>203372</v>
      </c>
      <c r="D12" s="143">
        <v>4.0582572204392875E-3</v>
      </c>
      <c r="E12" s="142">
        <v>0</v>
      </c>
      <c r="F12" s="143">
        <f t="shared" si="0"/>
        <v>-1</v>
      </c>
      <c r="G12" s="142">
        <v>16456</v>
      </c>
      <c r="H12" s="143" t="str">
        <f t="shared" si="0"/>
        <v>-</v>
      </c>
      <c r="I12" s="142">
        <v>198697</v>
      </c>
      <c r="J12" s="143">
        <f t="shared" si="0"/>
        <v>11.074440933398153</v>
      </c>
      <c r="K12" s="142">
        <v>210697</v>
      </c>
      <c r="L12" s="143">
        <f t="shared" si="0"/>
        <v>6.03934634141432E-2</v>
      </c>
      <c r="M12" s="143">
        <f t="shared" si="1"/>
        <v>-0.99999970303943797</v>
      </c>
    </row>
    <row r="13" spans="1:14" x14ac:dyDescent="0.25">
      <c r="A13" s="1" t="s">
        <v>146</v>
      </c>
      <c r="B13" s="141" t="s">
        <v>147</v>
      </c>
      <c r="C13" s="142">
        <v>190911</v>
      </c>
      <c r="D13" s="143">
        <v>-2.4904615730360069E-2</v>
      </c>
      <c r="E13" s="142">
        <v>55</v>
      </c>
      <c r="F13" s="143">
        <f t="shared" si="0"/>
        <v>-0.99971190764282836</v>
      </c>
      <c r="G13" s="142">
        <v>27825</v>
      </c>
      <c r="H13" s="143">
        <f t="shared" si="0"/>
        <v>504.90909090909093</v>
      </c>
      <c r="I13" s="142">
        <v>177987</v>
      </c>
      <c r="J13" s="143">
        <f t="shared" si="0"/>
        <v>5.3966576819407006</v>
      </c>
      <c r="K13" s="142">
        <v>189254</v>
      </c>
      <c r="L13" s="143">
        <f t="shared" si="0"/>
        <v>6.3302376016225903E-2</v>
      </c>
      <c r="M13" s="143">
        <f t="shared" si="1"/>
        <v>-0.99999966841944143</v>
      </c>
    </row>
    <row r="14" spans="1:14" x14ac:dyDescent="0.25">
      <c r="A14" s="1" t="s">
        <v>148</v>
      </c>
      <c r="B14" s="141" t="s">
        <v>149</v>
      </c>
      <c r="C14" s="142">
        <v>188754</v>
      </c>
      <c r="D14" s="143">
        <v>-6.1340998264450053E-2</v>
      </c>
      <c r="E14" s="142">
        <v>408</v>
      </c>
      <c r="F14" s="143">
        <f t="shared" si="0"/>
        <v>-0.99783845640357294</v>
      </c>
      <c r="G14" s="142">
        <v>43635</v>
      </c>
      <c r="H14" s="143">
        <f t="shared" si="0"/>
        <v>105.94852941176471</v>
      </c>
      <c r="I14" s="142">
        <v>189047</v>
      </c>
      <c r="J14" s="143">
        <f t="shared" si="0"/>
        <v>3.3324624727856076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212514</v>
      </c>
      <c r="D15" s="143">
        <v>2.3838200861412862E-2</v>
      </c>
      <c r="E15" s="142">
        <v>43503</v>
      </c>
      <c r="F15" s="143">
        <f t="shared" si="0"/>
        <v>-0.79529348654676868</v>
      </c>
      <c r="G15" s="142">
        <v>98811</v>
      </c>
      <c r="H15" s="143">
        <f t="shared" si="0"/>
        <v>1.2713605958209779</v>
      </c>
      <c r="I15" s="142">
        <v>212958</v>
      </c>
      <c r="J15" s="143">
        <f t="shared" si="0"/>
        <v>1.1552053921122143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213417</v>
      </c>
      <c r="D16" s="143">
        <v>-9.5463953887707786E-3</v>
      </c>
      <c r="E16" s="142">
        <v>65311</v>
      </c>
      <c r="F16" s="143">
        <f t="shared" si="0"/>
        <v>-0.69397470679467899</v>
      </c>
      <c r="G16" s="142">
        <v>144612</v>
      </c>
      <c r="H16" s="143">
        <f t="shared" si="0"/>
        <v>1.2142058764985988</v>
      </c>
      <c r="I16" s="142">
        <v>215129</v>
      </c>
      <c r="J16" s="143">
        <f t="shared" si="0"/>
        <v>0.48762896578430559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193981</v>
      </c>
      <c r="D17" s="143">
        <v>-4.6471846044190968E-2</v>
      </c>
      <c r="E17" s="142">
        <v>33104</v>
      </c>
      <c r="F17" s="143">
        <f t="shared" si="0"/>
        <v>-0.82934411102118255</v>
      </c>
      <c r="G17" s="142">
        <v>124861</v>
      </c>
      <c r="H17" s="143">
        <f t="shared" si="0"/>
        <v>2.771779845335911</v>
      </c>
      <c r="I17" s="142">
        <v>186150</v>
      </c>
      <c r="J17" s="143">
        <f t="shared" si="0"/>
        <v>0.49085783391130944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206049</v>
      </c>
      <c r="D18" s="143">
        <v>-1.1134093843134019E-2</v>
      </c>
      <c r="E18" s="142">
        <v>38954</v>
      </c>
      <c r="F18" s="143">
        <f t="shared" si="0"/>
        <v>-0.81094788132919837</v>
      </c>
      <c r="G18" s="142">
        <v>171979</v>
      </c>
      <c r="H18" s="143">
        <f t="shared" si="0"/>
        <v>3.4149252965035686</v>
      </c>
      <c r="I18" s="142">
        <v>213668</v>
      </c>
      <c r="J18" s="143">
        <f t="shared" si="0"/>
        <v>0.24240750324167482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177246</v>
      </c>
      <c r="D19" s="143">
        <v>-5.0418682396052628E-2</v>
      </c>
      <c r="E19" s="142">
        <v>22806</v>
      </c>
      <c r="F19" s="143">
        <f t="shared" si="0"/>
        <v>-0.87133136996039406</v>
      </c>
      <c r="G19" s="142">
        <v>160920</v>
      </c>
      <c r="H19" s="143">
        <f t="shared" si="0"/>
        <v>6.056037884767167</v>
      </c>
      <c r="I19" s="142">
        <v>186027</v>
      </c>
      <c r="J19" s="143">
        <f t="shared" si="0"/>
        <v>0.15602162565249822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186090</v>
      </c>
      <c r="D20" s="143">
        <v>8.9283793377936682E-4</v>
      </c>
      <c r="E20" s="142">
        <v>28495</v>
      </c>
      <c r="F20" s="143">
        <f t="shared" si="0"/>
        <v>-0.84687516792949646</v>
      </c>
      <c r="G20" s="142">
        <v>135964</v>
      </c>
      <c r="H20" s="143">
        <f t="shared" si="0"/>
        <v>3.7715037725916831</v>
      </c>
      <c r="I20" s="142">
        <v>200622</v>
      </c>
      <c r="J20" s="143">
        <f t="shared" si="0"/>
        <v>0.47555235209320124</v>
      </c>
      <c r="K20" s="142"/>
      <c r="L20" s="143"/>
      <c r="M20" s="143"/>
    </row>
    <row r="21" spans="1:14" ht="15.75" x14ac:dyDescent="0.25">
      <c r="A21" s="1" t="s">
        <v>0</v>
      </c>
      <c r="B21" s="144" t="s">
        <v>121</v>
      </c>
      <c r="C21" s="145">
        <v>2348180</v>
      </c>
      <c r="D21" s="146">
        <v>-2.1300095653496776E-2</v>
      </c>
      <c r="E21" s="145">
        <v>643160</v>
      </c>
      <c r="F21" s="146">
        <f t="shared" si="0"/>
        <v>-0.72610276895297643</v>
      </c>
      <c r="G21" s="145">
        <v>957523</v>
      </c>
      <c r="H21" s="146">
        <f t="shared" si="0"/>
        <v>0.48877884196778409</v>
      </c>
      <c r="I21" s="145">
        <v>2251584</v>
      </c>
      <c r="J21" s="146">
        <f t="shared" si="0"/>
        <v>1.3514672754597017</v>
      </c>
      <c r="K21" s="145">
        <v>979197</v>
      </c>
      <c r="L21" s="146">
        <v>0.15473659259678563</v>
      </c>
      <c r="M21" s="146">
        <v>9.3472105256104943E-3</v>
      </c>
    </row>
    <row r="22" spans="1:14" ht="6" customHeight="1" x14ac:dyDescent="0.25"/>
    <row r="23" spans="1:14" x14ac:dyDescent="0.25">
      <c r="B23" s="49" t="s">
        <v>343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0"/>
      <c r="G24" s="140"/>
      <c r="I24" s="140"/>
      <c r="L24" s="149"/>
    </row>
    <row r="26" spans="1:14" ht="48.75" customHeight="1" thickBot="1" x14ac:dyDescent="0.3">
      <c r="B26" s="307" t="s">
        <v>344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166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f>2019</f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 ",RIGHT(2019,2),"/",RIGHT(2018,2))</f>
        <v>var 19/18</v>
      </c>
      <c r="E30" s="139" t="s">
        <v>135</v>
      </c>
      <c r="F30" s="138" t="str">
        <f>CONCATENATE("var ",RIGHT(E29,2),"/",RIGHT(E29-1,2))</f>
        <v>var 20/19</v>
      </c>
      <c r="G30" s="139" t="s">
        <v>135</v>
      </c>
      <c r="H30" s="138" t="str">
        <f>CONCATENATE("var ",RIGHT(G29,2),"/",RIGHT(G29-1,2))</f>
        <v>var 21/20</v>
      </c>
      <c r="I30" s="139" t="s">
        <v>135</v>
      </c>
      <c r="J30" s="138" t="str">
        <f>CONCATENATE("var ",RIGHT(I29,2),"/",RIGHT(I29-1,2))</f>
        <v>var 22/21</v>
      </c>
      <c r="K30" s="139" t="s">
        <v>135</v>
      </c>
      <c r="L30" s="138" t="str">
        <f>CONCATENATE("var ",RIGHT(K29,2),"/",RIGHT(K29-1,2))</f>
        <v>var 23/22</v>
      </c>
      <c r="M30" s="138" t="str">
        <f>CONCATENATE("var ",RIGHT(K29,2),"/",RIGHT(2019,2))</f>
        <v>var 23/19</v>
      </c>
    </row>
    <row r="31" spans="1:14" x14ac:dyDescent="0.25">
      <c r="B31" s="141" t="s">
        <v>139</v>
      </c>
      <c r="C31" s="142">
        <v>15673</v>
      </c>
      <c r="D31" s="143">
        <v>8.5387811634348942E-2</v>
      </c>
      <c r="E31" s="142">
        <v>15785</v>
      </c>
      <c r="F31" s="143">
        <f t="shared" ref="F31:J43" si="2">IFERROR(E31/C31-1,"-")</f>
        <v>7.1460473425637439E-3</v>
      </c>
      <c r="G31" s="142">
        <v>5724</v>
      </c>
      <c r="H31" s="143">
        <f t="shared" si="2"/>
        <v>-0.63737725688945202</v>
      </c>
      <c r="I31" s="142">
        <v>18429</v>
      </c>
      <c r="J31" s="143">
        <f t="shared" si="2"/>
        <v>2.2196016771488472</v>
      </c>
      <c r="K31" s="142">
        <v>22055</v>
      </c>
      <c r="L31" s="143">
        <f t="shared" ref="L31:L35" si="3">IFERROR(K31/I31-1,"-")</f>
        <v>0.19675511422214997</v>
      </c>
      <c r="M31" s="143">
        <f>K31/C31-1</f>
        <v>0.40719709053786768</v>
      </c>
    </row>
    <row r="32" spans="1:14" x14ac:dyDescent="0.25">
      <c r="B32" s="141" t="s">
        <v>141</v>
      </c>
      <c r="C32" s="142">
        <v>15417</v>
      </c>
      <c r="D32" s="143">
        <v>9.9574189321978146E-3</v>
      </c>
      <c r="E32" s="142">
        <v>17058</v>
      </c>
      <c r="F32" s="143">
        <f t="shared" si="2"/>
        <v>0.10644094181747432</v>
      </c>
      <c r="G32" s="142">
        <v>3093</v>
      </c>
      <c r="H32" s="143">
        <f t="shared" si="2"/>
        <v>-0.81867745339430176</v>
      </c>
      <c r="I32" s="142">
        <v>20992</v>
      </c>
      <c r="J32" s="143">
        <f t="shared" si="2"/>
        <v>5.7869382476559972</v>
      </c>
      <c r="K32" s="142">
        <v>19022</v>
      </c>
      <c r="L32" s="143">
        <f t="shared" si="3"/>
        <v>-9.3845274390243927E-2</v>
      </c>
      <c r="M32" s="143">
        <f>IFERROR(L32/C32-1,"-")</f>
        <v>-1.0000060871294278</v>
      </c>
    </row>
    <row r="33" spans="2:14" x14ac:dyDescent="0.25">
      <c r="B33" s="141" t="s">
        <v>143</v>
      </c>
      <c r="C33" s="142">
        <v>18409</v>
      </c>
      <c r="D33" s="143">
        <v>-0.22134337196514675</v>
      </c>
      <c r="E33" s="142">
        <v>7093</v>
      </c>
      <c r="F33" s="143">
        <f t="shared" si="2"/>
        <v>-0.6146993318485523</v>
      </c>
      <c r="G33" s="142">
        <v>6344</v>
      </c>
      <c r="H33" s="143">
        <f t="shared" si="2"/>
        <v>-0.10559706753136899</v>
      </c>
      <c r="I33" s="142">
        <v>21237</v>
      </c>
      <c r="J33" s="143">
        <f t="shared" si="2"/>
        <v>2.3475725094577555</v>
      </c>
      <c r="K33" s="142">
        <v>24227</v>
      </c>
      <c r="L33" s="143">
        <f t="shared" si="3"/>
        <v>0.14079201393793861</v>
      </c>
      <c r="M33" s="143">
        <f t="shared" ref="M33:M35" si="4">IFERROR(L33/C33-1,"-")</f>
        <v>-0.99999235200098113</v>
      </c>
    </row>
    <row r="34" spans="2:14" x14ac:dyDescent="0.25">
      <c r="B34" s="141" t="s">
        <v>145</v>
      </c>
      <c r="C34" s="142">
        <v>26217</v>
      </c>
      <c r="D34" s="143">
        <v>0.3090173756740564</v>
      </c>
      <c r="E34" s="142">
        <v>0</v>
      </c>
      <c r="F34" s="143">
        <f t="shared" si="2"/>
        <v>-1</v>
      </c>
      <c r="G34" s="142">
        <v>8648</v>
      </c>
      <c r="H34" s="143" t="str">
        <f t="shared" si="2"/>
        <v>-</v>
      </c>
      <c r="I34" s="142">
        <v>28812</v>
      </c>
      <c r="J34" s="143">
        <f t="shared" si="2"/>
        <v>2.3316373728029602</v>
      </c>
      <c r="K34" s="142">
        <v>30945</v>
      </c>
      <c r="L34" s="143">
        <f t="shared" si="3"/>
        <v>7.4031653477717674E-2</v>
      </c>
      <c r="M34" s="143">
        <f t="shared" si="4"/>
        <v>-0.99999717619660988</v>
      </c>
    </row>
    <row r="35" spans="2:14" x14ac:dyDescent="0.25">
      <c r="B35" s="141" t="s">
        <v>147</v>
      </c>
      <c r="C35" s="142">
        <v>27296</v>
      </c>
      <c r="D35" s="143">
        <v>0.18333550093206741</v>
      </c>
      <c r="E35" s="142">
        <v>49</v>
      </c>
      <c r="F35" s="143">
        <f t="shared" si="2"/>
        <v>-0.99820486518171159</v>
      </c>
      <c r="G35" s="142">
        <v>14259</v>
      </c>
      <c r="H35" s="143">
        <f t="shared" si="2"/>
        <v>290</v>
      </c>
      <c r="I35" s="142">
        <v>28075</v>
      </c>
      <c r="J35" s="143">
        <f t="shared" si="2"/>
        <v>0.96893190265797036</v>
      </c>
      <c r="K35" s="142">
        <v>24222</v>
      </c>
      <c r="L35" s="143">
        <f t="shared" si="3"/>
        <v>-0.13723953695458591</v>
      </c>
      <c r="M35" s="143">
        <f t="shared" si="4"/>
        <v>-1.0000050278259436</v>
      </c>
    </row>
    <row r="36" spans="2:14" x14ac:dyDescent="0.25">
      <c r="B36" s="141" t="s">
        <v>149</v>
      </c>
      <c r="C36" s="142">
        <v>30170</v>
      </c>
      <c r="D36" s="143">
        <v>9.6214458710730533E-4</v>
      </c>
      <c r="E36" s="142">
        <v>351</v>
      </c>
      <c r="F36" s="143">
        <f t="shared" si="2"/>
        <v>-0.98836592641697052</v>
      </c>
      <c r="G36" s="142">
        <v>23225</v>
      </c>
      <c r="H36" s="143">
        <f t="shared" si="2"/>
        <v>65.168091168091166</v>
      </c>
      <c r="I36" s="142">
        <v>36512</v>
      </c>
      <c r="J36" s="143">
        <f t="shared" si="2"/>
        <v>0.57209903121636163</v>
      </c>
      <c r="K36" s="142"/>
      <c r="L36" s="143"/>
      <c r="M36" s="143"/>
    </row>
    <row r="37" spans="2:14" x14ac:dyDescent="0.25">
      <c r="B37" s="141" t="s">
        <v>151</v>
      </c>
      <c r="C37" s="142">
        <v>38895</v>
      </c>
      <c r="D37" s="143">
        <v>3.9917651462488601E-2</v>
      </c>
      <c r="E37" s="142">
        <v>14924</v>
      </c>
      <c r="F37" s="143">
        <f t="shared" si="2"/>
        <v>-0.61630029566782363</v>
      </c>
      <c r="G37" s="142">
        <v>49162</v>
      </c>
      <c r="H37" s="143">
        <f t="shared" si="2"/>
        <v>2.2941570624497452</v>
      </c>
      <c r="I37" s="142">
        <v>43607</v>
      </c>
      <c r="J37" s="143">
        <f t="shared" si="2"/>
        <v>-0.11299377568040359</v>
      </c>
      <c r="K37" s="142"/>
      <c r="L37" s="143"/>
      <c r="M37" s="143"/>
    </row>
    <row r="38" spans="2:14" x14ac:dyDescent="0.25">
      <c r="B38" s="141" t="s">
        <v>153</v>
      </c>
      <c r="C38" s="142">
        <v>41287</v>
      </c>
      <c r="D38" s="143">
        <v>1.7071488397299994E-2</v>
      </c>
      <c r="E38" s="142">
        <v>35975</v>
      </c>
      <c r="F38" s="143">
        <f t="shared" si="2"/>
        <v>-0.12866035313779156</v>
      </c>
      <c r="G38" s="142">
        <v>59493</v>
      </c>
      <c r="H38" s="143">
        <f t="shared" si="2"/>
        <v>0.65373175816539253</v>
      </c>
      <c r="I38" s="142">
        <v>50656</v>
      </c>
      <c r="J38" s="143">
        <f t="shared" si="2"/>
        <v>-0.14853848351906951</v>
      </c>
      <c r="K38" s="142"/>
      <c r="L38" s="143"/>
      <c r="M38" s="143"/>
    </row>
    <row r="39" spans="2:14" x14ac:dyDescent="0.25">
      <c r="B39" s="141" t="s">
        <v>155</v>
      </c>
      <c r="C39" s="142">
        <v>30945</v>
      </c>
      <c r="D39" s="143">
        <v>2.9372629898210434E-2</v>
      </c>
      <c r="E39" s="142">
        <v>21707</v>
      </c>
      <c r="F39" s="143">
        <f t="shared" si="2"/>
        <v>-0.29852964937792859</v>
      </c>
      <c r="G39" s="142">
        <v>40622</v>
      </c>
      <c r="H39" s="143">
        <f t="shared" si="2"/>
        <v>0.871377896531073</v>
      </c>
      <c r="I39" s="142">
        <v>37315</v>
      </c>
      <c r="J39" s="143">
        <f t="shared" si="2"/>
        <v>-8.1409088671163365E-2</v>
      </c>
      <c r="K39" s="142"/>
      <c r="L39" s="143"/>
      <c r="M39" s="143"/>
    </row>
    <row r="40" spans="2:14" x14ac:dyDescent="0.25">
      <c r="B40" s="141" t="s">
        <v>157</v>
      </c>
      <c r="C40" s="142">
        <v>24418</v>
      </c>
      <c r="D40" s="143">
        <v>1.3026883504812403E-2</v>
      </c>
      <c r="E40" s="142">
        <v>16168</v>
      </c>
      <c r="F40" s="143">
        <f t="shared" si="2"/>
        <v>-0.33786550905070034</v>
      </c>
      <c r="G40" s="142">
        <v>31201</v>
      </c>
      <c r="H40" s="143">
        <f t="shared" si="2"/>
        <v>0.92979960415635832</v>
      </c>
      <c r="I40" s="142">
        <v>33713</v>
      </c>
      <c r="J40" s="143">
        <f t="shared" si="2"/>
        <v>8.0510240056408389E-2</v>
      </c>
      <c r="K40" s="142"/>
      <c r="L40" s="143"/>
      <c r="M40" s="143"/>
    </row>
    <row r="41" spans="2:14" x14ac:dyDescent="0.25">
      <c r="B41" s="141" t="s">
        <v>159</v>
      </c>
      <c r="C41" s="142">
        <v>21111</v>
      </c>
      <c r="D41" s="143">
        <v>0.17179174067495562</v>
      </c>
      <c r="E41" s="142">
        <v>6554</v>
      </c>
      <c r="F41" s="143">
        <f t="shared" si="2"/>
        <v>-0.6895457344512339</v>
      </c>
      <c r="G41" s="142">
        <v>21783</v>
      </c>
      <c r="H41" s="143">
        <f t="shared" si="2"/>
        <v>2.3236191638693926</v>
      </c>
      <c r="I41" s="142">
        <v>24070</v>
      </c>
      <c r="J41" s="143">
        <f t="shared" si="2"/>
        <v>0.10499012991782575</v>
      </c>
      <c r="K41" s="142"/>
      <c r="L41" s="143"/>
      <c r="M41" s="143"/>
    </row>
    <row r="42" spans="2:14" x14ac:dyDescent="0.25">
      <c r="B42" s="141" t="s">
        <v>161</v>
      </c>
      <c r="C42" s="142">
        <v>21688</v>
      </c>
      <c r="D42" s="143">
        <v>0.1308791323391385</v>
      </c>
      <c r="E42" s="142">
        <v>7801</v>
      </c>
      <c r="F42" s="143">
        <f t="shared" si="2"/>
        <v>-0.64030800442641089</v>
      </c>
      <c r="G42" s="142">
        <v>24577</v>
      </c>
      <c r="H42" s="143">
        <f t="shared" si="2"/>
        <v>2.1504935264709655</v>
      </c>
      <c r="I42" s="142">
        <v>27302</v>
      </c>
      <c r="J42" s="143">
        <f t="shared" si="2"/>
        <v>0.11087602229726978</v>
      </c>
      <c r="K42" s="142"/>
      <c r="L42" s="143"/>
      <c r="M42" s="143"/>
    </row>
    <row r="43" spans="2:14" ht="15.75" x14ac:dyDescent="0.25">
      <c r="B43" s="144" t="s">
        <v>121</v>
      </c>
      <c r="C43" s="145">
        <v>311526</v>
      </c>
      <c r="D43" s="146">
        <v>5.2669637999722907E-2</v>
      </c>
      <c r="E43" s="145">
        <v>143479</v>
      </c>
      <c r="F43" s="146">
        <f t="shared" si="2"/>
        <v>-0.53943170072481905</v>
      </c>
      <c r="G43" s="145">
        <v>288131</v>
      </c>
      <c r="H43" s="146">
        <f t="shared" si="2"/>
        <v>1.0081754124296936</v>
      </c>
      <c r="I43" s="145">
        <v>370720</v>
      </c>
      <c r="J43" s="146">
        <f t="shared" si="2"/>
        <v>0.28663698109540459</v>
      </c>
      <c r="K43" s="145">
        <v>120471</v>
      </c>
      <c r="L43" s="146">
        <v>2.4892594325577333E-2</v>
      </c>
      <c r="M43" s="146">
        <v>0.16948510853104493</v>
      </c>
    </row>
    <row r="44" spans="2:14" ht="6" customHeight="1" x14ac:dyDescent="0.25"/>
    <row r="45" spans="2:14" x14ac:dyDescent="0.25">
      <c r="B45" s="49" t="s">
        <v>343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0"/>
      <c r="G47" s="140"/>
      <c r="I47" s="151"/>
    </row>
    <row r="48" spans="2:14" ht="48.75" customHeight="1" thickBot="1" x14ac:dyDescent="0.3">
      <c r="B48" s="307" t="s">
        <v>345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170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f>2019</f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",RIGHT(2019,2),"/",RIGHT(2018,2))</f>
        <v>var 19/18</v>
      </c>
      <c r="E52" s="139" t="s">
        <v>135</v>
      </c>
      <c r="F52" s="138" t="str">
        <f>CONCATENATE("var ",RIGHT(E51,2),"/",RIGHT(E51-1,2))</f>
        <v>var 20/19</v>
      </c>
      <c r="G52" s="139" t="s">
        <v>135</v>
      </c>
      <c r="H52" s="138" t="str">
        <f>CONCATENATE("var ",RIGHT(G51,2),"/",RIGHT(G51-1,2))</f>
        <v>var 21/20</v>
      </c>
      <c r="I52" s="139" t="s">
        <v>135</v>
      </c>
      <c r="J52" s="138" t="str">
        <f>CONCATENATE("var ",RIGHT(I51,2),"/",RIGHT(I51-1,2))</f>
        <v>var 22/21</v>
      </c>
      <c r="K52" s="139" t="s">
        <v>135</v>
      </c>
      <c r="L52" s="138" t="str">
        <f>CONCATENATE("var ",RIGHT(K51,2),"/",RIGHT(K51-1,2))</f>
        <v>var 23/22</v>
      </c>
      <c r="M52" s="138" t="str">
        <f>CONCATENATE("var ",RIGHT(K51,2),"/",RIGHT(2019,2))</f>
        <v>var 23/19</v>
      </c>
    </row>
    <row r="53" spans="1:14" x14ac:dyDescent="0.25">
      <c r="A53" s="1">
        <v>1</v>
      </c>
      <c r="B53" s="141" t="s">
        <v>139</v>
      </c>
      <c r="C53" s="142">
        <v>10594</v>
      </c>
      <c r="D53" s="143">
        <v>-6.6031506461650125E-4</v>
      </c>
      <c r="E53" s="142">
        <v>11173</v>
      </c>
      <c r="F53" s="143">
        <f>IFERROR(E53/C53-1,"-")</f>
        <v>5.4653577496696304E-2</v>
      </c>
      <c r="G53" s="142">
        <v>3108</v>
      </c>
      <c r="H53" s="143">
        <f>IFERROR(G53/E53-1,"-")</f>
        <v>-0.72182941018526803</v>
      </c>
      <c r="I53" s="142">
        <v>12886</v>
      </c>
      <c r="J53" s="143">
        <f>IFERROR(I53/G53-1,"-")</f>
        <v>3.1460746460746458</v>
      </c>
      <c r="K53" s="142">
        <v>16668</v>
      </c>
      <c r="L53" s="143">
        <f t="shared" ref="L53:L57" si="5">IFERROR(K53/I53-1,"-")</f>
        <v>0.29349681825236695</v>
      </c>
      <c r="M53" s="143">
        <f>IFERROR(K53/C53-1,"-")</f>
        <v>0.57334340192561828</v>
      </c>
    </row>
    <row r="54" spans="1:14" x14ac:dyDescent="0.25">
      <c r="A54" s="1">
        <v>2</v>
      </c>
      <c r="B54" s="141" t="s">
        <v>141</v>
      </c>
      <c r="C54" s="142">
        <v>9720</v>
      </c>
      <c r="D54" s="143">
        <v>2.6820713843613841E-3</v>
      </c>
      <c r="E54" s="142">
        <v>11131</v>
      </c>
      <c r="F54" s="143">
        <f t="shared" ref="F54:J65" si="6">IFERROR(E54/C54-1,"-")</f>
        <v>0.14516460905349793</v>
      </c>
      <c r="G54" s="142">
        <v>1737</v>
      </c>
      <c r="H54" s="143">
        <f t="shared" si="6"/>
        <v>-0.84394933069805045</v>
      </c>
      <c r="I54" s="142">
        <v>14230</v>
      </c>
      <c r="J54" s="143">
        <f t="shared" si="6"/>
        <v>7.1922855497985037</v>
      </c>
      <c r="K54" s="142">
        <v>13515</v>
      </c>
      <c r="L54" s="143">
        <f t="shared" si="5"/>
        <v>-5.0245959241040028E-2</v>
      </c>
      <c r="M54" s="143">
        <f t="shared" ref="M54:M57" si="7">IFERROR(K54/C54-1,"-")</f>
        <v>0.39043209876543217</v>
      </c>
    </row>
    <row r="55" spans="1:14" x14ac:dyDescent="0.25">
      <c r="A55" s="1">
        <v>3</v>
      </c>
      <c r="B55" s="141" t="s">
        <v>143</v>
      </c>
      <c r="C55" s="142">
        <v>12476</v>
      </c>
      <c r="D55" s="143">
        <v>-0.16548494983277595</v>
      </c>
      <c r="E55" s="142">
        <v>5458</v>
      </c>
      <c r="F55" s="143">
        <f t="shared" si="6"/>
        <v>-0.56252003847386978</v>
      </c>
      <c r="G55" s="142">
        <v>3910</v>
      </c>
      <c r="H55" s="143">
        <f t="shared" si="6"/>
        <v>-0.28362037376328331</v>
      </c>
      <c r="I55" s="142">
        <v>14731</v>
      </c>
      <c r="J55" s="143">
        <f t="shared" si="6"/>
        <v>2.7675191815856777</v>
      </c>
      <c r="K55" s="142">
        <v>16603</v>
      </c>
      <c r="L55" s="143">
        <f t="shared" si="5"/>
        <v>0.12707894915484363</v>
      </c>
      <c r="M55" s="143">
        <f t="shared" si="7"/>
        <v>0.3307951266431548</v>
      </c>
    </row>
    <row r="56" spans="1:14" x14ac:dyDescent="0.25">
      <c r="A56" s="1">
        <v>4</v>
      </c>
      <c r="B56" s="141" t="s">
        <v>145</v>
      </c>
      <c r="C56" s="142">
        <v>17584</v>
      </c>
      <c r="D56" s="143">
        <v>0.35240732195046909</v>
      </c>
      <c r="E56" s="142">
        <v>0</v>
      </c>
      <c r="F56" s="143">
        <f t="shared" si="6"/>
        <v>-1</v>
      </c>
      <c r="G56" s="142">
        <v>4906</v>
      </c>
      <c r="H56" s="143" t="str">
        <f t="shared" si="6"/>
        <v>-</v>
      </c>
      <c r="I56" s="142">
        <v>19022</v>
      </c>
      <c r="J56" s="143">
        <f t="shared" si="6"/>
        <v>2.877293110476967</v>
      </c>
      <c r="K56" s="142">
        <v>21284</v>
      </c>
      <c r="L56" s="143">
        <f t="shared" si="5"/>
        <v>0.11891494059510044</v>
      </c>
      <c r="M56" s="143">
        <f t="shared" si="7"/>
        <v>0.21041856232939038</v>
      </c>
    </row>
    <row r="57" spans="1:14" x14ac:dyDescent="0.25">
      <c r="A57" s="1">
        <v>5</v>
      </c>
      <c r="B57" s="141" t="s">
        <v>147</v>
      </c>
      <c r="C57" s="142">
        <v>18404</v>
      </c>
      <c r="D57" s="143">
        <v>0.33808346662789002</v>
      </c>
      <c r="E57" s="142">
        <v>23</v>
      </c>
      <c r="F57" s="143">
        <f t="shared" si="6"/>
        <v>-0.99875027168006958</v>
      </c>
      <c r="G57" s="142">
        <v>10078</v>
      </c>
      <c r="H57" s="143">
        <f t="shared" si="6"/>
        <v>437.17391304347825</v>
      </c>
      <c r="I57" s="142">
        <v>17793</v>
      </c>
      <c r="J57" s="143">
        <f t="shared" si="6"/>
        <v>0.76552887477674147</v>
      </c>
      <c r="K57" s="142">
        <v>19404</v>
      </c>
      <c r="L57" s="143">
        <f t="shared" si="5"/>
        <v>9.0541224076884141E-2</v>
      </c>
      <c r="M57" s="143">
        <f t="shared" si="7"/>
        <v>5.4336013910019521E-2</v>
      </c>
    </row>
    <row r="58" spans="1:14" x14ac:dyDescent="0.25">
      <c r="A58" s="1">
        <v>6</v>
      </c>
      <c r="B58" s="141" t="s">
        <v>149</v>
      </c>
      <c r="C58" s="142">
        <v>20836</v>
      </c>
      <c r="D58" s="143">
        <v>7.4408291651626879E-2</v>
      </c>
      <c r="E58" s="142">
        <v>92</v>
      </c>
      <c r="F58" s="143">
        <f t="shared" si="6"/>
        <v>-0.99558456517565752</v>
      </c>
      <c r="G58" s="142">
        <v>16654</v>
      </c>
      <c r="H58" s="143">
        <f t="shared" si="6"/>
        <v>180.02173913043478</v>
      </c>
      <c r="I58" s="142">
        <v>24546</v>
      </c>
      <c r="J58" s="143">
        <f t="shared" si="6"/>
        <v>0.47388014891317409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28525</v>
      </c>
      <c r="D59" s="143">
        <v>0.1322589608224507</v>
      </c>
      <c r="E59" s="142">
        <v>10700</v>
      </c>
      <c r="F59" s="143">
        <f t="shared" si="6"/>
        <v>-0.62489044697633656</v>
      </c>
      <c r="G59" s="142">
        <v>32583</v>
      </c>
      <c r="H59" s="143">
        <f t="shared" si="6"/>
        <v>2.0451401869158881</v>
      </c>
      <c r="I59" s="142">
        <v>31621</v>
      </c>
      <c r="J59" s="143">
        <f t="shared" si="6"/>
        <v>-2.952459871712243E-2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29329</v>
      </c>
      <c r="D60" s="143">
        <v>2.1062526110569468E-2</v>
      </c>
      <c r="E60" s="142">
        <v>23054</v>
      </c>
      <c r="F60" s="143">
        <f t="shared" si="6"/>
        <v>-0.21395206109993525</v>
      </c>
      <c r="G60" s="142">
        <v>41708</v>
      </c>
      <c r="H60" s="143">
        <f t="shared" si="6"/>
        <v>0.80914374945779466</v>
      </c>
      <c r="I60" s="142">
        <v>36821</v>
      </c>
      <c r="J60" s="143">
        <f t="shared" si="6"/>
        <v>-0.11717176560851639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21387</v>
      </c>
      <c r="D61" s="143">
        <v>5.1992129857353575E-2</v>
      </c>
      <c r="E61" s="142">
        <v>14834</v>
      </c>
      <c r="F61" s="143">
        <f t="shared" si="6"/>
        <v>-0.3064010847711226</v>
      </c>
      <c r="G61" s="142">
        <v>29102</v>
      </c>
      <c r="H61" s="143">
        <f t="shared" si="6"/>
        <v>0.96184441148712407</v>
      </c>
      <c r="I61" s="142">
        <v>25547</v>
      </c>
      <c r="J61" s="143">
        <f t="shared" si="6"/>
        <v>-0.12215655281423954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16939</v>
      </c>
      <c r="D62" s="143">
        <v>7.249588451310629E-2</v>
      </c>
      <c r="E62" s="142">
        <v>11221</v>
      </c>
      <c r="F62" s="143">
        <f t="shared" si="6"/>
        <v>-0.33756420095637285</v>
      </c>
      <c r="G62" s="142">
        <v>22408</v>
      </c>
      <c r="H62" s="143">
        <f t="shared" si="6"/>
        <v>0.99696996702611185</v>
      </c>
      <c r="I62" s="142">
        <v>23946</v>
      </c>
      <c r="J62" s="143">
        <f t="shared" si="6"/>
        <v>6.8636201356658377E-2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15089</v>
      </c>
      <c r="D63" s="143">
        <v>0.20509543966136889</v>
      </c>
      <c r="E63" s="142">
        <v>3102</v>
      </c>
      <c r="F63" s="143">
        <f t="shared" si="6"/>
        <v>-0.79441977599575853</v>
      </c>
      <c r="G63" s="142">
        <v>15403</v>
      </c>
      <c r="H63" s="143">
        <f t="shared" si="6"/>
        <v>3.9655061250805934</v>
      </c>
      <c r="I63" s="142">
        <v>16423</v>
      </c>
      <c r="J63" s="143">
        <f t="shared" si="6"/>
        <v>6.6220866065052286E-2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16232</v>
      </c>
      <c r="D64" s="143">
        <v>0.20827750483846952</v>
      </c>
      <c r="E64" s="142">
        <v>4408</v>
      </c>
      <c r="F64" s="143">
        <f t="shared" si="6"/>
        <v>-0.72843765401675697</v>
      </c>
      <c r="G64" s="142">
        <v>17441</v>
      </c>
      <c r="H64" s="143">
        <f t="shared" si="6"/>
        <v>2.9566696914700543</v>
      </c>
      <c r="I64" s="142">
        <v>19230</v>
      </c>
      <c r="J64" s="143">
        <f t="shared" si="6"/>
        <v>0.1025743936700878</v>
      </c>
      <c r="K64" s="142"/>
      <c r="L64" s="143"/>
      <c r="M64" s="143"/>
    </row>
    <row r="65" spans="1:14" ht="15.75" x14ac:dyDescent="0.25">
      <c r="B65" s="144" t="s">
        <v>121</v>
      </c>
      <c r="C65" s="145">
        <v>217115</v>
      </c>
      <c r="D65" s="146">
        <v>9.9929074421196695E-2</v>
      </c>
      <c r="E65" s="145">
        <v>95200</v>
      </c>
      <c r="F65" s="146">
        <f t="shared" si="6"/>
        <v>-0.56152269534578447</v>
      </c>
      <c r="G65" s="145">
        <v>199038</v>
      </c>
      <c r="H65" s="146">
        <f t="shared" si="6"/>
        <v>1.0907352941176471</v>
      </c>
      <c r="I65" s="145">
        <v>256796</v>
      </c>
      <c r="J65" s="146">
        <f t="shared" si="6"/>
        <v>0.29018579366754094</v>
      </c>
      <c r="K65" s="145">
        <v>87474</v>
      </c>
      <c r="L65" s="146">
        <v>0.11202359462001987</v>
      </c>
      <c r="M65" s="146">
        <v>0.27183110878478578</v>
      </c>
    </row>
    <row r="66" spans="1:14" ht="6" customHeight="1" x14ac:dyDescent="0.25"/>
    <row r="67" spans="1:14" x14ac:dyDescent="0.25">
      <c r="B67" s="49" t="s">
        <v>343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">
        <v>346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98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f>2019</f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",RIGHT(2019,2),"/",RIGHT(2018,2))</f>
        <v>var 19/18</v>
      </c>
      <c r="E74" s="139" t="s">
        <v>135</v>
      </c>
      <c r="F74" s="138" t="str">
        <f>CONCATENATE("var ",RIGHT(E73,2),"/",RIGHT(E73-1,2))</f>
        <v>var 20/19</v>
      </c>
      <c r="G74" s="139" t="s">
        <v>135</v>
      </c>
      <c r="H74" s="138" t="str">
        <f>CONCATENATE("var ",RIGHT(G73,2),"/",RIGHT(G73-1,2))</f>
        <v>var 21/20</v>
      </c>
      <c r="I74" s="139" t="s">
        <v>135</v>
      </c>
      <c r="J74" s="138" t="str">
        <f>CONCATENATE("var ",RIGHT(I73,2),"/",RIGHT(I73-1,2))</f>
        <v>var 22/21</v>
      </c>
      <c r="K74" s="139" t="s">
        <v>135</v>
      </c>
      <c r="L74" s="138" t="str">
        <f>CONCATENATE("var ",RIGHT(K73,2),"/",RIGHT(K73-1,2))</f>
        <v>var 23/22</v>
      </c>
      <c r="M74" s="138" t="str">
        <f>CONCATENATE("var ",RIGHT(K73,2),"/",RIGHT(2019,2))</f>
        <v>var 23/19</v>
      </c>
    </row>
    <row r="75" spans="1:14" x14ac:dyDescent="0.25">
      <c r="A75" s="1">
        <v>1</v>
      </c>
      <c r="B75" s="141" t="s">
        <v>139</v>
      </c>
      <c r="C75" s="142">
        <v>5079</v>
      </c>
      <c r="D75" s="143">
        <v>0.32300078145350342</v>
      </c>
      <c r="E75" s="142">
        <v>4612</v>
      </c>
      <c r="F75" s="143">
        <f>IFERROR(E75/C75-1,"-")</f>
        <v>-9.1947233707422749E-2</v>
      </c>
      <c r="G75" s="142">
        <v>2616</v>
      </c>
      <c r="H75" s="143">
        <f>IFERROR(G75/E75-1,"-")</f>
        <v>-0.43278404163052908</v>
      </c>
      <c r="I75" s="142">
        <v>5543</v>
      </c>
      <c r="J75" s="143">
        <f>IFERROR(I75/G75-1,"-")</f>
        <v>1.1188837920489298</v>
      </c>
      <c r="K75" s="142">
        <v>5387</v>
      </c>
      <c r="L75" s="143">
        <f t="shared" ref="L75:L79" si="8">IFERROR(K75/I75-1,"-")</f>
        <v>-2.8143604546274625E-2</v>
      </c>
      <c r="M75" s="143">
        <f>K75/C75-1</f>
        <v>6.0641858633589285E-2</v>
      </c>
    </row>
    <row r="76" spans="1:14" x14ac:dyDescent="0.25">
      <c r="A76" s="1">
        <v>2</v>
      </c>
      <c r="B76" s="141" t="s">
        <v>141</v>
      </c>
      <c r="C76" s="142">
        <v>5697</v>
      </c>
      <c r="D76" s="143">
        <v>2.2617124394184174E-2</v>
      </c>
      <c r="E76" s="142">
        <v>5927</v>
      </c>
      <c r="F76" s="143">
        <f t="shared" ref="F76:J87" si="9">IFERROR(E76/C76-1,"-")</f>
        <v>4.0372125680182558E-2</v>
      </c>
      <c r="G76" s="142">
        <v>1356</v>
      </c>
      <c r="H76" s="143">
        <f t="shared" si="9"/>
        <v>-0.7712164670153534</v>
      </c>
      <c r="I76" s="142">
        <v>6762</v>
      </c>
      <c r="J76" s="143">
        <f t="shared" si="9"/>
        <v>3.9867256637168138</v>
      </c>
      <c r="K76" s="142">
        <v>5507</v>
      </c>
      <c r="L76" s="143">
        <f t="shared" si="8"/>
        <v>-0.18559597752144341</v>
      </c>
      <c r="M76" s="143">
        <f>IFERROR(L76/C76-1,"-")</f>
        <v>-1.0000325778440444</v>
      </c>
    </row>
    <row r="77" spans="1:14" x14ac:dyDescent="0.25">
      <c r="A77" s="1">
        <v>3</v>
      </c>
      <c r="B77" s="141" t="s">
        <v>143</v>
      </c>
      <c r="C77" s="142">
        <v>5933</v>
      </c>
      <c r="D77" s="143">
        <v>-0.31741831569259094</v>
      </c>
      <c r="E77" s="142">
        <v>1635</v>
      </c>
      <c r="F77" s="143">
        <f t="shared" si="9"/>
        <v>-0.72442272037754929</v>
      </c>
      <c r="G77" s="142">
        <v>2434</v>
      </c>
      <c r="H77" s="143">
        <f t="shared" si="9"/>
        <v>0.48868501529051978</v>
      </c>
      <c r="I77" s="142">
        <v>6506</v>
      </c>
      <c r="J77" s="143">
        <f t="shared" si="9"/>
        <v>1.6729663105998358</v>
      </c>
      <c r="K77" s="142">
        <v>7624</v>
      </c>
      <c r="L77" s="143">
        <f t="shared" si="8"/>
        <v>0.1718413771902858</v>
      </c>
      <c r="M77" s="143">
        <f t="shared" ref="M77:M79" si="10">IFERROR(L77/C77-1,"-")</f>
        <v>-0.99997103634296469</v>
      </c>
    </row>
    <row r="78" spans="1:14" x14ac:dyDescent="0.25">
      <c r="A78" s="1">
        <v>4</v>
      </c>
      <c r="B78" s="141" t="s">
        <v>145</v>
      </c>
      <c r="C78" s="142">
        <v>8633</v>
      </c>
      <c r="D78" s="143">
        <v>0.2287218901224024</v>
      </c>
      <c r="E78" s="142">
        <v>0</v>
      </c>
      <c r="F78" s="143">
        <f t="shared" si="9"/>
        <v>-1</v>
      </c>
      <c r="G78" s="142">
        <v>3742</v>
      </c>
      <c r="H78" s="143" t="str">
        <f t="shared" si="9"/>
        <v>-</v>
      </c>
      <c r="I78" s="142">
        <v>9790</v>
      </c>
      <c r="J78" s="143">
        <f t="shared" si="9"/>
        <v>1.6162479957242115</v>
      </c>
      <c r="K78" s="142">
        <v>9661</v>
      </c>
      <c r="L78" s="143">
        <f t="shared" si="8"/>
        <v>-1.3176710929519886E-2</v>
      </c>
      <c r="M78" s="143">
        <f t="shared" si="10"/>
        <v>-1.0000015263188844</v>
      </c>
    </row>
    <row r="79" spans="1:14" x14ac:dyDescent="0.25">
      <c r="A79" s="1">
        <v>5</v>
      </c>
      <c r="B79" s="141" t="s">
        <v>147</v>
      </c>
      <c r="C79" s="142">
        <v>8892</v>
      </c>
      <c r="D79" s="143">
        <v>-4.5205626543541322E-2</v>
      </c>
      <c r="E79" s="142">
        <v>26</v>
      </c>
      <c r="F79" s="143">
        <f t="shared" si="9"/>
        <v>-0.99707602339181289</v>
      </c>
      <c r="G79" s="142">
        <v>4181</v>
      </c>
      <c r="H79" s="143">
        <f t="shared" si="9"/>
        <v>159.80769230769232</v>
      </c>
      <c r="I79" s="142">
        <v>10282</v>
      </c>
      <c r="J79" s="143">
        <f t="shared" si="9"/>
        <v>1.4592202822291318</v>
      </c>
      <c r="K79" s="142">
        <v>4818</v>
      </c>
      <c r="L79" s="143">
        <f t="shared" si="8"/>
        <v>-0.5314141217661934</v>
      </c>
      <c r="M79" s="143">
        <f t="shared" si="10"/>
        <v>-1.0000597631715886</v>
      </c>
    </row>
    <row r="80" spans="1:14" x14ac:dyDescent="0.25">
      <c r="A80" s="1">
        <v>6</v>
      </c>
      <c r="B80" s="141" t="s">
        <v>149</v>
      </c>
      <c r="C80" s="142">
        <v>9334</v>
      </c>
      <c r="D80" s="143">
        <v>-0.13155935988090806</v>
      </c>
      <c r="E80" s="142">
        <v>259</v>
      </c>
      <c r="F80" s="143">
        <f t="shared" si="9"/>
        <v>-0.9722519820012856</v>
      </c>
      <c r="G80" s="142">
        <v>6571</v>
      </c>
      <c r="H80" s="143">
        <f t="shared" si="9"/>
        <v>24.37065637065637</v>
      </c>
      <c r="I80" s="142">
        <v>11966</v>
      </c>
      <c r="J80" s="143">
        <f t="shared" si="9"/>
        <v>0.82103180642215801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10370</v>
      </c>
      <c r="D81" s="143">
        <v>-0.15062658694405762</v>
      </c>
      <c r="E81" s="142">
        <v>4224</v>
      </c>
      <c r="F81" s="143">
        <f t="shared" si="9"/>
        <v>-0.59267116682738674</v>
      </c>
      <c r="G81" s="142">
        <v>16579</v>
      </c>
      <c r="H81" s="143">
        <f t="shared" si="9"/>
        <v>2.9249526515151514</v>
      </c>
      <c r="I81" s="142">
        <v>11986</v>
      </c>
      <c r="J81" s="143">
        <f t="shared" si="9"/>
        <v>-0.27703721575487061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11958</v>
      </c>
      <c r="D82" s="143">
        <v>7.4136478517270454E-3</v>
      </c>
      <c r="E82" s="142">
        <v>12921</v>
      </c>
      <c r="F82" s="143">
        <f t="shared" si="9"/>
        <v>8.0531861515303671E-2</v>
      </c>
      <c r="G82" s="142">
        <v>17785</v>
      </c>
      <c r="H82" s="143">
        <f t="shared" si="9"/>
        <v>0.37644145190000766</v>
      </c>
      <c r="I82" s="142">
        <v>13835</v>
      </c>
      <c r="J82" s="143">
        <f t="shared" si="9"/>
        <v>-0.22209727298285076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9558</v>
      </c>
      <c r="D83" s="143">
        <v>-1.7879161528976617E-2</v>
      </c>
      <c r="E83" s="142">
        <v>6873</v>
      </c>
      <c r="F83" s="143">
        <f t="shared" si="9"/>
        <v>-0.2809165097300691</v>
      </c>
      <c r="G83" s="142">
        <v>11520</v>
      </c>
      <c r="H83" s="143">
        <f t="shared" si="9"/>
        <v>0.67612396333478819</v>
      </c>
      <c r="I83" s="142">
        <v>11768</v>
      </c>
      <c r="J83" s="143">
        <f t="shared" si="9"/>
        <v>2.1527777777777812E-2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7479</v>
      </c>
      <c r="D84" s="143">
        <v>-9.9999999999999978E-2</v>
      </c>
      <c r="E84" s="142">
        <v>4947</v>
      </c>
      <c r="F84" s="143">
        <f t="shared" si="9"/>
        <v>-0.3385479342158042</v>
      </c>
      <c r="G84" s="142">
        <v>8793</v>
      </c>
      <c r="H84" s="143">
        <f t="shared" si="9"/>
        <v>0.777440873256519</v>
      </c>
      <c r="I84" s="142">
        <v>9767</v>
      </c>
      <c r="J84" s="143">
        <f t="shared" si="9"/>
        <v>0.11076993062663476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6022</v>
      </c>
      <c r="D85" s="143">
        <v>9.59053685168334E-2</v>
      </c>
      <c r="E85" s="142">
        <v>3452</v>
      </c>
      <c r="F85" s="143">
        <f t="shared" si="9"/>
        <v>-0.42676851544337424</v>
      </c>
      <c r="G85" s="142">
        <v>6380</v>
      </c>
      <c r="H85" s="143">
        <f t="shared" si="9"/>
        <v>0.84820393974507535</v>
      </c>
      <c r="I85" s="142">
        <v>7647</v>
      </c>
      <c r="J85" s="143">
        <f t="shared" si="9"/>
        <v>0.19858934169278997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5456</v>
      </c>
      <c r="D86" s="143">
        <v>-5.0139275766016733E-2</v>
      </c>
      <c r="E86" s="142">
        <v>3393</v>
      </c>
      <c r="F86" s="143">
        <f t="shared" si="9"/>
        <v>-0.37811583577712615</v>
      </c>
      <c r="G86" s="142">
        <v>7136</v>
      </c>
      <c r="H86" s="143">
        <f t="shared" si="9"/>
        <v>1.1031535514294135</v>
      </c>
      <c r="I86" s="142">
        <v>8072</v>
      </c>
      <c r="J86" s="143">
        <f t="shared" si="9"/>
        <v>0.1311659192825112</v>
      </c>
      <c r="K86" s="142"/>
      <c r="L86" s="143"/>
      <c r="M86" s="143"/>
    </row>
    <row r="87" spans="1:14" ht="15.75" x14ac:dyDescent="0.25">
      <c r="B87" s="144" t="s">
        <v>121</v>
      </c>
      <c r="C87" s="145">
        <v>94411</v>
      </c>
      <c r="D87" s="146">
        <v>-4.19892642238886E-2</v>
      </c>
      <c r="E87" s="145">
        <v>48279</v>
      </c>
      <c r="F87" s="146">
        <f t="shared" si="9"/>
        <v>-0.48862950291809215</v>
      </c>
      <c r="G87" s="145">
        <v>89093</v>
      </c>
      <c r="H87" s="146">
        <f t="shared" si="9"/>
        <v>0.84537790757886455</v>
      </c>
      <c r="I87" s="145">
        <v>113924</v>
      </c>
      <c r="J87" s="146">
        <f t="shared" si="9"/>
        <v>0.27870876499837238</v>
      </c>
      <c r="K87" s="145">
        <v>32997</v>
      </c>
      <c r="L87" s="146">
        <v>-0.15137720854872305</v>
      </c>
      <c r="M87" s="146">
        <v>-3.613366828299347E-2</v>
      </c>
    </row>
    <row r="88" spans="1:14" ht="6" customHeight="1" x14ac:dyDescent="0.25"/>
    <row r="89" spans="1:14" x14ac:dyDescent="0.25">
      <c r="B89" s="49" t="s">
        <v>343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">
        <v>347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50" t="s">
        <v>177</v>
      </c>
      <c r="C94" s="317" t="s">
        <v>178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f>2019</f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",RIGHT(2019,2),"/",RIGHT(2018,2))</f>
        <v>var 19/18</v>
      </c>
      <c r="E96" s="139" t="s">
        <v>135</v>
      </c>
      <c r="F96" s="138" t="str">
        <f>CONCATENATE("var ",RIGHT(E95,2),"/",RIGHT(E95-1,2))</f>
        <v>var 20/19</v>
      </c>
      <c r="G96" s="139" t="s">
        <v>135</v>
      </c>
      <c r="H96" s="138" t="str">
        <f>CONCATENATE("var ",RIGHT(G95,2),"/",RIGHT(G95-1,2))</f>
        <v>var 21/20</v>
      </c>
      <c r="I96" s="139" t="s">
        <v>135</v>
      </c>
      <c r="J96" s="138" t="str">
        <f>CONCATENATE("var ",RIGHT(I95,2),"/",RIGHT(I95-1,2))</f>
        <v>var 22/21</v>
      </c>
      <c r="K96" s="139" t="s">
        <v>135</v>
      </c>
      <c r="L96" s="138" t="str">
        <f>CONCATENATE("var ",RIGHT(K95,2),"/",RIGHT(K95-1,2))</f>
        <v>var 23/22</v>
      </c>
      <c r="M96" s="138" t="str">
        <f>CONCATENATE("var ",RIGHT(K95,2),"/",RIGHT(2019,2))</f>
        <v>var 23/19</v>
      </c>
    </row>
    <row r="97" spans="2:13" x14ac:dyDescent="0.25">
      <c r="B97" s="141" t="s">
        <v>139</v>
      </c>
      <c r="C97" s="142">
        <v>164350</v>
      </c>
      <c r="D97" s="143">
        <v>2.7148981913178272E-2</v>
      </c>
      <c r="E97" s="142">
        <v>142612</v>
      </c>
      <c r="F97" s="143">
        <f t="shared" ref="F97:J109" si="11">IFERROR(E97/C97-1,"-")</f>
        <v>-0.13226650441131726</v>
      </c>
      <c r="G97" s="142">
        <v>8023</v>
      </c>
      <c r="H97" s="143">
        <f t="shared" si="11"/>
        <v>-0.94374246206490342</v>
      </c>
      <c r="I97" s="142">
        <v>99488</v>
      </c>
      <c r="J97" s="143">
        <f t="shared" si="11"/>
        <v>11.400348996634674</v>
      </c>
      <c r="K97" s="142">
        <v>162806</v>
      </c>
      <c r="L97" s="143">
        <f t="shared" ref="L97:L101" si="12">IFERROR(K97/I97-1,"-")</f>
        <v>0.63643856545513033</v>
      </c>
      <c r="M97" s="143">
        <f>K97/C97-1</f>
        <v>-9.3945847277152605E-3</v>
      </c>
    </row>
    <row r="98" spans="2:13" x14ac:dyDescent="0.25">
      <c r="B98" s="141" t="s">
        <v>141</v>
      </c>
      <c r="C98" s="142">
        <v>169882</v>
      </c>
      <c r="D98" s="143">
        <v>-1.7392662344047349E-2</v>
      </c>
      <c r="E98" s="142">
        <v>157332</v>
      </c>
      <c r="F98" s="143">
        <f t="shared" si="11"/>
        <v>-7.3874807219128535E-2</v>
      </c>
      <c r="G98" s="142">
        <v>4025</v>
      </c>
      <c r="H98" s="143">
        <f t="shared" si="11"/>
        <v>-0.97441715607759383</v>
      </c>
      <c r="I98" s="142">
        <v>145838</v>
      </c>
      <c r="J98" s="143">
        <f t="shared" si="11"/>
        <v>35.233043478260868</v>
      </c>
      <c r="K98" s="142">
        <v>171429</v>
      </c>
      <c r="L98" s="143">
        <f t="shared" si="12"/>
        <v>0.17547552764025842</v>
      </c>
      <c r="M98" s="143">
        <f>IFERROR(L98/C98-1,"-")</f>
        <v>-0.99999896707404179</v>
      </c>
    </row>
    <row r="99" spans="2:13" x14ac:dyDescent="0.25">
      <c r="B99" s="141" t="s">
        <v>143</v>
      </c>
      <c r="C99" s="142">
        <v>192115</v>
      </c>
      <c r="D99" s="143">
        <v>-6.8271319934818053E-2</v>
      </c>
      <c r="E99" s="142">
        <v>70618</v>
      </c>
      <c r="F99" s="143">
        <f t="shared" si="11"/>
        <v>-0.63241808291908486</v>
      </c>
      <c r="G99" s="142">
        <v>5251</v>
      </c>
      <c r="H99" s="143">
        <f t="shared" si="11"/>
        <v>-0.9256421875442522</v>
      </c>
      <c r="I99" s="142">
        <v>165315</v>
      </c>
      <c r="J99" s="143">
        <f t="shared" si="11"/>
        <v>30.482574747667112</v>
      </c>
      <c r="K99" s="142">
        <v>179707</v>
      </c>
      <c r="L99" s="143">
        <f t="shared" si="12"/>
        <v>8.7058040710159323E-2</v>
      </c>
      <c r="M99" s="143">
        <f t="shared" ref="M99:M101" si="13">IFERROR(L99/C99-1,"-")</f>
        <v>-0.99999954684412617</v>
      </c>
    </row>
    <row r="100" spans="2:13" x14ac:dyDescent="0.25">
      <c r="B100" s="141" t="s">
        <v>145</v>
      </c>
      <c r="C100" s="142">
        <v>177155</v>
      </c>
      <c r="D100" s="143">
        <v>-2.940467450499118E-2</v>
      </c>
      <c r="E100" s="142">
        <v>0</v>
      </c>
      <c r="F100" s="143">
        <f t="shared" si="11"/>
        <v>-1</v>
      </c>
      <c r="G100" s="142">
        <v>7808</v>
      </c>
      <c r="H100" s="143" t="str">
        <f t="shared" si="11"/>
        <v>-</v>
      </c>
      <c r="I100" s="142">
        <v>169885</v>
      </c>
      <c r="J100" s="143">
        <f t="shared" si="11"/>
        <v>20.7578125</v>
      </c>
      <c r="K100" s="142">
        <v>179752</v>
      </c>
      <c r="L100" s="143">
        <f t="shared" si="12"/>
        <v>5.8080466197721892E-2</v>
      </c>
      <c r="M100" s="143">
        <f t="shared" si="13"/>
        <v>-0.9999996721488742</v>
      </c>
    </row>
    <row r="101" spans="2:13" x14ac:dyDescent="0.25">
      <c r="B101" s="141" t="s">
        <v>147</v>
      </c>
      <c r="C101" s="142">
        <v>163615</v>
      </c>
      <c r="D101" s="143">
        <v>-5.2715377489578552E-2</v>
      </c>
      <c r="E101" s="142">
        <v>6</v>
      </c>
      <c r="F101" s="143">
        <f t="shared" si="11"/>
        <v>-0.99996332854567127</v>
      </c>
      <c r="G101" s="142">
        <v>13566</v>
      </c>
      <c r="H101" s="143">
        <f t="shared" si="11"/>
        <v>2260</v>
      </c>
      <c r="I101" s="142">
        <v>149912</v>
      </c>
      <c r="J101" s="143">
        <f t="shared" si="11"/>
        <v>10.050567595459237</v>
      </c>
      <c r="K101" s="142">
        <v>165032</v>
      </c>
      <c r="L101" s="143">
        <f t="shared" si="12"/>
        <v>0.10085917071348516</v>
      </c>
      <c r="M101" s="143">
        <f t="shared" si="13"/>
        <v>-0.99999938355792128</v>
      </c>
    </row>
    <row r="102" spans="2:13" x14ac:dyDescent="0.25">
      <c r="B102" s="141" t="s">
        <v>149</v>
      </c>
      <c r="C102" s="142">
        <v>158584</v>
      </c>
      <c r="D102" s="143">
        <v>-7.2326087465194089E-2</v>
      </c>
      <c r="E102" s="142">
        <v>57</v>
      </c>
      <c r="F102" s="143">
        <f t="shared" si="11"/>
        <v>-0.99964056903596832</v>
      </c>
      <c r="G102" s="142">
        <v>20410</v>
      </c>
      <c r="H102" s="143">
        <f t="shared" si="11"/>
        <v>357.07017543859649</v>
      </c>
      <c r="I102" s="142">
        <v>152535</v>
      </c>
      <c r="J102" s="143">
        <f t="shared" si="11"/>
        <v>6.4735423811856929</v>
      </c>
      <c r="K102" s="142"/>
      <c r="L102" s="143"/>
      <c r="M102" s="143"/>
    </row>
    <row r="103" spans="2:13" x14ac:dyDescent="0.25">
      <c r="B103" s="141" t="s">
        <v>151</v>
      </c>
      <c r="C103" s="142">
        <v>173619</v>
      </c>
      <c r="D103" s="143">
        <v>2.0303942079405779E-2</v>
      </c>
      <c r="E103" s="142">
        <v>28579</v>
      </c>
      <c r="F103" s="143">
        <f t="shared" si="11"/>
        <v>-0.83539243976753697</v>
      </c>
      <c r="G103" s="142">
        <v>49649</v>
      </c>
      <c r="H103" s="143">
        <f t="shared" si="11"/>
        <v>0.73725462752370619</v>
      </c>
      <c r="I103" s="142">
        <v>169351</v>
      </c>
      <c r="J103" s="143">
        <f t="shared" si="11"/>
        <v>2.4109649741183103</v>
      </c>
      <c r="K103" s="142"/>
      <c r="L103" s="143"/>
      <c r="M103" s="143"/>
    </row>
    <row r="104" spans="2:13" x14ac:dyDescent="0.25">
      <c r="B104" s="141" t="s">
        <v>153</v>
      </c>
      <c r="C104" s="142">
        <v>172130</v>
      </c>
      <c r="D104" s="143">
        <v>-1.5725068618481219E-2</v>
      </c>
      <c r="E104" s="142">
        <v>29336</v>
      </c>
      <c r="F104" s="143">
        <f t="shared" si="11"/>
        <v>-0.82957067332829837</v>
      </c>
      <c r="G104" s="142">
        <v>85119</v>
      </c>
      <c r="H104" s="143">
        <f t="shared" si="11"/>
        <v>1.9015203163348788</v>
      </c>
      <c r="I104" s="142">
        <v>164473</v>
      </c>
      <c r="J104" s="143">
        <f t="shared" si="11"/>
        <v>0.93227129078114168</v>
      </c>
      <c r="K104" s="142"/>
      <c r="L104" s="143"/>
      <c r="M104" s="143"/>
    </row>
    <row r="105" spans="2:13" x14ac:dyDescent="0.25">
      <c r="B105" s="141" t="s">
        <v>155</v>
      </c>
      <c r="C105" s="142">
        <v>163036</v>
      </c>
      <c r="D105" s="143">
        <v>-5.9622893991567283E-2</v>
      </c>
      <c r="E105" s="142">
        <v>11397</v>
      </c>
      <c r="F105" s="143">
        <f t="shared" si="11"/>
        <v>-0.93009519369955096</v>
      </c>
      <c r="G105" s="142">
        <v>84239</v>
      </c>
      <c r="H105" s="143">
        <f t="shared" si="11"/>
        <v>6.3913310520312363</v>
      </c>
      <c r="I105" s="142">
        <v>148835</v>
      </c>
      <c r="J105" s="143">
        <f t="shared" si="11"/>
        <v>0.76681821958950125</v>
      </c>
      <c r="K105" s="142"/>
      <c r="L105" s="143"/>
      <c r="M105" s="143"/>
    </row>
    <row r="106" spans="2:13" x14ac:dyDescent="0.25">
      <c r="B106" s="141" t="s">
        <v>157</v>
      </c>
      <c r="C106" s="142">
        <v>181631</v>
      </c>
      <c r="D106" s="143">
        <v>-1.429463001655229E-2</v>
      </c>
      <c r="E106" s="142">
        <v>22786</v>
      </c>
      <c r="F106" s="143">
        <f t="shared" si="11"/>
        <v>-0.8745478470084953</v>
      </c>
      <c r="G106" s="142">
        <v>140778</v>
      </c>
      <c r="H106" s="143">
        <f t="shared" si="11"/>
        <v>5.1782673571491262</v>
      </c>
      <c r="I106" s="142">
        <v>179955</v>
      </c>
      <c r="J106" s="143">
        <f t="shared" si="11"/>
        <v>0.27828922132719591</v>
      </c>
      <c r="K106" s="142"/>
      <c r="L106" s="143"/>
      <c r="M106" s="143"/>
    </row>
    <row r="107" spans="2:13" x14ac:dyDescent="0.25">
      <c r="B107" s="141" t="s">
        <v>159</v>
      </c>
      <c r="C107" s="142">
        <v>156135</v>
      </c>
      <c r="D107" s="143">
        <v>-7.415752990079516E-2</v>
      </c>
      <c r="E107" s="142">
        <v>16252</v>
      </c>
      <c r="F107" s="143">
        <f t="shared" si="11"/>
        <v>-0.89591059019438313</v>
      </c>
      <c r="G107" s="142">
        <v>139137</v>
      </c>
      <c r="H107" s="143">
        <f t="shared" si="11"/>
        <v>7.5612232340634993</v>
      </c>
      <c r="I107" s="142">
        <v>161957</v>
      </c>
      <c r="J107" s="143">
        <f t="shared" si="11"/>
        <v>0.16401101073043112</v>
      </c>
      <c r="K107" s="142"/>
      <c r="L107" s="143"/>
      <c r="M107" s="143"/>
    </row>
    <row r="108" spans="2:13" x14ac:dyDescent="0.25">
      <c r="B108" s="141" t="s">
        <v>161</v>
      </c>
      <c r="C108" s="142">
        <v>164402</v>
      </c>
      <c r="D108" s="143">
        <v>-1.4057308721048822E-2</v>
      </c>
      <c r="E108" s="142">
        <v>20694</v>
      </c>
      <c r="F108" s="143">
        <f t="shared" si="11"/>
        <v>-0.87412561890974561</v>
      </c>
      <c r="G108" s="142">
        <v>111387</v>
      </c>
      <c r="H108" s="143">
        <f t="shared" si="11"/>
        <v>4.3825746593215422</v>
      </c>
      <c r="I108" s="142">
        <v>173320</v>
      </c>
      <c r="J108" s="143">
        <f t="shared" si="11"/>
        <v>0.5560164112508641</v>
      </c>
      <c r="K108" s="142"/>
      <c r="L108" s="143"/>
      <c r="M108" s="143"/>
    </row>
    <row r="109" spans="2:13" ht="15.75" x14ac:dyDescent="0.25">
      <c r="B109" s="144" t="s">
        <v>121</v>
      </c>
      <c r="C109" s="145">
        <v>2036654</v>
      </c>
      <c r="D109" s="146">
        <v>-3.1707574502720881E-2</v>
      </c>
      <c r="E109" s="145">
        <v>499681</v>
      </c>
      <c r="F109" s="146">
        <f t="shared" si="11"/>
        <v>-0.75465592093698786</v>
      </c>
      <c r="G109" s="145">
        <v>669392</v>
      </c>
      <c r="H109" s="146">
        <f t="shared" si="11"/>
        <v>0.33963868948389075</v>
      </c>
      <c r="I109" s="145">
        <v>1880864</v>
      </c>
      <c r="J109" s="146">
        <f t="shared" si="11"/>
        <v>1.8098094987690323</v>
      </c>
      <c r="K109" s="145">
        <v>858726</v>
      </c>
      <c r="L109" s="146">
        <v>0.1756316073369677</v>
      </c>
      <c r="M109" s="146">
        <v>-9.6768948135026456E-3</v>
      </c>
    </row>
    <row r="110" spans="2:13" ht="6" customHeight="1" x14ac:dyDescent="0.25"/>
    <row r="111" spans="2:13" x14ac:dyDescent="0.25">
      <c r="B111" s="49" t="s">
        <v>343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">
        <v>348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50" t="str">
        <f>C116</f>
        <v>Reino Unido</v>
      </c>
      <c r="C116" s="317" t="s">
        <v>182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f>2019</f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",RIGHT(2019,2),"/",RIGHT(2018,2))</f>
        <v>var 19/18</v>
      </c>
      <c r="E118" s="139" t="s">
        <v>135</v>
      </c>
      <c r="F118" s="138" t="str">
        <f>CONCATENATE("var ",RIGHT(E117,2),"/",RIGHT(E117-1,2))</f>
        <v>var 20/19</v>
      </c>
      <c r="G118" s="139" t="s">
        <v>135</v>
      </c>
      <c r="H118" s="138" t="str">
        <f>CONCATENATE("var ",RIGHT(G117,2),"/",RIGHT(G117-1,2))</f>
        <v>var 21/20</v>
      </c>
      <c r="I118" s="139" t="s">
        <v>135</v>
      </c>
      <c r="J118" s="138" t="str">
        <f>CONCATENATE("var ",RIGHT(I117,2),"/",RIGHT(I117-1,2))</f>
        <v>var 22/21</v>
      </c>
      <c r="K118" s="139" t="s">
        <v>135</v>
      </c>
      <c r="L118" s="138" t="str">
        <f>CONCATENATE("var ",RIGHT(K117,2),"/",RIGHT(K117-1,2))</f>
        <v>var 23/22</v>
      </c>
      <c r="M118" s="138" t="str">
        <f>CONCATENATE("var ",RIGHT(K117,2),"/",RIGHT(2019,2))</f>
        <v>var 23/19</v>
      </c>
    </row>
    <row r="119" spans="1:14" x14ac:dyDescent="0.25">
      <c r="B119" s="141" t="s">
        <v>139</v>
      </c>
      <c r="C119" s="142">
        <v>81221</v>
      </c>
      <c r="D119" s="143">
        <v>0.10068978601726508</v>
      </c>
      <c r="E119" s="142">
        <v>68750</v>
      </c>
      <c r="F119" s="143">
        <f t="shared" ref="F119:J131" si="14">IFERROR(E119/C119-1,"-")</f>
        <v>-0.15354403417835294</v>
      </c>
      <c r="G119" s="142">
        <v>805</v>
      </c>
      <c r="H119" s="143">
        <f t="shared" si="14"/>
        <v>-0.98829090909090911</v>
      </c>
      <c r="I119" s="142">
        <v>40750</v>
      </c>
      <c r="J119" s="143">
        <f t="shared" si="14"/>
        <v>49.621118012422357</v>
      </c>
      <c r="K119" s="142">
        <v>80004</v>
      </c>
      <c r="L119" s="143">
        <f t="shared" ref="L119:L123" si="15">IFERROR(K119/I119-1,"-")</f>
        <v>0.96328834355828219</v>
      </c>
      <c r="M119" s="143">
        <f>K119/C119-1</f>
        <v>-1.4983809605890075E-2</v>
      </c>
    </row>
    <row r="120" spans="1:14" x14ac:dyDescent="0.25">
      <c r="B120" s="141" t="s">
        <v>141</v>
      </c>
      <c r="C120" s="142">
        <v>84938</v>
      </c>
      <c r="D120" s="143">
        <v>3.2126237214467057E-3</v>
      </c>
      <c r="E120" s="142">
        <v>78837</v>
      </c>
      <c r="F120" s="143">
        <f t="shared" si="14"/>
        <v>-7.1828863406249277E-2</v>
      </c>
      <c r="G120" s="142">
        <v>264</v>
      </c>
      <c r="H120" s="143">
        <f t="shared" si="14"/>
        <v>-0.99665131854332356</v>
      </c>
      <c r="I120" s="142">
        <v>71612</v>
      </c>
      <c r="J120" s="143">
        <f t="shared" si="14"/>
        <v>270.25757575757575</v>
      </c>
      <c r="K120" s="142">
        <v>86523</v>
      </c>
      <c r="L120" s="143">
        <f t="shared" si="15"/>
        <v>0.20821929285594587</v>
      </c>
      <c r="M120" s="143">
        <f>IFERROR(L120/C120-1,"-")</f>
        <v>-0.99999754857316092</v>
      </c>
    </row>
    <row r="121" spans="1:14" x14ac:dyDescent="0.25">
      <c r="B121" s="141" t="s">
        <v>143</v>
      </c>
      <c r="C121" s="142">
        <v>94257</v>
      </c>
      <c r="D121" s="143">
        <v>-7.9359653064015157E-2</v>
      </c>
      <c r="E121" s="142">
        <v>37762</v>
      </c>
      <c r="F121" s="143">
        <f t="shared" si="14"/>
        <v>-0.59937192993623811</v>
      </c>
      <c r="G121" s="142">
        <v>382</v>
      </c>
      <c r="H121" s="143">
        <f t="shared" si="14"/>
        <v>-0.98988401038080609</v>
      </c>
      <c r="I121" s="142">
        <v>85205</v>
      </c>
      <c r="J121" s="143">
        <f t="shared" si="14"/>
        <v>222.04973821989529</v>
      </c>
      <c r="K121" s="142">
        <v>95977</v>
      </c>
      <c r="L121" s="143">
        <f t="shared" si="15"/>
        <v>0.12642450560413132</v>
      </c>
      <c r="M121" s="143">
        <f t="shared" ref="M121:M123" si="16">IFERROR(L121/C121-1,"-")</f>
        <v>-0.99999865872555238</v>
      </c>
    </row>
    <row r="122" spans="1:14" x14ac:dyDescent="0.25">
      <c r="B122" s="141" t="s">
        <v>145</v>
      </c>
      <c r="C122" s="142">
        <v>91856</v>
      </c>
      <c r="D122" s="143">
        <v>-4.8331451186788388E-2</v>
      </c>
      <c r="E122" s="142">
        <v>0</v>
      </c>
      <c r="F122" s="143">
        <f t="shared" si="14"/>
        <v>-1</v>
      </c>
      <c r="G122" s="142">
        <v>437</v>
      </c>
      <c r="H122" s="143" t="str">
        <f t="shared" si="14"/>
        <v>-</v>
      </c>
      <c r="I122" s="142">
        <v>85041</v>
      </c>
      <c r="J122" s="143">
        <f t="shared" si="14"/>
        <v>193.60183066361557</v>
      </c>
      <c r="K122" s="142">
        <v>91992</v>
      </c>
      <c r="L122" s="143">
        <f t="shared" si="15"/>
        <v>8.1737044484425203E-2</v>
      </c>
      <c r="M122" s="143">
        <f t="shared" si="16"/>
        <v>-0.9999991101610729</v>
      </c>
    </row>
    <row r="123" spans="1:14" x14ac:dyDescent="0.25">
      <c r="B123" s="141" t="s">
        <v>147</v>
      </c>
      <c r="C123" s="142">
        <v>90755</v>
      </c>
      <c r="D123" s="143">
        <v>-2.2373750430885853E-2</v>
      </c>
      <c r="E123" s="142">
        <v>4</v>
      </c>
      <c r="F123" s="143">
        <f t="shared" si="14"/>
        <v>-0.99995592529337229</v>
      </c>
      <c r="G123" s="142">
        <v>821</v>
      </c>
      <c r="H123" s="143">
        <f t="shared" si="14"/>
        <v>204.25</v>
      </c>
      <c r="I123" s="142">
        <v>84864</v>
      </c>
      <c r="J123" s="143">
        <f t="shared" si="14"/>
        <v>102.36662606577345</v>
      </c>
      <c r="K123" s="142">
        <v>92172</v>
      </c>
      <c r="L123" s="143">
        <f t="shared" si="15"/>
        <v>8.6114253393665185E-2</v>
      </c>
      <c r="M123" s="143">
        <f t="shared" si="16"/>
        <v>-0.9999990511348863</v>
      </c>
    </row>
    <row r="124" spans="1:14" x14ac:dyDescent="0.25">
      <c r="B124" s="141" t="s">
        <v>149</v>
      </c>
      <c r="C124" s="142">
        <v>88403</v>
      </c>
      <c r="D124" s="143">
        <v>-3.000943623954877E-2</v>
      </c>
      <c r="E124" s="142">
        <v>14</v>
      </c>
      <c r="F124" s="143">
        <f t="shared" si="14"/>
        <v>-0.99984163433367645</v>
      </c>
      <c r="G124" s="142">
        <v>1661</v>
      </c>
      <c r="H124" s="143">
        <f t="shared" si="14"/>
        <v>117.64285714285714</v>
      </c>
      <c r="I124" s="142">
        <v>86866</v>
      </c>
      <c r="J124" s="143">
        <f t="shared" si="14"/>
        <v>51.297411198073448</v>
      </c>
      <c r="K124" s="142"/>
      <c r="L124" s="143"/>
      <c r="M124" s="143"/>
    </row>
    <row r="125" spans="1:14" x14ac:dyDescent="0.25">
      <c r="B125" s="141" t="s">
        <v>151</v>
      </c>
      <c r="C125" s="142">
        <v>93721</v>
      </c>
      <c r="D125" s="143">
        <v>6.860576484538905E-2</v>
      </c>
      <c r="E125" s="142">
        <v>14612</v>
      </c>
      <c r="F125" s="143">
        <f t="shared" si="14"/>
        <v>-0.84409043864235334</v>
      </c>
      <c r="G125" s="142">
        <v>10778</v>
      </c>
      <c r="H125" s="143">
        <f t="shared" si="14"/>
        <v>-0.26238707911305781</v>
      </c>
      <c r="I125" s="142">
        <v>91912</v>
      </c>
      <c r="J125" s="143">
        <f t="shared" si="14"/>
        <v>7.5277416960475048</v>
      </c>
      <c r="K125" s="142"/>
      <c r="L125" s="143"/>
      <c r="M125" s="143"/>
    </row>
    <row r="126" spans="1:14" x14ac:dyDescent="0.25">
      <c r="B126" s="141" t="s">
        <v>153</v>
      </c>
      <c r="C126" s="142">
        <v>89619</v>
      </c>
      <c r="D126" s="143">
        <v>1.5144650098547929E-2</v>
      </c>
      <c r="E126" s="142">
        <v>8622</v>
      </c>
      <c r="F126" s="143">
        <f t="shared" si="14"/>
        <v>-0.90379272252535736</v>
      </c>
      <c r="G126" s="142">
        <v>35502</v>
      </c>
      <c r="H126" s="143">
        <f t="shared" si="14"/>
        <v>3.1176061238691721</v>
      </c>
      <c r="I126" s="142">
        <v>91767</v>
      </c>
      <c r="J126" s="143">
        <f t="shared" si="14"/>
        <v>1.5848402906878487</v>
      </c>
      <c r="K126" s="142"/>
      <c r="L126" s="143"/>
      <c r="M126" s="143"/>
    </row>
    <row r="127" spans="1:14" x14ac:dyDescent="0.25">
      <c r="B127" s="141" t="s">
        <v>155</v>
      </c>
      <c r="C127" s="142">
        <v>91630</v>
      </c>
      <c r="D127" s="143">
        <v>-4.5086642403172617E-3</v>
      </c>
      <c r="E127" s="142">
        <v>4275</v>
      </c>
      <c r="F127" s="143">
        <f t="shared" si="14"/>
        <v>-0.95334497435337773</v>
      </c>
      <c r="G127" s="142">
        <v>38601</v>
      </c>
      <c r="H127" s="143">
        <f t="shared" si="14"/>
        <v>8.0294736842105259</v>
      </c>
      <c r="I127" s="142">
        <v>86383</v>
      </c>
      <c r="J127" s="143">
        <f t="shared" si="14"/>
        <v>1.2378435791818867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96376</v>
      </c>
      <c r="D128" s="143">
        <v>1.744014188590004E-2</v>
      </c>
      <c r="E128" s="142">
        <v>10224</v>
      </c>
      <c r="F128" s="143">
        <f t="shared" si="14"/>
        <v>-0.89391549763426581</v>
      </c>
      <c r="G128" s="142">
        <v>65870</v>
      </c>
      <c r="H128" s="143">
        <f t="shared" si="14"/>
        <v>5.4426838810641627</v>
      </c>
      <c r="I128" s="142">
        <v>97122</v>
      </c>
      <c r="J128" s="143">
        <f t="shared" si="14"/>
        <v>0.47444967359951429</v>
      </c>
      <c r="K128" s="142"/>
      <c r="L128" s="143"/>
      <c r="M128" s="143"/>
    </row>
    <row r="129" spans="2:14" x14ac:dyDescent="0.25">
      <c r="B129" s="141" t="s">
        <v>159</v>
      </c>
      <c r="C129" s="142">
        <v>75635</v>
      </c>
      <c r="D129" s="143">
        <v>-7.7993002815939905E-2</v>
      </c>
      <c r="E129" s="142">
        <v>8337</v>
      </c>
      <c r="F129" s="143">
        <f t="shared" si="14"/>
        <v>-0.88977325312355393</v>
      </c>
      <c r="G129" s="142">
        <v>60390</v>
      </c>
      <c r="H129" s="143">
        <f t="shared" si="14"/>
        <v>6.2436128103634401</v>
      </c>
      <c r="I129" s="142">
        <v>81874</v>
      </c>
      <c r="J129" s="143">
        <f t="shared" si="14"/>
        <v>0.35575426395098519</v>
      </c>
      <c r="K129" s="142"/>
      <c r="L129" s="143"/>
      <c r="M129" s="143"/>
    </row>
    <row r="130" spans="2:14" x14ac:dyDescent="0.25">
      <c r="B130" s="141" t="s">
        <v>161</v>
      </c>
      <c r="C130" s="142">
        <v>84012</v>
      </c>
      <c r="D130" s="143">
        <v>2.4012091367835886E-2</v>
      </c>
      <c r="E130" s="142">
        <v>10148</v>
      </c>
      <c r="F130" s="143">
        <f t="shared" si="14"/>
        <v>-0.87920773222872928</v>
      </c>
      <c r="G130" s="142">
        <v>42952</v>
      </c>
      <c r="H130" s="143">
        <f t="shared" si="14"/>
        <v>3.2325581395348841</v>
      </c>
      <c r="I130" s="142">
        <v>89085</v>
      </c>
      <c r="J130" s="143">
        <f t="shared" si="14"/>
        <v>1.07405941516111</v>
      </c>
      <c r="K130" s="142"/>
      <c r="L130" s="143"/>
      <c r="M130" s="143"/>
    </row>
    <row r="131" spans="2:14" ht="15.75" x14ac:dyDescent="0.25">
      <c r="B131" s="144" t="s">
        <v>121</v>
      </c>
      <c r="C131" s="145">
        <v>1062423</v>
      </c>
      <c r="D131" s="146">
        <v>-5.3709182144997536E-3</v>
      </c>
      <c r="E131" s="145">
        <v>241592</v>
      </c>
      <c r="F131" s="146">
        <f t="shared" si="14"/>
        <v>-0.77260281450985158</v>
      </c>
      <c r="G131" s="145">
        <v>258463</v>
      </c>
      <c r="H131" s="146">
        <f t="shared" si="14"/>
        <v>6.9832610351336033E-2</v>
      </c>
      <c r="I131" s="145">
        <v>992481</v>
      </c>
      <c r="J131" s="146">
        <f t="shared" si="14"/>
        <v>2.8399345360844688</v>
      </c>
      <c r="K131" s="145">
        <v>446668</v>
      </c>
      <c r="L131" s="146">
        <v>0.21551573997474627</v>
      </c>
      <c r="M131" s="146">
        <v>8.2184607258699582E-3</v>
      </c>
    </row>
    <row r="132" spans="2:14" ht="6" customHeight="1" x14ac:dyDescent="0.25"/>
    <row r="133" spans="2:14" x14ac:dyDescent="0.25">
      <c r="B133" s="49" t="s">
        <v>343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0"/>
      <c r="K134" s="140"/>
      <c r="L134" s="151"/>
    </row>
    <row r="136" spans="2:14" ht="48.75" customHeight="1" thickBot="1" x14ac:dyDescent="0.3">
      <c r="B136" s="307" t="s">
        <v>349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50" t="str">
        <f>C138</f>
        <v>Alemania</v>
      </c>
      <c r="C138" s="317" t="s">
        <v>186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f>2019</f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",RIGHT(2019,2),"/",RIGHT(2018,2))</f>
        <v>var 19/18</v>
      </c>
      <c r="E140" s="139" t="s">
        <v>135</v>
      </c>
      <c r="F140" s="138" t="str">
        <f>CONCATENATE("var ",RIGHT(E139,2),"/",RIGHT(E139-1,2))</f>
        <v>var 20/19</v>
      </c>
      <c r="G140" s="139" t="s">
        <v>135</v>
      </c>
      <c r="H140" s="138" t="str">
        <f>CONCATENATE("var ",RIGHT(G139,2),"/",RIGHT(G139-1,2))</f>
        <v>var 21/20</v>
      </c>
      <c r="I140" s="139" t="s">
        <v>135</v>
      </c>
      <c r="J140" s="138" t="str">
        <f>CONCATENATE("var ",RIGHT(I139,2),"/",RIGHT(I139-1,2))</f>
        <v>var 22/21</v>
      </c>
      <c r="K140" s="139" t="s">
        <v>135</v>
      </c>
      <c r="L140" s="138" t="str">
        <f>CONCATENATE("var ",RIGHT(K139,2),"/",RIGHT(K139-1,2))</f>
        <v>var 23/22</v>
      </c>
      <c r="M140" s="138" t="str">
        <f>CONCATENATE("var ",RIGHT(K139,2),"/",RIGHT(2019,2))</f>
        <v>var 23/19</v>
      </c>
    </row>
    <row r="141" spans="2:14" x14ac:dyDescent="0.25">
      <c r="B141" s="141" t="s">
        <v>139</v>
      </c>
      <c r="C141" s="142">
        <v>23327</v>
      </c>
      <c r="D141" s="143">
        <v>-4.3779463004714025E-2</v>
      </c>
      <c r="E141" s="142">
        <v>18912</v>
      </c>
      <c r="F141" s="143">
        <f t="shared" ref="F141:J153" si="17">IFERROR(E141/C141-1,"-")</f>
        <v>-0.18926565782140869</v>
      </c>
      <c r="G141" s="142">
        <v>1517</v>
      </c>
      <c r="H141" s="143">
        <f t="shared" si="17"/>
        <v>-0.91978637901861249</v>
      </c>
      <c r="I141" s="142">
        <v>11533</v>
      </c>
      <c r="J141" s="143">
        <f t="shared" si="17"/>
        <v>6.6025049439683583</v>
      </c>
      <c r="K141" s="142">
        <v>18769</v>
      </c>
      <c r="L141" s="143">
        <f t="shared" ref="L141:L145" si="18">IFERROR(K141/I141-1,"-")</f>
        <v>0.62741697736928814</v>
      </c>
      <c r="M141" s="143">
        <f>K141/C141-1</f>
        <v>-0.19539589317100359</v>
      </c>
    </row>
    <row r="142" spans="2:14" x14ac:dyDescent="0.25">
      <c r="B142" s="141" t="s">
        <v>141</v>
      </c>
      <c r="C142" s="142">
        <v>24334</v>
      </c>
      <c r="D142" s="143">
        <v>1.1346161838660107E-2</v>
      </c>
      <c r="E142" s="142">
        <v>19126</v>
      </c>
      <c r="F142" s="143">
        <f t="shared" si="17"/>
        <v>-0.21402153365661214</v>
      </c>
      <c r="G142" s="142">
        <v>438</v>
      </c>
      <c r="H142" s="143">
        <f t="shared" si="17"/>
        <v>-0.97709923664122134</v>
      </c>
      <c r="I142" s="142">
        <v>15172</v>
      </c>
      <c r="J142" s="143">
        <f t="shared" si="17"/>
        <v>33.639269406392692</v>
      </c>
      <c r="K142" s="142">
        <v>18286</v>
      </c>
      <c r="L142" s="143">
        <f t="shared" si="18"/>
        <v>0.20524650672291056</v>
      </c>
      <c r="M142" s="143">
        <f>IFERROR(L142/C142-1,"-")</f>
        <v>-0.99999156544313628</v>
      </c>
    </row>
    <row r="143" spans="2:14" x14ac:dyDescent="0.25">
      <c r="B143" s="141" t="s">
        <v>143</v>
      </c>
      <c r="C143" s="142">
        <v>31911</v>
      </c>
      <c r="D143" s="143">
        <v>7.8001486386054975E-2</v>
      </c>
      <c r="E143" s="142">
        <v>10625</v>
      </c>
      <c r="F143" s="143">
        <f t="shared" si="17"/>
        <v>-0.66704271254426373</v>
      </c>
      <c r="G143" s="142">
        <v>1269</v>
      </c>
      <c r="H143" s="143">
        <f t="shared" si="17"/>
        <v>-0.88056470588235292</v>
      </c>
      <c r="I143" s="142">
        <v>20308</v>
      </c>
      <c r="J143" s="143">
        <f t="shared" si="17"/>
        <v>15.003152088258471</v>
      </c>
      <c r="K143" s="142">
        <v>20731</v>
      </c>
      <c r="L143" s="143">
        <f t="shared" si="18"/>
        <v>2.0829229860153564E-2</v>
      </c>
      <c r="M143" s="143">
        <f t="shared" ref="M143:M145" si="19">IFERROR(L143/C143-1,"-")</f>
        <v>-0.9999993472711648</v>
      </c>
    </row>
    <row r="144" spans="2:14" x14ac:dyDescent="0.25">
      <c r="B144" s="141" t="s">
        <v>145</v>
      </c>
      <c r="C144" s="142">
        <v>23093</v>
      </c>
      <c r="D144" s="143">
        <v>0.12940773707634379</v>
      </c>
      <c r="E144" s="142">
        <v>0</v>
      </c>
      <c r="F144" s="143">
        <f t="shared" si="17"/>
        <v>-1</v>
      </c>
      <c r="G144" s="142">
        <v>1105</v>
      </c>
      <c r="H144" s="143" t="str">
        <f t="shared" si="17"/>
        <v>-</v>
      </c>
      <c r="I144" s="142">
        <v>17954</v>
      </c>
      <c r="J144" s="143">
        <f t="shared" si="17"/>
        <v>15.247963800904976</v>
      </c>
      <c r="K144" s="142">
        <v>18935</v>
      </c>
      <c r="L144" s="143">
        <f t="shared" si="18"/>
        <v>5.4639634621811206E-2</v>
      </c>
      <c r="M144" s="143">
        <f t="shared" si="19"/>
        <v>-0.99999763393086127</v>
      </c>
    </row>
    <row r="145" spans="1:14" x14ac:dyDescent="0.25">
      <c r="B145" s="141" t="s">
        <v>147</v>
      </c>
      <c r="C145" s="142">
        <v>19938</v>
      </c>
      <c r="D145" s="143">
        <v>-0.15027275826798503</v>
      </c>
      <c r="E145" s="142">
        <v>0</v>
      </c>
      <c r="F145" s="143">
        <f t="shared" si="17"/>
        <v>-1</v>
      </c>
      <c r="G145" s="142">
        <v>1757</v>
      </c>
      <c r="H145" s="143" t="str">
        <f t="shared" si="17"/>
        <v>-</v>
      </c>
      <c r="I145" s="142">
        <v>12341</v>
      </c>
      <c r="J145" s="143">
        <f t="shared" si="17"/>
        <v>6.0239043824701195</v>
      </c>
      <c r="K145" s="142">
        <v>13055</v>
      </c>
      <c r="L145" s="143">
        <f t="shared" si="18"/>
        <v>5.7855927396483375E-2</v>
      </c>
      <c r="M145" s="143">
        <f t="shared" si="19"/>
        <v>-0.99999709820807525</v>
      </c>
    </row>
    <row r="146" spans="1:14" x14ac:dyDescent="0.25">
      <c r="B146" s="141" t="s">
        <v>149</v>
      </c>
      <c r="C146" s="142">
        <v>16378</v>
      </c>
      <c r="D146" s="143">
        <v>-0.20305581236922776</v>
      </c>
      <c r="E146" s="142">
        <v>5</v>
      </c>
      <c r="F146" s="143">
        <f t="shared" si="17"/>
        <v>-0.9996947124190988</v>
      </c>
      <c r="G146" s="142">
        <v>3542</v>
      </c>
      <c r="H146" s="143">
        <f t="shared" si="17"/>
        <v>707.4</v>
      </c>
      <c r="I146" s="142">
        <v>13276</v>
      </c>
      <c r="J146" s="143">
        <f t="shared" si="17"/>
        <v>2.7481648785996611</v>
      </c>
      <c r="K146" s="142"/>
      <c r="L146" s="143"/>
      <c r="M146" s="143"/>
    </row>
    <row r="147" spans="1:14" x14ac:dyDescent="0.25">
      <c r="B147" s="141" t="s">
        <v>151</v>
      </c>
      <c r="C147" s="142">
        <v>18053</v>
      </c>
      <c r="D147" s="143">
        <v>4.6247464503042623E-2</v>
      </c>
      <c r="E147" s="142">
        <v>5035</v>
      </c>
      <c r="F147" s="143">
        <f t="shared" si="17"/>
        <v>-0.72109898631806346</v>
      </c>
      <c r="G147" s="142">
        <v>8157</v>
      </c>
      <c r="H147" s="143">
        <f t="shared" si="17"/>
        <v>0.62005958291956298</v>
      </c>
      <c r="I147" s="142">
        <v>12965</v>
      </c>
      <c r="J147" s="143">
        <f t="shared" si="17"/>
        <v>0.58943238935883291</v>
      </c>
      <c r="K147" s="142"/>
      <c r="L147" s="143"/>
      <c r="M147" s="143"/>
    </row>
    <row r="148" spans="1:14" x14ac:dyDescent="0.25">
      <c r="B148" s="141" t="s">
        <v>153</v>
      </c>
      <c r="C148" s="142">
        <v>19690</v>
      </c>
      <c r="D148" s="143">
        <v>-0.13244624603454358</v>
      </c>
      <c r="E148" s="142">
        <v>5071</v>
      </c>
      <c r="F148" s="143">
        <f t="shared" si="17"/>
        <v>-0.74245810055865924</v>
      </c>
      <c r="G148" s="142">
        <v>9090</v>
      </c>
      <c r="H148" s="143">
        <f t="shared" si="17"/>
        <v>0.79254584894498126</v>
      </c>
      <c r="I148" s="142">
        <v>12607</v>
      </c>
      <c r="J148" s="143">
        <f t="shared" si="17"/>
        <v>0.38690869086908686</v>
      </c>
      <c r="K148" s="142"/>
      <c r="L148" s="143"/>
      <c r="M148" s="143"/>
    </row>
    <row r="149" spans="1:14" x14ac:dyDescent="0.25">
      <c r="B149" s="141" t="s">
        <v>155</v>
      </c>
      <c r="C149" s="142">
        <v>20087</v>
      </c>
      <c r="D149" s="143">
        <v>-0.22315040414587928</v>
      </c>
      <c r="E149" s="142">
        <v>720</v>
      </c>
      <c r="F149" s="143">
        <f t="shared" si="17"/>
        <v>-0.96415592174042919</v>
      </c>
      <c r="G149" s="142">
        <v>10611</v>
      </c>
      <c r="H149" s="143">
        <f t="shared" si="17"/>
        <v>13.737500000000001</v>
      </c>
      <c r="I149" s="142">
        <v>11155</v>
      </c>
      <c r="J149" s="143">
        <f t="shared" si="17"/>
        <v>5.1267552539817185E-2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22823</v>
      </c>
      <c r="D150" s="143">
        <v>-0.16383953104964277</v>
      </c>
      <c r="E150" s="142">
        <v>1070</v>
      </c>
      <c r="F150" s="143">
        <f t="shared" si="17"/>
        <v>-0.9531174692196468</v>
      </c>
      <c r="G150" s="142">
        <v>19877</v>
      </c>
      <c r="H150" s="143">
        <f t="shared" si="17"/>
        <v>17.57663551401869</v>
      </c>
      <c r="I150" s="142">
        <v>16588</v>
      </c>
      <c r="J150" s="143">
        <f t="shared" si="17"/>
        <v>-0.16546762589928055</v>
      </c>
      <c r="K150" s="142"/>
      <c r="L150" s="143"/>
      <c r="M150" s="143"/>
    </row>
    <row r="151" spans="1:14" x14ac:dyDescent="0.25">
      <c r="B151" s="141" t="s">
        <v>159</v>
      </c>
      <c r="C151" s="142">
        <v>26865</v>
      </c>
      <c r="D151" s="143">
        <v>-0.12093845096691858</v>
      </c>
      <c r="E151" s="142">
        <v>3443</v>
      </c>
      <c r="F151" s="143">
        <f t="shared" si="17"/>
        <v>-0.87184068490601152</v>
      </c>
      <c r="G151" s="142">
        <v>26898</v>
      </c>
      <c r="H151" s="143">
        <f t="shared" si="17"/>
        <v>6.812372930583793</v>
      </c>
      <c r="I151" s="142">
        <v>22177</v>
      </c>
      <c r="J151" s="143">
        <f t="shared" si="17"/>
        <v>-0.17551490817161131</v>
      </c>
      <c r="K151" s="142"/>
      <c r="L151" s="143"/>
      <c r="M151" s="143"/>
    </row>
    <row r="152" spans="1:14" x14ac:dyDescent="0.25">
      <c r="B152" s="141" t="s">
        <v>161</v>
      </c>
      <c r="C152" s="142">
        <v>22999</v>
      </c>
      <c r="D152" s="143">
        <v>-5.0569682959048845E-2</v>
      </c>
      <c r="E152" s="142">
        <v>2766</v>
      </c>
      <c r="F152" s="143">
        <f t="shared" si="17"/>
        <v>-0.87973390147397712</v>
      </c>
      <c r="G152" s="142">
        <v>17474</v>
      </c>
      <c r="H152" s="143">
        <f t="shared" si="17"/>
        <v>5.317425885755604</v>
      </c>
      <c r="I152" s="142">
        <v>19001</v>
      </c>
      <c r="J152" s="143">
        <f t="shared" si="17"/>
        <v>8.7386974934188011E-2</v>
      </c>
      <c r="K152" s="142"/>
      <c r="L152" s="143"/>
      <c r="M152" s="143"/>
    </row>
    <row r="153" spans="1:14" ht="15.75" x14ac:dyDescent="0.25">
      <c r="B153" s="144" t="s">
        <v>121</v>
      </c>
      <c r="C153" s="145">
        <v>269498</v>
      </c>
      <c r="D153" s="146">
        <v>-7.2002148701137747E-2</v>
      </c>
      <c r="E153" s="145">
        <v>66774</v>
      </c>
      <c r="F153" s="146">
        <f t="shared" si="17"/>
        <v>-0.75222821690699004</v>
      </c>
      <c r="G153" s="145">
        <v>101735</v>
      </c>
      <c r="H153" s="146">
        <f t="shared" si="17"/>
        <v>0.52357204900110821</v>
      </c>
      <c r="I153" s="145">
        <v>185077</v>
      </c>
      <c r="J153" s="146">
        <f t="shared" si="17"/>
        <v>0.81920676266771508</v>
      </c>
      <c r="K153" s="145">
        <v>89776</v>
      </c>
      <c r="L153" s="146">
        <v>0.16127697004191033</v>
      </c>
      <c r="M153" s="146">
        <v>-0.26775038131203965</v>
      </c>
    </row>
    <row r="154" spans="1:14" ht="6" customHeight="1" x14ac:dyDescent="0.25"/>
    <row r="155" spans="1:14" x14ac:dyDescent="0.25">
      <c r="B155" s="49" t="s">
        <v>343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">
        <v>350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tr">
        <f>C160</f>
        <v>Francia</v>
      </c>
      <c r="C160" s="317" t="s">
        <v>190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f>2019</f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",RIGHT(2019,2),"/",RIGHT(2018,2))</f>
        <v>var 19/18</v>
      </c>
      <c r="E162" s="139" t="s">
        <v>135</v>
      </c>
      <c r="F162" s="138" t="str">
        <f>CONCATENATE("var ",RIGHT(E161,2),"/",RIGHT(E161-1,2))</f>
        <v>var 20/19</v>
      </c>
      <c r="G162" s="139" t="s">
        <v>135</v>
      </c>
      <c r="H162" s="138" t="str">
        <f>CONCATENATE("var ",RIGHT(G161,2),"/",RIGHT(G161-1,2))</f>
        <v>var 21/20</v>
      </c>
      <c r="I162" s="139" t="s">
        <v>135</v>
      </c>
      <c r="J162" s="138" t="str">
        <f>CONCATENATE("var ",RIGHT(I161,2),"/",RIGHT(I161-1,2))</f>
        <v>var 22/21</v>
      </c>
      <c r="K162" s="139" t="s">
        <v>135</v>
      </c>
      <c r="L162" s="138" t="str">
        <f>CONCATENATE("var ",RIGHT(K161,2),"/",RIGHT(K161-1,2))</f>
        <v>var 23/22</v>
      </c>
      <c r="M162" s="138" t="str">
        <f>CONCATENATE("var ",RIGHT(K161,2),"/",RIGHT(2019,2))</f>
        <v>var 23/19</v>
      </c>
    </row>
    <row r="163" spans="2:13" x14ac:dyDescent="0.25">
      <c r="B163" s="141" t="s">
        <v>139</v>
      </c>
      <c r="C163" s="142">
        <v>8203</v>
      </c>
      <c r="D163" s="143">
        <v>3.6124794745484357E-2</v>
      </c>
      <c r="E163" s="142">
        <v>8405</v>
      </c>
      <c r="F163" s="143">
        <f t="shared" ref="F163:J175" si="20">IFERROR(E163/C163-1,"-")</f>
        <v>2.4625137144947074E-2</v>
      </c>
      <c r="G163" s="142">
        <v>1818</v>
      </c>
      <c r="H163" s="143">
        <f t="shared" si="20"/>
        <v>-0.78370017846519935</v>
      </c>
      <c r="I163" s="142">
        <v>6715</v>
      </c>
      <c r="J163" s="143">
        <f t="shared" si="20"/>
        <v>2.6936193619361934</v>
      </c>
      <c r="K163" s="142">
        <v>10027</v>
      </c>
      <c r="L163" s="143">
        <f t="shared" ref="L163:L167" si="21">IFERROR(K163/I163-1,"-")</f>
        <v>0.49322412509307512</v>
      </c>
      <c r="M163" s="143">
        <f>K163/C163-1</f>
        <v>0.22235767402169948</v>
      </c>
    </row>
    <row r="164" spans="2:13" x14ac:dyDescent="0.25">
      <c r="B164" s="141" t="s">
        <v>141</v>
      </c>
      <c r="C164" s="142">
        <v>10284</v>
      </c>
      <c r="D164" s="143">
        <v>5.314900153609825E-2</v>
      </c>
      <c r="E164" s="142">
        <v>11814</v>
      </c>
      <c r="F164" s="143">
        <f t="shared" si="20"/>
        <v>0.14877479579929997</v>
      </c>
      <c r="G164" s="142">
        <v>2082</v>
      </c>
      <c r="H164" s="143">
        <f t="shared" si="20"/>
        <v>-0.82376841036058912</v>
      </c>
      <c r="I164" s="142">
        <v>12527</v>
      </c>
      <c r="J164" s="143">
        <f t="shared" si="20"/>
        <v>5.0168107588856872</v>
      </c>
      <c r="K164" s="142">
        <v>14660</v>
      </c>
      <c r="L164" s="143">
        <f t="shared" si="21"/>
        <v>0.17027221202203235</v>
      </c>
      <c r="M164" s="143">
        <f>IFERROR(L164/C164-1,"-")</f>
        <v>-0.99998344299766417</v>
      </c>
    </row>
    <row r="165" spans="2:13" x14ac:dyDescent="0.25">
      <c r="B165" s="141" t="s">
        <v>143</v>
      </c>
      <c r="C165" s="142">
        <v>10342</v>
      </c>
      <c r="D165" s="143">
        <v>-0.13252809931219589</v>
      </c>
      <c r="E165" s="142">
        <v>4096</v>
      </c>
      <c r="F165" s="143">
        <f t="shared" si="20"/>
        <v>-0.60394507832140787</v>
      </c>
      <c r="G165" s="142">
        <v>1578</v>
      </c>
      <c r="H165" s="143">
        <f t="shared" si="20"/>
        <v>-0.61474609375</v>
      </c>
      <c r="I165" s="142">
        <v>11829</v>
      </c>
      <c r="J165" s="143">
        <f t="shared" si="20"/>
        <v>6.496197718631179</v>
      </c>
      <c r="K165" s="142">
        <v>11581</v>
      </c>
      <c r="L165" s="143">
        <f t="shared" si="21"/>
        <v>-2.0965423958069107E-2</v>
      </c>
      <c r="M165" s="143">
        <f t="shared" ref="M165:M167" si="22">IFERROR(L165/C165-1,"-")</f>
        <v>-1.0000020272117538</v>
      </c>
    </row>
    <row r="166" spans="2:13" x14ac:dyDescent="0.25">
      <c r="B166" s="141" t="s">
        <v>145</v>
      </c>
      <c r="C166" s="142">
        <v>13343</v>
      </c>
      <c r="D166" s="143">
        <v>-0.12037708484408993</v>
      </c>
      <c r="E166" s="142">
        <v>0</v>
      </c>
      <c r="F166" s="143">
        <f t="shared" si="20"/>
        <v>-1</v>
      </c>
      <c r="G166" s="142">
        <v>2553</v>
      </c>
      <c r="H166" s="143" t="str">
        <f t="shared" si="20"/>
        <v>-</v>
      </c>
      <c r="I166" s="142">
        <v>15791</v>
      </c>
      <c r="J166" s="143">
        <f t="shared" si="20"/>
        <v>5.18527222875049</v>
      </c>
      <c r="K166" s="142">
        <v>17963</v>
      </c>
      <c r="L166" s="143">
        <f t="shared" si="21"/>
        <v>0.13754670381863088</v>
      </c>
      <c r="M166" s="143">
        <f t="shared" si="22"/>
        <v>-0.99998969147089722</v>
      </c>
    </row>
    <row r="167" spans="2:13" x14ac:dyDescent="0.25">
      <c r="B167" s="141" t="s">
        <v>147</v>
      </c>
      <c r="C167" s="142">
        <v>9442</v>
      </c>
      <c r="D167" s="143">
        <v>-0.11033637991142942</v>
      </c>
      <c r="E167" s="142">
        <v>0</v>
      </c>
      <c r="F167" s="143">
        <f t="shared" si="20"/>
        <v>-1</v>
      </c>
      <c r="G167" s="142">
        <v>5550</v>
      </c>
      <c r="H167" s="143" t="str">
        <f t="shared" si="20"/>
        <v>-</v>
      </c>
      <c r="I167" s="142">
        <v>9928</v>
      </c>
      <c r="J167" s="143">
        <f t="shared" si="20"/>
        <v>0.78882882882882877</v>
      </c>
      <c r="K167" s="142">
        <v>13164</v>
      </c>
      <c r="L167" s="143">
        <f t="shared" si="21"/>
        <v>0.32594681708299755</v>
      </c>
      <c r="M167" s="143">
        <f t="shared" si="22"/>
        <v>-0.99996547904923927</v>
      </c>
    </row>
    <row r="168" spans="2:13" x14ac:dyDescent="0.25">
      <c r="B168" s="141" t="s">
        <v>149</v>
      </c>
      <c r="C168" s="142">
        <v>8487</v>
      </c>
      <c r="D168" s="143">
        <v>-0.11260978670012545</v>
      </c>
      <c r="E168" s="142">
        <v>0</v>
      </c>
      <c r="F168" s="143">
        <f t="shared" si="20"/>
        <v>-1</v>
      </c>
      <c r="G168" s="142">
        <v>5319</v>
      </c>
      <c r="H168" s="143" t="str">
        <f t="shared" si="20"/>
        <v>-</v>
      </c>
      <c r="I168" s="142">
        <v>8852</v>
      </c>
      <c r="J168" s="143">
        <f t="shared" si="20"/>
        <v>0.66422259823275054</v>
      </c>
      <c r="K168" s="142"/>
      <c r="L168" s="143"/>
      <c r="M168" s="143"/>
    </row>
    <row r="169" spans="2:13" x14ac:dyDescent="0.25">
      <c r="B169" s="141" t="s">
        <v>151</v>
      </c>
      <c r="C169" s="142">
        <v>10533</v>
      </c>
      <c r="D169" s="143">
        <v>-7.257304429783229E-3</v>
      </c>
      <c r="E169" s="142">
        <v>1224</v>
      </c>
      <c r="F169" s="143">
        <f t="shared" si="20"/>
        <v>-0.88379379094275134</v>
      </c>
      <c r="G169" s="142">
        <v>9963</v>
      </c>
      <c r="H169" s="143">
        <f t="shared" si="20"/>
        <v>7.139705882352942</v>
      </c>
      <c r="I169" s="142">
        <v>13564</v>
      </c>
      <c r="J169" s="143">
        <f t="shared" si="20"/>
        <v>0.3614373180768844</v>
      </c>
      <c r="K169" s="142"/>
      <c r="L169" s="143"/>
      <c r="M169" s="143"/>
    </row>
    <row r="170" spans="2:13" x14ac:dyDescent="0.25">
      <c r="B170" s="141" t="s">
        <v>153</v>
      </c>
      <c r="C170" s="142">
        <v>12503</v>
      </c>
      <c r="D170" s="143">
        <v>4.69770557695528E-2</v>
      </c>
      <c r="E170" s="142">
        <v>3856</v>
      </c>
      <c r="F170" s="143">
        <f t="shared" si="20"/>
        <v>-0.69159401743581539</v>
      </c>
      <c r="G170" s="142">
        <v>10808</v>
      </c>
      <c r="H170" s="143">
        <f t="shared" si="20"/>
        <v>1.8029045643153525</v>
      </c>
      <c r="I170" s="142">
        <v>12880</v>
      </c>
      <c r="J170" s="143">
        <f t="shared" si="20"/>
        <v>0.19170984455958551</v>
      </c>
      <c r="K170" s="142"/>
      <c r="L170" s="143"/>
      <c r="M170" s="143"/>
    </row>
    <row r="171" spans="2:13" x14ac:dyDescent="0.25">
      <c r="B171" s="141" t="s">
        <v>155</v>
      </c>
      <c r="C171" s="142">
        <v>7948</v>
      </c>
      <c r="D171" s="143">
        <v>-1.3528608663274211E-2</v>
      </c>
      <c r="E171" s="142">
        <v>2564</v>
      </c>
      <c r="F171" s="143">
        <f t="shared" si="20"/>
        <v>-0.67740312028183192</v>
      </c>
      <c r="G171" s="142">
        <v>6217</v>
      </c>
      <c r="H171" s="143">
        <f t="shared" si="20"/>
        <v>1.4247269890795633</v>
      </c>
      <c r="I171" s="142">
        <v>8800</v>
      </c>
      <c r="J171" s="143">
        <f t="shared" si="20"/>
        <v>0.41547370114202997</v>
      </c>
      <c r="K171" s="142"/>
      <c r="L171" s="143"/>
      <c r="M171" s="143"/>
    </row>
    <row r="172" spans="2:13" x14ac:dyDescent="0.25">
      <c r="B172" s="141" t="s">
        <v>157</v>
      </c>
      <c r="C172" s="142">
        <v>11085</v>
      </c>
      <c r="D172" s="143">
        <v>5.1508252703471813E-2</v>
      </c>
      <c r="E172" s="142">
        <v>5005</v>
      </c>
      <c r="F172" s="143">
        <f t="shared" si="20"/>
        <v>-0.54848894903022094</v>
      </c>
      <c r="G172" s="142">
        <v>12117</v>
      </c>
      <c r="H172" s="143">
        <f t="shared" si="20"/>
        <v>1.4209790209790212</v>
      </c>
      <c r="I172" s="142">
        <v>14309</v>
      </c>
      <c r="J172" s="143">
        <f t="shared" si="20"/>
        <v>0.18090286374515152</v>
      </c>
      <c r="K172" s="142"/>
      <c r="L172" s="143"/>
      <c r="M172" s="143"/>
    </row>
    <row r="173" spans="2:13" x14ac:dyDescent="0.25">
      <c r="B173" s="141" t="s">
        <v>159</v>
      </c>
      <c r="C173" s="142">
        <v>6974</v>
      </c>
      <c r="D173" s="143">
        <v>0.32258676275365072</v>
      </c>
      <c r="E173" s="142">
        <v>348</v>
      </c>
      <c r="F173" s="143">
        <f t="shared" si="20"/>
        <v>-0.95010037281330662</v>
      </c>
      <c r="G173" s="142">
        <v>9567</v>
      </c>
      <c r="H173" s="143">
        <f t="shared" si="20"/>
        <v>26.491379310344829</v>
      </c>
      <c r="I173" s="142">
        <v>8255</v>
      </c>
      <c r="J173" s="143">
        <f t="shared" si="20"/>
        <v>-0.13713807881258488</v>
      </c>
      <c r="K173" s="142"/>
      <c r="L173" s="143"/>
      <c r="M173" s="143"/>
    </row>
    <row r="174" spans="2:13" x14ac:dyDescent="0.25">
      <c r="B174" s="141" t="s">
        <v>161</v>
      </c>
      <c r="C174" s="142">
        <v>8714</v>
      </c>
      <c r="D174" s="143">
        <v>4.672672672672662E-2</v>
      </c>
      <c r="E174" s="142">
        <v>2121</v>
      </c>
      <c r="F174" s="143">
        <f t="shared" si="20"/>
        <v>-0.75659857700252464</v>
      </c>
      <c r="G174" s="142">
        <v>10843</v>
      </c>
      <c r="H174" s="143">
        <f t="shared" si="20"/>
        <v>4.112211221122112</v>
      </c>
      <c r="I174" s="142">
        <v>11678</v>
      </c>
      <c r="J174" s="143">
        <f t="shared" si="20"/>
        <v>7.7008208060499905E-2</v>
      </c>
      <c r="K174" s="142"/>
      <c r="L174" s="143"/>
      <c r="M174" s="143"/>
    </row>
    <row r="175" spans="2:13" ht="15.75" x14ac:dyDescent="0.25">
      <c r="B175" s="144" t="s">
        <v>121</v>
      </c>
      <c r="C175" s="145">
        <v>117858</v>
      </c>
      <c r="D175" s="146">
        <v>-1.5380245449001295E-2</v>
      </c>
      <c r="E175" s="145">
        <v>39433</v>
      </c>
      <c r="F175" s="146">
        <f t="shared" si="20"/>
        <v>-0.66541940301040237</v>
      </c>
      <c r="G175" s="145">
        <v>78415</v>
      </c>
      <c r="H175" s="146">
        <f t="shared" si="20"/>
        <v>0.98856287880709059</v>
      </c>
      <c r="I175" s="145">
        <v>135128</v>
      </c>
      <c r="J175" s="146">
        <f t="shared" si="20"/>
        <v>0.72324172671045073</v>
      </c>
      <c r="K175" s="145">
        <v>67395</v>
      </c>
      <c r="L175" s="146">
        <v>0.18674062334918129</v>
      </c>
      <c r="M175" s="146">
        <v>0.30575037780447167</v>
      </c>
    </row>
    <row r="176" spans="2:13" ht="6" customHeight="1" x14ac:dyDescent="0.25"/>
    <row r="177" spans="1:14" x14ac:dyDescent="0.25">
      <c r="B177" s="49" t="s">
        <v>343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351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50" t="str">
        <f>C182</f>
        <v>Bélgica</v>
      </c>
      <c r="C182" s="317" t="s">
        <v>194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f>2019</f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",RIGHT(2019,2),"/",RIGHT(2018,2))</f>
        <v>var 19/18</v>
      </c>
      <c r="E184" s="139" t="s">
        <v>135</v>
      </c>
      <c r="F184" s="138" t="str">
        <f>CONCATENATE("var ",RIGHT(E183,2),"/",RIGHT(E183-1,2))</f>
        <v>var 20/19</v>
      </c>
      <c r="G184" s="139" t="s">
        <v>135</v>
      </c>
      <c r="H184" s="138" t="str">
        <f>CONCATENATE("var ",RIGHT(G183,2),"/",RIGHT(G183-1,2))</f>
        <v>var 21/20</v>
      </c>
      <c r="I184" s="139" t="s">
        <v>135</v>
      </c>
      <c r="J184" s="138" t="str">
        <f>CONCATENATE("var ",RIGHT(I183,2),"/",RIGHT(I183-1,2))</f>
        <v>var 22/21</v>
      </c>
      <c r="K184" s="139" t="s">
        <v>135</v>
      </c>
      <c r="L184" s="138" t="str">
        <f>CONCATENATE("var ",RIGHT(K183,2),"/",RIGHT(K183-1,2))</f>
        <v>var 23/22</v>
      </c>
      <c r="M184" s="138" t="str">
        <f>CONCATENATE("var ",RIGHT(K183,2),"/",RIGHT(2019,2))</f>
        <v>var 23/19</v>
      </c>
    </row>
    <row r="185" spans="1:14" x14ac:dyDescent="0.25">
      <c r="A185" s="140"/>
      <c r="B185" s="141" t="s">
        <v>139</v>
      </c>
      <c r="C185" s="142">
        <v>2732</v>
      </c>
      <c r="D185" s="143">
        <v>3.2892249527410211E-2</v>
      </c>
      <c r="E185" s="142">
        <v>2298</v>
      </c>
      <c r="F185" s="143">
        <f t="shared" ref="F185:J197" si="23">IFERROR(E185/C185-1,"-")</f>
        <v>-0.15885797950219616</v>
      </c>
      <c r="G185" s="142">
        <v>354</v>
      </c>
      <c r="H185" s="143">
        <f t="shared" si="23"/>
        <v>-0.84595300261096606</v>
      </c>
      <c r="I185" s="142">
        <v>3051</v>
      </c>
      <c r="J185" s="143">
        <f t="shared" si="23"/>
        <v>7.6186440677966107</v>
      </c>
      <c r="K185" s="142">
        <v>2788</v>
      </c>
      <c r="L185" s="143">
        <f t="shared" ref="L185:L189" si="24">IFERROR(K185/I185-1,"-")</f>
        <v>-8.6201245493280898E-2</v>
      </c>
      <c r="M185" s="143">
        <f>K185/C185-1</f>
        <v>2.0497803806734938E-2</v>
      </c>
    </row>
    <row r="186" spans="1:14" x14ac:dyDescent="0.25">
      <c r="B186" s="141" t="s">
        <v>141</v>
      </c>
      <c r="C186" s="142">
        <v>2406</v>
      </c>
      <c r="D186" s="143">
        <v>-0.21295387634936214</v>
      </c>
      <c r="E186" s="142">
        <v>2542</v>
      </c>
      <c r="F186" s="143">
        <f t="shared" si="23"/>
        <v>5.652535328345798E-2</v>
      </c>
      <c r="G186" s="142">
        <v>55</v>
      </c>
      <c r="H186" s="143">
        <f t="shared" si="23"/>
        <v>-0.97836349331235251</v>
      </c>
      <c r="I186" s="142">
        <v>3087</v>
      </c>
      <c r="J186" s="143">
        <f t="shared" si="23"/>
        <v>55.127272727272725</v>
      </c>
      <c r="K186" s="142">
        <v>3064</v>
      </c>
      <c r="L186" s="143">
        <f t="shared" si="24"/>
        <v>-7.4505992873339366E-3</v>
      </c>
      <c r="M186" s="143">
        <f>IFERROR(L186/C186-1,"-")</f>
        <v>-1.0000030966746831</v>
      </c>
    </row>
    <row r="187" spans="1:14" x14ac:dyDescent="0.25">
      <c r="B187" s="141" t="s">
        <v>143</v>
      </c>
      <c r="C187" s="142">
        <v>3341</v>
      </c>
      <c r="D187" s="143">
        <v>6.3673989175421886E-2</v>
      </c>
      <c r="E187" s="142">
        <v>1187</v>
      </c>
      <c r="F187" s="143">
        <f t="shared" si="23"/>
        <v>-0.64471715055372636</v>
      </c>
      <c r="G187" s="142">
        <v>51</v>
      </c>
      <c r="H187" s="143">
        <f t="shared" si="23"/>
        <v>-0.95703454085930917</v>
      </c>
      <c r="I187" s="142">
        <v>2821</v>
      </c>
      <c r="J187" s="143">
        <f t="shared" si="23"/>
        <v>54.313725490196077</v>
      </c>
      <c r="K187" s="142">
        <v>2497</v>
      </c>
      <c r="L187" s="143">
        <f t="shared" si="24"/>
        <v>-0.11485288904643742</v>
      </c>
      <c r="M187" s="143">
        <f t="shared" ref="M187:M189" si="25">IFERROR(L187/C187-1,"-")</f>
        <v>-1.0000343768000737</v>
      </c>
    </row>
    <row r="188" spans="1:14" x14ac:dyDescent="0.25">
      <c r="B188" s="141" t="s">
        <v>145</v>
      </c>
      <c r="C188" s="142">
        <v>3880</v>
      </c>
      <c r="D188" s="143">
        <v>0.10384068278805114</v>
      </c>
      <c r="E188" s="142">
        <v>0</v>
      </c>
      <c r="F188" s="143">
        <f t="shared" si="23"/>
        <v>-1</v>
      </c>
      <c r="G188" s="142">
        <v>302</v>
      </c>
      <c r="H188" s="143" t="str">
        <f t="shared" si="23"/>
        <v>-</v>
      </c>
      <c r="I188" s="142">
        <v>3241</v>
      </c>
      <c r="J188" s="143">
        <f t="shared" si="23"/>
        <v>9.7317880794701992</v>
      </c>
      <c r="K188" s="142">
        <v>3182</v>
      </c>
      <c r="L188" s="143">
        <f t="shared" si="24"/>
        <v>-1.8204257945078628E-2</v>
      </c>
      <c r="M188" s="143">
        <f t="shared" si="25"/>
        <v>-1.0000046918190579</v>
      </c>
    </row>
    <row r="189" spans="1:14" x14ac:dyDescent="0.25">
      <c r="B189" s="141" t="s">
        <v>147</v>
      </c>
      <c r="C189" s="142">
        <v>2293</v>
      </c>
      <c r="D189" s="143">
        <v>-6.0684872128304868E-3</v>
      </c>
      <c r="E189" s="142">
        <v>0</v>
      </c>
      <c r="F189" s="143">
        <f t="shared" si="23"/>
        <v>-1</v>
      </c>
      <c r="G189" s="142">
        <v>782</v>
      </c>
      <c r="H189" s="143" t="str">
        <f t="shared" si="23"/>
        <v>-</v>
      </c>
      <c r="I189" s="142">
        <v>1852</v>
      </c>
      <c r="J189" s="143">
        <f t="shared" si="23"/>
        <v>1.3682864450127878</v>
      </c>
      <c r="K189" s="142">
        <v>2832</v>
      </c>
      <c r="L189" s="143">
        <f t="shared" si="24"/>
        <v>0.52915766738660897</v>
      </c>
      <c r="M189" s="143">
        <f t="shared" si="25"/>
        <v>-0.99976922910275334</v>
      </c>
    </row>
    <row r="190" spans="1:14" x14ac:dyDescent="0.25">
      <c r="B190" s="141" t="s">
        <v>195</v>
      </c>
      <c r="C190" s="142">
        <v>3125</v>
      </c>
      <c r="D190" s="143">
        <v>8.6956521739130377E-2</v>
      </c>
      <c r="E190" s="142">
        <v>0</v>
      </c>
      <c r="F190" s="143">
        <f t="shared" si="23"/>
        <v>-1</v>
      </c>
      <c r="G190" s="142">
        <v>1412</v>
      </c>
      <c r="H190" s="143" t="str">
        <f t="shared" si="23"/>
        <v>-</v>
      </c>
      <c r="I190" s="142">
        <v>2088</v>
      </c>
      <c r="J190" s="143">
        <f t="shared" si="23"/>
        <v>0.47875354107648715</v>
      </c>
      <c r="K190" s="142"/>
      <c r="L190" s="143"/>
      <c r="M190" s="143"/>
    </row>
    <row r="191" spans="1:14" x14ac:dyDescent="0.25">
      <c r="B191" s="141" t="s">
        <v>151</v>
      </c>
      <c r="C191" s="142">
        <v>4724</v>
      </c>
      <c r="D191" s="143">
        <v>-0.19026396983201921</v>
      </c>
      <c r="E191" s="142">
        <v>1515</v>
      </c>
      <c r="F191" s="143">
        <f t="shared" si="23"/>
        <v>-0.67929720575783237</v>
      </c>
      <c r="G191" s="142">
        <v>2551</v>
      </c>
      <c r="H191" s="143">
        <f t="shared" si="23"/>
        <v>0.68382838283828384</v>
      </c>
      <c r="I191" s="142">
        <v>3477</v>
      </c>
      <c r="J191" s="143">
        <f t="shared" si="23"/>
        <v>0.36299490395923173</v>
      </c>
      <c r="K191" s="142"/>
      <c r="L191" s="143"/>
      <c r="M191" s="143"/>
    </row>
    <row r="192" spans="1:14" x14ac:dyDescent="0.25">
      <c r="B192" s="141" t="s">
        <v>153</v>
      </c>
      <c r="C192" s="142">
        <v>3618</v>
      </c>
      <c r="D192" s="143">
        <v>-8.8205645161290369E-2</v>
      </c>
      <c r="E192" s="142">
        <v>1646</v>
      </c>
      <c r="F192" s="143">
        <f t="shared" si="23"/>
        <v>-0.54505251520176889</v>
      </c>
      <c r="G192" s="142">
        <v>2753</v>
      </c>
      <c r="H192" s="143">
        <f t="shared" si="23"/>
        <v>0.67253948967193189</v>
      </c>
      <c r="I192" s="142">
        <v>2616</v>
      </c>
      <c r="J192" s="143">
        <f t="shared" si="23"/>
        <v>-4.9763893933890246E-2</v>
      </c>
      <c r="K192" s="142"/>
      <c r="L192" s="143"/>
      <c r="M192" s="143"/>
    </row>
    <row r="193" spans="2:14" x14ac:dyDescent="0.25">
      <c r="B193" s="141" t="s">
        <v>155</v>
      </c>
      <c r="C193" s="142">
        <v>2878</v>
      </c>
      <c r="D193" s="143">
        <v>2.4199288256227858E-2</v>
      </c>
      <c r="E193" s="142">
        <v>264</v>
      </c>
      <c r="F193" s="143">
        <f t="shared" si="23"/>
        <v>-0.9082696316886727</v>
      </c>
      <c r="G193" s="142">
        <v>2463</v>
      </c>
      <c r="H193" s="143">
        <f t="shared" si="23"/>
        <v>8.329545454545455</v>
      </c>
      <c r="I193" s="142">
        <v>2367</v>
      </c>
      <c r="J193" s="143">
        <f t="shared" si="23"/>
        <v>-3.8976857490864769E-2</v>
      </c>
      <c r="K193" s="142"/>
      <c r="L193" s="143"/>
      <c r="M193" s="143"/>
    </row>
    <row r="194" spans="2:14" x14ac:dyDescent="0.25">
      <c r="B194" s="141" t="s">
        <v>157</v>
      </c>
      <c r="C194" s="142">
        <v>2967</v>
      </c>
      <c r="D194" s="143">
        <v>-7.9429103319888283E-2</v>
      </c>
      <c r="E194" s="142">
        <v>1347</v>
      </c>
      <c r="F194" s="143">
        <f t="shared" si="23"/>
        <v>-0.54600606673407481</v>
      </c>
      <c r="G194" s="142">
        <v>3363</v>
      </c>
      <c r="H194" s="143">
        <f t="shared" si="23"/>
        <v>1.4966592427616927</v>
      </c>
      <c r="I194" s="142">
        <v>3233</v>
      </c>
      <c r="J194" s="143">
        <f t="shared" si="23"/>
        <v>-3.8655961938745209E-2</v>
      </c>
      <c r="K194" s="142"/>
      <c r="L194" s="143"/>
      <c r="M194" s="143"/>
    </row>
    <row r="195" spans="2:14" x14ac:dyDescent="0.25">
      <c r="B195" s="141" t="s">
        <v>159</v>
      </c>
      <c r="C195" s="142">
        <v>2776</v>
      </c>
      <c r="D195" s="143">
        <v>-3.0726256983240274E-2</v>
      </c>
      <c r="E195" s="142">
        <v>1119</v>
      </c>
      <c r="F195" s="143">
        <f t="shared" si="23"/>
        <v>-0.59690201729106629</v>
      </c>
      <c r="G195" s="142">
        <v>3386</v>
      </c>
      <c r="H195" s="143">
        <f t="shared" si="23"/>
        <v>2.0259159964253799</v>
      </c>
      <c r="I195" s="142">
        <v>2842</v>
      </c>
      <c r="J195" s="143">
        <f t="shared" si="23"/>
        <v>-0.16066154754873008</v>
      </c>
      <c r="K195" s="142"/>
      <c r="L195" s="143"/>
      <c r="M195" s="143"/>
    </row>
    <row r="196" spans="2:14" x14ac:dyDescent="0.25">
      <c r="B196" s="141" t="s">
        <v>161</v>
      </c>
      <c r="C196" s="142">
        <v>2966</v>
      </c>
      <c r="D196" s="143">
        <v>-8.1449365128522744E-2</v>
      </c>
      <c r="E196" s="142">
        <v>1317</v>
      </c>
      <c r="F196" s="143">
        <f t="shared" si="23"/>
        <v>-0.55596763317599462</v>
      </c>
      <c r="G196" s="142">
        <v>3398</v>
      </c>
      <c r="H196" s="143">
        <f t="shared" si="23"/>
        <v>1.5801063022019743</v>
      </c>
      <c r="I196" s="142">
        <v>3159</v>
      </c>
      <c r="J196" s="143">
        <f t="shared" si="23"/>
        <v>-7.0335491465567945E-2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37706</v>
      </c>
      <c r="D197" s="146">
        <v>-4.464376203506637E-2</v>
      </c>
      <c r="E197" s="145">
        <v>13235</v>
      </c>
      <c r="F197" s="146">
        <f t="shared" si="23"/>
        <v>-0.64899485493024978</v>
      </c>
      <c r="G197" s="145">
        <v>20870</v>
      </c>
      <c r="H197" s="146">
        <f t="shared" si="23"/>
        <v>0.57687948621080465</v>
      </c>
      <c r="I197" s="145">
        <v>33834</v>
      </c>
      <c r="J197" s="146">
        <f t="shared" si="23"/>
        <v>0.62117872544321995</v>
      </c>
      <c r="K197" s="145">
        <v>14363</v>
      </c>
      <c r="L197" s="146">
        <v>2.2132080842584667E-2</v>
      </c>
      <c r="M197" s="146">
        <v>-1.9724269724269772E-2</v>
      </c>
    </row>
    <row r="198" spans="2:14" ht="6" customHeight="1" x14ac:dyDescent="0.25"/>
    <row r="199" spans="2:14" x14ac:dyDescent="0.25">
      <c r="B199" s="49" t="s">
        <v>343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352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50" t="str">
        <f>C204</f>
        <v>Países Bajos</v>
      </c>
      <c r="C204" s="317" t="s">
        <v>199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f>2019</f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",RIGHT(2019,2),"/",RIGHT(2018,2))</f>
        <v>var 19/18</v>
      </c>
      <c r="E206" s="139" t="s">
        <v>135</v>
      </c>
      <c r="F206" s="138" t="str">
        <f>CONCATENATE("var ",RIGHT(E205,2),"/",RIGHT(E205-1,2))</f>
        <v>var 20/19</v>
      </c>
      <c r="G206" s="139" t="s">
        <v>135</v>
      </c>
      <c r="H206" s="138" t="str">
        <f>CONCATENATE("var ",RIGHT(G205,2),"/",RIGHT(G205-1,2))</f>
        <v>var 21/20</v>
      </c>
      <c r="I206" s="139" t="s">
        <v>135</v>
      </c>
      <c r="J206" s="138" t="str">
        <f>CONCATENATE("var ",RIGHT(I205,2),"/",RIGHT(I205-1,2))</f>
        <v>var 22/21</v>
      </c>
      <c r="K206" s="139" t="s">
        <v>135</v>
      </c>
      <c r="L206" s="138" t="str">
        <f>CONCATENATE("var ",RIGHT(K205,2),"/",RIGHT(K205-1,2))</f>
        <v>var 23/22</v>
      </c>
      <c r="M206" s="138" t="str">
        <f>CONCATENATE("var ",RIGHT(K205,2),"/",RIGHT(2019,2))</f>
        <v>var 23/19</v>
      </c>
    </row>
    <row r="207" spans="2:14" x14ac:dyDescent="0.25">
      <c r="B207" s="141" t="s">
        <v>139</v>
      </c>
      <c r="C207" s="142">
        <v>6650</v>
      </c>
      <c r="D207" s="143">
        <v>-0.24354453418268684</v>
      </c>
      <c r="E207" s="142">
        <v>6127</v>
      </c>
      <c r="F207" s="143">
        <f t="shared" ref="F207:J219" si="26">IFERROR(E207/C207-1,"-")</f>
        <v>-7.8646616541353409E-2</v>
      </c>
      <c r="G207" s="142">
        <v>121</v>
      </c>
      <c r="H207" s="143">
        <f t="shared" si="26"/>
        <v>-0.98025134649910228</v>
      </c>
      <c r="I207" s="142">
        <v>6650</v>
      </c>
      <c r="J207" s="143">
        <f t="shared" si="26"/>
        <v>53.958677685950413</v>
      </c>
      <c r="K207" s="142">
        <v>6761</v>
      </c>
      <c r="L207" s="143">
        <f t="shared" ref="L207:L211" si="27">IFERROR(K207/I207-1,"-")</f>
        <v>1.6691729323308202E-2</v>
      </c>
      <c r="M207" s="143">
        <f>K207/C207-1</f>
        <v>1.6691729323308202E-2</v>
      </c>
    </row>
    <row r="208" spans="2:14" x14ac:dyDescent="0.25">
      <c r="B208" s="141" t="s">
        <v>141</v>
      </c>
      <c r="C208" s="142">
        <v>7076</v>
      </c>
      <c r="D208" s="143">
        <v>-0.20583613916947252</v>
      </c>
      <c r="E208" s="142">
        <v>7166</v>
      </c>
      <c r="F208" s="143">
        <f t="shared" si="26"/>
        <v>1.2719050310910029E-2</v>
      </c>
      <c r="G208" s="142">
        <v>36</v>
      </c>
      <c r="H208" s="143">
        <f t="shared" si="26"/>
        <v>-0.99497627686296397</v>
      </c>
      <c r="I208" s="142">
        <v>8821</v>
      </c>
      <c r="J208" s="143">
        <f t="shared" si="26"/>
        <v>244.02777777777777</v>
      </c>
      <c r="K208" s="142">
        <v>6623</v>
      </c>
      <c r="L208" s="143">
        <f t="shared" si="27"/>
        <v>-0.2491780977213468</v>
      </c>
      <c r="M208" s="143">
        <f>IFERROR(L208/C208-1,"-")</f>
        <v>-1.0000352145417921</v>
      </c>
    </row>
    <row r="209" spans="2:14" x14ac:dyDescent="0.25">
      <c r="B209" s="141" t="s">
        <v>143</v>
      </c>
      <c r="C209" s="142">
        <v>7254</v>
      </c>
      <c r="D209" s="143">
        <v>-0.13447082687030187</v>
      </c>
      <c r="E209" s="142">
        <v>3062</v>
      </c>
      <c r="F209" s="143">
        <f t="shared" si="26"/>
        <v>-0.57788806175902951</v>
      </c>
      <c r="G209" s="142">
        <v>58</v>
      </c>
      <c r="H209" s="143">
        <f t="shared" si="26"/>
        <v>-0.98105813193990854</v>
      </c>
      <c r="I209" s="142">
        <v>8605</v>
      </c>
      <c r="J209" s="143">
        <f t="shared" si="26"/>
        <v>147.36206896551724</v>
      </c>
      <c r="K209" s="142">
        <v>6884</v>
      </c>
      <c r="L209" s="143">
        <f t="shared" si="27"/>
        <v>-0.19999999999999996</v>
      </c>
      <c r="M209" s="143">
        <f t="shared" ref="M209:M211" si="28">IFERROR(L209/C209-1,"-")</f>
        <v>-1.000027570995313</v>
      </c>
    </row>
    <row r="210" spans="2:14" x14ac:dyDescent="0.25">
      <c r="B210" s="141" t="s">
        <v>145</v>
      </c>
      <c r="C210" s="142">
        <v>5927</v>
      </c>
      <c r="D210" s="143">
        <v>-0.21673054050482354</v>
      </c>
      <c r="E210" s="142">
        <v>0</v>
      </c>
      <c r="F210" s="143">
        <f t="shared" si="26"/>
        <v>-1</v>
      </c>
      <c r="G210" s="142">
        <v>115</v>
      </c>
      <c r="H210" s="143" t="str">
        <f t="shared" si="26"/>
        <v>-</v>
      </c>
      <c r="I210" s="142">
        <v>9242</v>
      </c>
      <c r="J210" s="143">
        <f t="shared" si="26"/>
        <v>79.365217391304341</v>
      </c>
      <c r="K210" s="142">
        <v>7321</v>
      </c>
      <c r="L210" s="143">
        <f t="shared" si="27"/>
        <v>-0.20785544254490373</v>
      </c>
      <c r="M210" s="143">
        <f t="shared" si="28"/>
        <v>-1.000035069249628</v>
      </c>
    </row>
    <row r="211" spans="2:14" x14ac:dyDescent="0.25">
      <c r="B211" s="141" t="s">
        <v>147</v>
      </c>
      <c r="C211" s="142">
        <v>4002</v>
      </c>
      <c r="D211" s="143">
        <v>-0.40658362989323849</v>
      </c>
      <c r="E211" s="142">
        <v>0</v>
      </c>
      <c r="F211" s="143">
        <f t="shared" si="26"/>
        <v>-1</v>
      </c>
      <c r="G211" s="142">
        <v>234</v>
      </c>
      <c r="H211" s="143" t="str">
        <f t="shared" si="26"/>
        <v>-</v>
      </c>
      <c r="I211" s="142">
        <v>6640</v>
      </c>
      <c r="J211" s="143">
        <f t="shared" si="26"/>
        <v>27.376068376068375</v>
      </c>
      <c r="K211" s="142">
        <v>5053</v>
      </c>
      <c r="L211" s="143">
        <f t="shared" si="27"/>
        <v>-0.23900602409638549</v>
      </c>
      <c r="M211" s="143">
        <f t="shared" si="28"/>
        <v>-1.0000597216452014</v>
      </c>
    </row>
    <row r="212" spans="2:14" x14ac:dyDescent="0.25">
      <c r="B212" s="141" t="s">
        <v>149</v>
      </c>
      <c r="C212" s="142">
        <v>4593</v>
      </c>
      <c r="D212" s="143">
        <v>-0.12414187643020591</v>
      </c>
      <c r="E212" s="142">
        <v>0</v>
      </c>
      <c r="F212" s="143">
        <f t="shared" si="26"/>
        <v>-1</v>
      </c>
      <c r="G212" s="142">
        <v>2032</v>
      </c>
      <c r="H212" s="143" t="str">
        <f t="shared" si="26"/>
        <v>-</v>
      </c>
      <c r="I212" s="142">
        <v>4908</v>
      </c>
      <c r="J212" s="143">
        <f t="shared" si="26"/>
        <v>1.4153543307086616</v>
      </c>
      <c r="K212" s="142"/>
      <c r="L212" s="143"/>
      <c r="M212" s="143"/>
    </row>
    <row r="213" spans="2:14" x14ac:dyDescent="0.25">
      <c r="B213" s="141" t="s">
        <v>151</v>
      </c>
      <c r="C213" s="142">
        <v>6762</v>
      </c>
      <c r="D213" s="143">
        <v>-0.20745428973277069</v>
      </c>
      <c r="E213" s="142">
        <v>1541</v>
      </c>
      <c r="F213" s="143">
        <f t="shared" si="26"/>
        <v>-0.77210884353741494</v>
      </c>
      <c r="G213" s="142">
        <v>2418</v>
      </c>
      <c r="H213" s="143">
        <f t="shared" si="26"/>
        <v>0.5691109669046075</v>
      </c>
      <c r="I213" s="142">
        <v>6874</v>
      </c>
      <c r="J213" s="143">
        <f t="shared" si="26"/>
        <v>1.8428453267162945</v>
      </c>
      <c r="K213" s="142"/>
      <c r="L213" s="143"/>
      <c r="M213" s="143"/>
    </row>
    <row r="214" spans="2:14" x14ac:dyDescent="0.25">
      <c r="B214" s="141" t="s">
        <v>153</v>
      </c>
      <c r="C214" s="142">
        <v>5834</v>
      </c>
      <c r="D214" s="143">
        <v>-0.29396103110250515</v>
      </c>
      <c r="E214" s="142">
        <v>2480</v>
      </c>
      <c r="F214" s="143">
        <f t="shared" si="26"/>
        <v>-0.57490572505999316</v>
      </c>
      <c r="G214" s="142">
        <v>4449</v>
      </c>
      <c r="H214" s="143">
        <f t="shared" si="26"/>
        <v>0.7939516129032258</v>
      </c>
      <c r="I214" s="142">
        <v>6689</v>
      </c>
      <c r="J214" s="143">
        <f t="shared" si="26"/>
        <v>0.50348392897280281</v>
      </c>
      <c r="K214" s="142"/>
      <c r="L214" s="143"/>
      <c r="M214" s="143"/>
    </row>
    <row r="215" spans="2:14" x14ac:dyDescent="0.25">
      <c r="B215" s="141" t="s">
        <v>155</v>
      </c>
      <c r="C215" s="142">
        <v>4825</v>
      </c>
      <c r="D215" s="143">
        <v>-0.1886665545653271</v>
      </c>
      <c r="E215" s="142">
        <v>81</v>
      </c>
      <c r="F215" s="143">
        <f t="shared" si="26"/>
        <v>-0.9832124352331606</v>
      </c>
      <c r="G215" s="142">
        <v>4356</v>
      </c>
      <c r="H215" s="143">
        <f t="shared" si="26"/>
        <v>52.777777777777779</v>
      </c>
      <c r="I215" s="142">
        <v>5360</v>
      </c>
      <c r="J215" s="143">
        <f t="shared" si="26"/>
        <v>0.23048668503213965</v>
      </c>
      <c r="K215" s="142"/>
      <c r="L215" s="143"/>
      <c r="M215" s="143"/>
    </row>
    <row r="216" spans="2:14" x14ac:dyDescent="0.25">
      <c r="B216" s="141" t="s">
        <v>157</v>
      </c>
      <c r="C216" s="142">
        <v>5812</v>
      </c>
      <c r="D216" s="143">
        <v>-0.14830011723329428</v>
      </c>
      <c r="E216" s="142">
        <v>855</v>
      </c>
      <c r="F216" s="143">
        <f t="shared" si="26"/>
        <v>-0.8528905712319339</v>
      </c>
      <c r="G216" s="142">
        <v>7650</v>
      </c>
      <c r="H216" s="143">
        <f t="shared" si="26"/>
        <v>7.9473684210526319</v>
      </c>
      <c r="I216" s="142">
        <v>6533</v>
      </c>
      <c r="J216" s="143">
        <f t="shared" si="26"/>
        <v>-0.14601307189542478</v>
      </c>
      <c r="K216" s="142"/>
      <c r="L216" s="143"/>
      <c r="M216" s="143"/>
    </row>
    <row r="217" spans="2:14" x14ac:dyDescent="0.25">
      <c r="B217" s="141" t="s">
        <v>159</v>
      </c>
      <c r="C217" s="142">
        <v>5696</v>
      </c>
      <c r="D217" s="143">
        <v>-9.4147582697201027E-2</v>
      </c>
      <c r="E217" s="142">
        <v>311</v>
      </c>
      <c r="F217" s="143">
        <f t="shared" si="26"/>
        <v>-0.9454002808988764</v>
      </c>
      <c r="G217" s="142">
        <v>7270</v>
      </c>
      <c r="H217" s="143">
        <f t="shared" si="26"/>
        <v>22.376205787781352</v>
      </c>
      <c r="I217" s="142">
        <v>6666</v>
      </c>
      <c r="J217" s="143">
        <f t="shared" si="26"/>
        <v>-8.3081155433287535E-2</v>
      </c>
      <c r="K217" s="142"/>
      <c r="L217" s="143"/>
      <c r="M217" s="143"/>
    </row>
    <row r="218" spans="2:14" x14ac:dyDescent="0.25">
      <c r="B218" s="141" t="s">
        <v>161</v>
      </c>
      <c r="C218" s="142">
        <v>6320</v>
      </c>
      <c r="D218" s="143">
        <v>-6.4258217352679892E-2</v>
      </c>
      <c r="E218" s="142">
        <v>405</v>
      </c>
      <c r="F218" s="143">
        <f t="shared" si="26"/>
        <v>-0.93591772151898733</v>
      </c>
      <c r="G218" s="142">
        <v>7255</v>
      </c>
      <c r="H218" s="143">
        <f t="shared" si="26"/>
        <v>16.913580246913579</v>
      </c>
      <c r="I218" s="142">
        <v>6762</v>
      </c>
      <c r="J218" s="143">
        <f t="shared" si="26"/>
        <v>-6.7953135768435535E-2</v>
      </c>
      <c r="K218" s="142"/>
      <c r="L218" s="143"/>
      <c r="M218" s="143"/>
    </row>
    <row r="219" spans="2:14" ht="15.75" x14ac:dyDescent="0.25">
      <c r="B219" s="144" t="s">
        <v>121</v>
      </c>
      <c r="C219" s="145">
        <v>70751</v>
      </c>
      <c r="D219" s="146">
        <v>-0.19824352654541333</v>
      </c>
      <c r="E219" s="145">
        <v>22028</v>
      </c>
      <c r="F219" s="146">
        <f t="shared" si="26"/>
        <v>-0.68865457732046198</v>
      </c>
      <c r="G219" s="145">
        <v>35994</v>
      </c>
      <c r="H219" s="146">
        <f t="shared" si="26"/>
        <v>0.63401125839840211</v>
      </c>
      <c r="I219" s="145">
        <v>83750</v>
      </c>
      <c r="J219" s="146">
        <f t="shared" si="26"/>
        <v>1.3267766850030562</v>
      </c>
      <c r="K219" s="145">
        <v>32642</v>
      </c>
      <c r="L219" s="146">
        <v>-0.18309224685920211</v>
      </c>
      <c r="M219" s="146">
        <v>5.6067811964152892E-2</v>
      </c>
    </row>
    <row r="220" spans="2:14" ht="6" customHeight="1" x14ac:dyDescent="0.25"/>
    <row r="221" spans="2:14" x14ac:dyDescent="0.25">
      <c r="B221" s="49" t="s">
        <v>343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353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50" t="str">
        <f>C226</f>
        <v>Italia</v>
      </c>
      <c r="C226" s="317" t="s">
        <v>203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f>2019</f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",RIGHT(2019,2),"/",RIGHT(2018,2))</f>
        <v>var 19/18</v>
      </c>
      <c r="E228" s="139" t="s">
        <v>135</v>
      </c>
      <c r="F228" s="138" t="str">
        <f>CONCATENATE("var ",RIGHT(E227,2),"/",RIGHT(E227-1,2))</f>
        <v>var 20/19</v>
      </c>
      <c r="G228" s="139" t="s">
        <v>135</v>
      </c>
      <c r="H228" s="138" t="str">
        <f>CONCATENATE("var ",RIGHT(G227,2),"/",RIGHT(G227-1,2))</f>
        <v>var 21/20</v>
      </c>
      <c r="I228" s="139" t="s">
        <v>135</v>
      </c>
      <c r="J228" s="138" t="str">
        <f>CONCATENATE("var ",RIGHT(I227,2),"/",RIGHT(I227-1,2))</f>
        <v>var 22/21</v>
      </c>
      <c r="K228" s="139" t="s">
        <v>135</v>
      </c>
      <c r="L228" s="138" t="str">
        <f>CONCATENATE("var ",RIGHT(K227,2),"/",RIGHT(K227-1,2))</f>
        <v>var 23/22</v>
      </c>
      <c r="M228" s="138" t="str">
        <f>CONCATENATE("var ",RIGHT(K227,2),"/",RIGHT(2019,2))</f>
        <v>var 23/19</v>
      </c>
    </row>
    <row r="229" spans="2:14" x14ac:dyDescent="0.25">
      <c r="B229" s="141" t="s">
        <v>139</v>
      </c>
      <c r="C229" s="142">
        <v>4146</v>
      </c>
      <c r="D229" s="143">
        <v>5.7653061224489877E-2</v>
      </c>
      <c r="E229" s="142">
        <v>3719</v>
      </c>
      <c r="F229" s="143">
        <f t="shared" ref="F229:J241" si="29">IFERROR(E229/C229-1,"-")</f>
        <v>-0.10299083453931501</v>
      </c>
      <c r="G229" s="142">
        <v>375</v>
      </c>
      <c r="H229" s="143">
        <f t="shared" si="29"/>
        <v>-0.89916644259209466</v>
      </c>
      <c r="I229" s="142">
        <v>3331</v>
      </c>
      <c r="J229" s="143">
        <f t="shared" si="29"/>
        <v>7.8826666666666672</v>
      </c>
      <c r="K229" s="142">
        <v>4798</v>
      </c>
      <c r="L229" s="143">
        <f t="shared" ref="L229:L233" si="30">IFERROR(K229/I229-1,"-")</f>
        <v>0.44040828580005997</v>
      </c>
      <c r="M229" s="143">
        <f>K229/C229-1</f>
        <v>0.15726000964785336</v>
      </c>
    </row>
    <row r="230" spans="2:14" x14ac:dyDescent="0.25">
      <c r="B230" s="141" t="s">
        <v>141</v>
      </c>
      <c r="C230" s="142">
        <v>3401</v>
      </c>
      <c r="D230" s="143">
        <v>5.8840835539863967E-4</v>
      </c>
      <c r="E230" s="142">
        <v>2911</v>
      </c>
      <c r="F230" s="143">
        <f t="shared" si="29"/>
        <v>-0.14407527197882974</v>
      </c>
      <c r="G230" s="142">
        <v>209</v>
      </c>
      <c r="H230" s="143">
        <f t="shared" si="29"/>
        <v>-0.92820336654070768</v>
      </c>
      <c r="I230" s="142">
        <v>2944</v>
      </c>
      <c r="J230" s="143">
        <f t="shared" si="29"/>
        <v>13.086124401913876</v>
      </c>
      <c r="K230" s="142">
        <v>4128</v>
      </c>
      <c r="L230" s="143">
        <f t="shared" si="30"/>
        <v>0.40217391304347827</v>
      </c>
      <c r="M230" s="143">
        <f>IFERROR(L230/C230-1,"-")</f>
        <v>-0.99988174833488874</v>
      </c>
    </row>
    <row r="231" spans="2:14" x14ac:dyDescent="0.25">
      <c r="B231" s="141" t="s">
        <v>143</v>
      </c>
      <c r="C231" s="142">
        <v>3852</v>
      </c>
      <c r="D231" s="143">
        <v>-9.4286386080413842E-2</v>
      </c>
      <c r="E231" s="142">
        <v>919</v>
      </c>
      <c r="F231" s="143">
        <f t="shared" si="29"/>
        <v>-0.76142263759086193</v>
      </c>
      <c r="G231" s="142">
        <v>416</v>
      </c>
      <c r="H231" s="143">
        <f t="shared" si="29"/>
        <v>-0.54733405875952124</v>
      </c>
      <c r="I231" s="142">
        <v>3893</v>
      </c>
      <c r="J231" s="143">
        <f t="shared" si="29"/>
        <v>8.3581730769230766</v>
      </c>
      <c r="K231" s="142">
        <v>3899</v>
      </c>
      <c r="L231" s="143">
        <f t="shared" si="30"/>
        <v>1.5412278448496686E-3</v>
      </c>
      <c r="M231" s="143">
        <f t="shared" ref="M231:M233" si="31">IFERROR(L231/C231-1,"-")</f>
        <v>-0.99999959988892917</v>
      </c>
    </row>
    <row r="232" spans="2:14" x14ac:dyDescent="0.25">
      <c r="B232" s="141" t="s">
        <v>145</v>
      </c>
      <c r="C232" s="142">
        <v>3689</v>
      </c>
      <c r="D232" s="143">
        <v>-0.26630867143993631</v>
      </c>
      <c r="E232" s="142">
        <v>0</v>
      </c>
      <c r="F232" s="143">
        <f t="shared" si="29"/>
        <v>-1</v>
      </c>
      <c r="G232" s="142">
        <v>679</v>
      </c>
      <c r="H232" s="143" t="str">
        <f t="shared" si="29"/>
        <v>-</v>
      </c>
      <c r="I232" s="142">
        <v>4691</v>
      </c>
      <c r="J232" s="143">
        <f t="shared" si="29"/>
        <v>5.9086892488954348</v>
      </c>
      <c r="K232" s="142">
        <v>4640</v>
      </c>
      <c r="L232" s="143">
        <f t="shared" si="30"/>
        <v>-1.0871882327861848E-2</v>
      </c>
      <c r="M232" s="143">
        <f t="shared" si="31"/>
        <v>-1.0000029471082483</v>
      </c>
    </row>
    <row r="233" spans="2:14" x14ac:dyDescent="0.25">
      <c r="B233" s="141" t="s">
        <v>147</v>
      </c>
      <c r="C233" s="142">
        <v>3842</v>
      </c>
      <c r="D233" s="143">
        <v>-0.15337152930806519</v>
      </c>
      <c r="E233" s="142">
        <v>0</v>
      </c>
      <c r="F233" s="143">
        <f t="shared" si="29"/>
        <v>-1</v>
      </c>
      <c r="G233" s="142">
        <v>1160</v>
      </c>
      <c r="H233" s="143" t="str">
        <f t="shared" si="29"/>
        <v>-</v>
      </c>
      <c r="I233" s="142">
        <v>3897</v>
      </c>
      <c r="J233" s="143">
        <f t="shared" si="29"/>
        <v>2.3594827586206897</v>
      </c>
      <c r="K233" s="142">
        <v>4134</v>
      </c>
      <c r="L233" s="143">
        <f t="shared" si="30"/>
        <v>6.0816012317167045E-2</v>
      </c>
      <c r="M233" s="143">
        <f t="shared" si="31"/>
        <v>-0.99998417074119805</v>
      </c>
    </row>
    <row r="234" spans="2:14" x14ac:dyDescent="0.25">
      <c r="B234" s="141" t="s">
        <v>149</v>
      </c>
      <c r="C234" s="142">
        <v>3613</v>
      </c>
      <c r="D234" s="143">
        <v>-0.18607794548321699</v>
      </c>
      <c r="E234" s="142">
        <v>9</v>
      </c>
      <c r="F234" s="143">
        <f t="shared" si="29"/>
        <v>-0.99750899529476889</v>
      </c>
      <c r="G234" s="142">
        <v>1549</v>
      </c>
      <c r="H234" s="143">
        <f t="shared" si="29"/>
        <v>171.11111111111111</v>
      </c>
      <c r="I234" s="142">
        <v>3557</v>
      </c>
      <c r="J234" s="143">
        <f t="shared" si="29"/>
        <v>1.2963202065848933</v>
      </c>
      <c r="K234" s="142"/>
      <c r="L234" s="143"/>
      <c r="M234" s="143"/>
    </row>
    <row r="235" spans="2:14" x14ac:dyDescent="0.25">
      <c r="B235" s="141" t="s">
        <v>151</v>
      </c>
      <c r="C235" s="142">
        <v>3396</v>
      </c>
      <c r="D235" s="143">
        <v>-0.17029074028829705</v>
      </c>
      <c r="E235" s="142">
        <v>685</v>
      </c>
      <c r="F235" s="143">
        <f t="shared" si="29"/>
        <v>-0.79829210836277975</v>
      </c>
      <c r="G235" s="142">
        <v>2665</v>
      </c>
      <c r="H235" s="143">
        <f t="shared" si="29"/>
        <v>2.8905109489051095</v>
      </c>
      <c r="I235" s="142">
        <v>3744</v>
      </c>
      <c r="J235" s="143">
        <f t="shared" si="29"/>
        <v>0.40487804878048772</v>
      </c>
      <c r="K235" s="142"/>
      <c r="L235" s="143"/>
      <c r="M235" s="143"/>
    </row>
    <row r="236" spans="2:14" x14ac:dyDescent="0.25">
      <c r="B236" s="141" t="s">
        <v>153</v>
      </c>
      <c r="C236" s="142">
        <v>4966</v>
      </c>
      <c r="D236" s="143">
        <v>-0.17604114816658367</v>
      </c>
      <c r="E236" s="142">
        <v>2200</v>
      </c>
      <c r="F236" s="143">
        <f t="shared" si="29"/>
        <v>-0.55698751510269839</v>
      </c>
      <c r="G236" s="142">
        <v>3829</v>
      </c>
      <c r="H236" s="143">
        <f t="shared" si="29"/>
        <v>0.74045454545454548</v>
      </c>
      <c r="I236" s="142">
        <v>5478</v>
      </c>
      <c r="J236" s="143">
        <f t="shared" si="29"/>
        <v>0.43066074693131373</v>
      </c>
      <c r="K236" s="142"/>
      <c r="L236" s="143"/>
      <c r="M236" s="143"/>
    </row>
    <row r="237" spans="2:14" x14ac:dyDescent="0.25">
      <c r="B237" s="141" t="s">
        <v>155</v>
      </c>
      <c r="C237" s="142">
        <v>3360</v>
      </c>
      <c r="D237" s="143">
        <v>-0.14655829311658619</v>
      </c>
      <c r="E237" s="142">
        <v>902</v>
      </c>
      <c r="F237" s="143">
        <f t="shared" si="29"/>
        <v>-0.73154761904761911</v>
      </c>
      <c r="G237" s="142">
        <v>2658</v>
      </c>
      <c r="H237" s="143">
        <f t="shared" si="29"/>
        <v>1.9467849223946785</v>
      </c>
      <c r="I237" s="142">
        <v>3972</v>
      </c>
      <c r="J237" s="143">
        <f t="shared" si="29"/>
        <v>0.49435665914221216</v>
      </c>
      <c r="K237" s="142"/>
      <c r="L237" s="143"/>
      <c r="M237" s="143"/>
    </row>
    <row r="238" spans="2:14" x14ac:dyDescent="0.25">
      <c r="B238" s="141" t="s">
        <v>157</v>
      </c>
      <c r="C238" s="142">
        <v>3088</v>
      </c>
      <c r="D238" s="143">
        <v>-0.1716738197424893</v>
      </c>
      <c r="E238" s="142">
        <v>765</v>
      </c>
      <c r="F238" s="143">
        <f t="shared" si="29"/>
        <v>-0.75226683937823835</v>
      </c>
      <c r="G238" s="142">
        <v>2977</v>
      </c>
      <c r="H238" s="143">
        <f t="shared" si="29"/>
        <v>2.8915032679738562</v>
      </c>
      <c r="I238" s="142">
        <v>4239</v>
      </c>
      <c r="J238" s="143">
        <f t="shared" si="29"/>
        <v>0.42391669465905268</v>
      </c>
      <c r="K238" s="142"/>
      <c r="L238" s="143"/>
      <c r="M238" s="143"/>
    </row>
    <row r="239" spans="2:14" x14ac:dyDescent="0.25">
      <c r="B239" s="141" t="s">
        <v>159</v>
      </c>
      <c r="C239" s="142">
        <v>4010</v>
      </c>
      <c r="D239" s="143">
        <v>0.11388888888888893</v>
      </c>
      <c r="E239" s="142">
        <v>244</v>
      </c>
      <c r="F239" s="143">
        <f t="shared" si="29"/>
        <v>-0.93915211970074808</v>
      </c>
      <c r="G239" s="142">
        <v>4444</v>
      </c>
      <c r="H239" s="143">
        <f t="shared" si="29"/>
        <v>17.21311475409836</v>
      </c>
      <c r="I239" s="142">
        <v>3920</v>
      </c>
      <c r="J239" s="143">
        <f t="shared" si="29"/>
        <v>-0.11791179117911788</v>
      </c>
      <c r="K239" s="142"/>
      <c r="L239" s="143"/>
      <c r="M239" s="143"/>
    </row>
    <row r="240" spans="2:14" x14ac:dyDescent="0.25">
      <c r="B240" s="141" t="s">
        <v>161</v>
      </c>
      <c r="C240" s="142">
        <v>4074</v>
      </c>
      <c r="D240" s="143">
        <v>-2.1143680922633301E-2</v>
      </c>
      <c r="E240" s="142">
        <v>323</v>
      </c>
      <c r="F240" s="143">
        <f t="shared" si="29"/>
        <v>-0.92071674030436923</v>
      </c>
      <c r="G240" s="142">
        <v>4299</v>
      </c>
      <c r="H240" s="143">
        <f t="shared" si="29"/>
        <v>12.309597523219814</v>
      </c>
      <c r="I240" s="142">
        <v>4430</v>
      </c>
      <c r="J240" s="143">
        <f t="shared" si="29"/>
        <v>3.0472202837869222E-2</v>
      </c>
      <c r="K240" s="142"/>
      <c r="L240" s="143"/>
      <c r="M240" s="143"/>
    </row>
    <row r="241" spans="2:14" ht="15.75" x14ac:dyDescent="0.25">
      <c r="B241" s="144" t="s">
        <v>121</v>
      </c>
      <c r="C241" s="145">
        <v>45437</v>
      </c>
      <c r="D241" s="146">
        <v>-0.11123933964478527</v>
      </c>
      <c r="E241" s="145">
        <v>12678</v>
      </c>
      <c r="F241" s="146">
        <f t="shared" si="29"/>
        <v>-0.7209762968505844</v>
      </c>
      <c r="G241" s="145">
        <v>25260</v>
      </c>
      <c r="H241" s="146">
        <f t="shared" si="29"/>
        <v>0.99242782773308091</v>
      </c>
      <c r="I241" s="145">
        <v>48096</v>
      </c>
      <c r="J241" s="146">
        <f t="shared" si="29"/>
        <v>0.90403800475059382</v>
      </c>
      <c r="K241" s="145">
        <v>21599</v>
      </c>
      <c r="L241" s="146">
        <v>0.15157816165493698</v>
      </c>
      <c r="M241" s="146">
        <v>0.14099313259376656</v>
      </c>
    </row>
    <row r="242" spans="2:14" ht="6" customHeight="1" x14ac:dyDescent="0.25"/>
    <row r="243" spans="2:14" x14ac:dyDescent="0.25">
      <c r="B243" s="49" t="s">
        <v>343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>
        <f>SUM(C229:C237)</f>
        <v>34265</v>
      </c>
      <c r="I244" s="140"/>
      <c r="K244" s="49"/>
      <c r="M244" s="151"/>
    </row>
    <row r="246" spans="2:14" ht="48.75" customHeight="1" thickBot="1" x14ac:dyDescent="0.3">
      <c r="B246" s="307" t="s">
        <v>354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50" t="str">
        <f>C248</f>
        <v>Irlanda</v>
      </c>
      <c r="C248" s="317" t="s">
        <v>207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f>2019</f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",RIGHT(2019,2),"/",RIGHT(2018,2))</f>
        <v>var 19/18</v>
      </c>
      <c r="E250" s="139" t="s">
        <v>135</v>
      </c>
      <c r="F250" s="138" t="str">
        <f>CONCATENATE("var ",RIGHT(E249,2),"/",RIGHT(E249-1,2))</f>
        <v>var 20/19</v>
      </c>
      <c r="G250" s="139" t="s">
        <v>135</v>
      </c>
      <c r="H250" s="138" t="str">
        <f>CONCATENATE("var ",RIGHT(G249,2),"/",RIGHT(G249-1,2))</f>
        <v>var 21/20</v>
      </c>
      <c r="I250" s="139" t="s">
        <v>135</v>
      </c>
      <c r="J250" s="138" t="str">
        <f>CONCATENATE("var ",RIGHT(I249,2),"/",RIGHT(I249-1,2))</f>
        <v>var 22/21</v>
      </c>
      <c r="K250" s="139" t="s">
        <v>135</v>
      </c>
      <c r="L250" s="138" t="str">
        <f>CONCATENATE("var ",RIGHT(K249,2),"/",RIGHT(K249-1,2))</f>
        <v>var 23/22</v>
      </c>
      <c r="M250" s="138" t="str">
        <f>CONCATENATE("var ",RIGHT(K249,2),"/",RIGHT(2019,2))</f>
        <v>var 23/19</v>
      </c>
    </row>
    <row r="251" spans="2:14" x14ac:dyDescent="0.25">
      <c r="B251" s="141" t="s">
        <v>139</v>
      </c>
      <c r="C251" s="142">
        <v>15280</v>
      </c>
      <c r="D251" s="143">
        <v>9.0883129863639667E-2</v>
      </c>
      <c r="E251" s="142">
        <v>13461</v>
      </c>
      <c r="F251" s="143">
        <f t="shared" ref="F251:J263" si="32">IFERROR(E251/C251-1,"-")</f>
        <v>-0.11904450261780108</v>
      </c>
      <c r="G251" s="142">
        <v>1099</v>
      </c>
      <c r="H251" s="143">
        <f t="shared" si="32"/>
        <v>-0.91835673426937081</v>
      </c>
      <c r="I251" s="142">
        <v>11614</v>
      </c>
      <c r="J251" s="143">
        <f t="shared" si="32"/>
        <v>9.5677888989990905</v>
      </c>
      <c r="K251" s="142">
        <v>18886</v>
      </c>
      <c r="L251" s="143">
        <f t="shared" ref="L251:L255" si="33">IFERROR(K251/I251-1,"-")</f>
        <v>0.62614086447391082</v>
      </c>
      <c r="M251" s="143">
        <f>K251/C251-1</f>
        <v>0.23599476439790568</v>
      </c>
    </row>
    <row r="252" spans="2:14" x14ac:dyDescent="0.25">
      <c r="B252" s="141" t="s">
        <v>141</v>
      </c>
      <c r="C252" s="142">
        <v>14861</v>
      </c>
      <c r="D252" s="143">
        <v>6.0969515242378813E-2</v>
      </c>
      <c r="E252" s="142">
        <v>13911</v>
      </c>
      <c r="F252" s="143">
        <f t="shared" si="32"/>
        <v>-6.3925711594105428E-2</v>
      </c>
      <c r="G252" s="142">
        <v>184</v>
      </c>
      <c r="H252" s="143">
        <f t="shared" si="32"/>
        <v>-0.98677305729278986</v>
      </c>
      <c r="I252" s="142">
        <v>12859</v>
      </c>
      <c r="J252" s="143">
        <f t="shared" si="32"/>
        <v>68.885869565217391</v>
      </c>
      <c r="K252" s="142">
        <v>16878</v>
      </c>
      <c r="L252" s="143">
        <f t="shared" si="33"/>
        <v>0.3125437436814682</v>
      </c>
      <c r="M252" s="143">
        <f>IFERROR(L252/C252-1,"-")</f>
        <v>-0.99997896886187465</v>
      </c>
    </row>
    <row r="253" spans="2:14" x14ac:dyDescent="0.25">
      <c r="B253" s="141" t="s">
        <v>143</v>
      </c>
      <c r="C253" s="142">
        <v>17576</v>
      </c>
      <c r="D253" s="143">
        <v>-1.3692480359147052E-2</v>
      </c>
      <c r="E253" s="142">
        <v>6343</v>
      </c>
      <c r="F253" s="143">
        <f t="shared" si="32"/>
        <v>-0.63911015020482476</v>
      </c>
      <c r="G253" s="142">
        <v>271</v>
      </c>
      <c r="H253" s="143">
        <f t="shared" si="32"/>
        <v>-0.95727573703294966</v>
      </c>
      <c r="I253" s="142">
        <v>15969</v>
      </c>
      <c r="J253" s="143">
        <f t="shared" si="32"/>
        <v>57.926199261992622</v>
      </c>
      <c r="K253" s="142">
        <v>18985</v>
      </c>
      <c r="L253" s="143">
        <f t="shared" si="33"/>
        <v>0.18886592773498645</v>
      </c>
      <c r="M253" s="143">
        <f t="shared" ref="M253:M255" si="34">IFERROR(L253/C253-1,"-")</f>
        <v>-0.99998925432818986</v>
      </c>
    </row>
    <row r="254" spans="2:14" x14ac:dyDescent="0.25">
      <c r="B254" s="141" t="s">
        <v>145</v>
      </c>
      <c r="C254" s="142">
        <v>18836</v>
      </c>
      <c r="D254" s="143">
        <v>6.2979683972911982E-2</v>
      </c>
      <c r="E254" s="142">
        <v>0</v>
      </c>
      <c r="F254" s="143">
        <f t="shared" si="32"/>
        <v>-1</v>
      </c>
      <c r="G254" s="142">
        <v>216</v>
      </c>
      <c r="H254" s="143" t="str">
        <f t="shared" si="32"/>
        <v>-</v>
      </c>
      <c r="I254" s="142">
        <v>17307</v>
      </c>
      <c r="J254" s="143">
        <f t="shared" si="32"/>
        <v>79.125</v>
      </c>
      <c r="K254" s="142">
        <v>20476</v>
      </c>
      <c r="L254" s="143">
        <f t="shared" si="33"/>
        <v>0.18310510198185703</v>
      </c>
      <c r="M254" s="143">
        <f t="shared" si="34"/>
        <v>-0.99999027898163184</v>
      </c>
    </row>
    <row r="255" spans="2:14" x14ac:dyDescent="0.25">
      <c r="B255" s="141" t="s">
        <v>147</v>
      </c>
      <c r="C255" s="142">
        <v>20375</v>
      </c>
      <c r="D255" s="143">
        <v>3.969995407460325E-2</v>
      </c>
      <c r="E255" s="142">
        <v>1</v>
      </c>
      <c r="F255" s="143">
        <f t="shared" si="32"/>
        <v>-0.99995092024539878</v>
      </c>
      <c r="G255" s="142">
        <v>330</v>
      </c>
      <c r="H255" s="143">
        <f t="shared" si="32"/>
        <v>329</v>
      </c>
      <c r="I255" s="142">
        <v>18379</v>
      </c>
      <c r="J255" s="143">
        <f t="shared" si="32"/>
        <v>54.693939393939395</v>
      </c>
      <c r="K255" s="142">
        <v>22243</v>
      </c>
      <c r="L255" s="143">
        <f t="shared" si="33"/>
        <v>0.2102399477664727</v>
      </c>
      <c r="M255" s="143">
        <f t="shared" si="34"/>
        <v>-0.99998968147495626</v>
      </c>
    </row>
    <row r="256" spans="2:14" x14ac:dyDescent="0.25">
      <c r="B256" s="141" t="s">
        <v>149</v>
      </c>
      <c r="C256" s="142">
        <v>21504</v>
      </c>
      <c r="D256" s="143">
        <v>-3.2092541747310577E-2</v>
      </c>
      <c r="E256" s="142">
        <v>2</v>
      </c>
      <c r="F256" s="143">
        <f t="shared" si="32"/>
        <v>-0.99990699404761907</v>
      </c>
      <c r="G256" s="142">
        <v>451</v>
      </c>
      <c r="H256" s="143">
        <f t="shared" si="32"/>
        <v>224.5</v>
      </c>
      <c r="I256" s="142">
        <v>20711</v>
      </c>
      <c r="J256" s="143">
        <f t="shared" si="32"/>
        <v>44.922394678492239</v>
      </c>
      <c r="K256" s="142"/>
      <c r="L256" s="143"/>
      <c r="M256" s="143"/>
    </row>
    <row r="257" spans="2:14" x14ac:dyDescent="0.25">
      <c r="B257" s="141" t="s">
        <v>151</v>
      </c>
      <c r="C257" s="142">
        <v>22412</v>
      </c>
      <c r="D257" s="143">
        <v>0.11115518096182453</v>
      </c>
      <c r="E257" s="142">
        <v>1581</v>
      </c>
      <c r="F257" s="143">
        <f t="shared" si="32"/>
        <v>-0.92945743351775834</v>
      </c>
      <c r="G257" s="142">
        <v>4201</v>
      </c>
      <c r="H257" s="143">
        <f t="shared" si="32"/>
        <v>1.6571790006325111</v>
      </c>
      <c r="I257" s="142">
        <v>21023</v>
      </c>
      <c r="J257" s="143">
        <f t="shared" si="32"/>
        <v>4.0042846941204475</v>
      </c>
      <c r="K257" s="142"/>
      <c r="L257" s="143"/>
      <c r="M257" s="143"/>
    </row>
    <row r="258" spans="2:14" x14ac:dyDescent="0.25">
      <c r="B258" s="141" t="s">
        <v>153</v>
      </c>
      <c r="C258" s="142">
        <v>21591</v>
      </c>
      <c r="D258" s="143">
        <v>0.1729139504563233</v>
      </c>
      <c r="E258" s="142">
        <v>1478</v>
      </c>
      <c r="F258" s="143">
        <f t="shared" si="32"/>
        <v>-0.931545551387152</v>
      </c>
      <c r="G258" s="142">
        <v>10430</v>
      </c>
      <c r="H258" s="143">
        <f t="shared" si="32"/>
        <v>6.0568335588633291</v>
      </c>
      <c r="I258" s="142">
        <v>19619</v>
      </c>
      <c r="J258" s="143">
        <f t="shared" si="32"/>
        <v>0.88101629913710444</v>
      </c>
      <c r="K258" s="142"/>
      <c r="L258" s="143"/>
      <c r="M258" s="143"/>
    </row>
    <row r="259" spans="2:14" x14ac:dyDescent="0.25">
      <c r="B259" s="141" t="s">
        <v>155</v>
      </c>
      <c r="C259" s="142">
        <v>20223</v>
      </c>
      <c r="D259" s="143">
        <v>-4.7073791348600458E-2</v>
      </c>
      <c r="E259" s="142">
        <v>1074</v>
      </c>
      <c r="F259" s="143">
        <f t="shared" si="32"/>
        <v>-0.9468921524996291</v>
      </c>
      <c r="G259" s="142">
        <v>11533</v>
      </c>
      <c r="H259" s="143">
        <f t="shared" si="32"/>
        <v>9.7383612662942269</v>
      </c>
      <c r="I259" s="142">
        <v>18556</v>
      </c>
      <c r="J259" s="143">
        <f t="shared" si="32"/>
        <v>0.6089482354981357</v>
      </c>
      <c r="K259" s="142"/>
      <c r="L259" s="143"/>
      <c r="M259" s="143"/>
    </row>
    <row r="260" spans="2:14" x14ac:dyDescent="0.25">
      <c r="B260" s="141" t="s">
        <v>157</v>
      </c>
      <c r="C260" s="142">
        <v>21309</v>
      </c>
      <c r="D260" s="143">
        <v>8.6140985779091794E-2</v>
      </c>
      <c r="E260" s="142">
        <v>1406</v>
      </c>
      <c r="F260" s="143">
        <f t="shared" si="32"/>
        <v>-0.93401848983997371</v>
      </c>
      <c r="G260" s="142">
        <v>14414</v>
      </c>
      <c r="H260" s="143">
        <f t="shared" si="32"/>
        <v>9.2517780938833578</v>
      </c>
      <c r="I260" s="142">
        <v>18377</v>
      </c>
      <c r="J260" s="143">
        <f t="shared" si="32"/>
        <v>0.27494102955459976</v>
      </c>
      <c r="K260" s="142"/>
      <c r="L260" s="143"/>
      <c r="M260" s="143"/>
    </row>
    <row r="261" spans="2:14" x14ac:dyDescent="0.25">
      <c r="B261" s="141" t="s">
        <v>159</v>
      </c>
      <c r="C261" s="142">
        <v>12567</v>
      </c>
      <c r="D261" s="143">
        <v>-3.9734087262168538E-2</v>
      </c>
      <c r="E261" s="142">
        <v>1044</v>
      </c>
      <c r="F261" s="143">
        <f t="shared" si="32"/>
        <v>-0.91692528049653854</v>
      </c>
      <c r="G261" s="142">
        <v>10619</v>
      </c>
      <c r="H261" s="143">
        <f t="shared" si="32"/>
        <v>9.1714559386973171</v>
      </c>
      <c r="I261" s="142">
        <v>16231</v>
      </c>
      <c r="J261" s="143">
        <f t="shared" si="32"/>
        <v>0.52848667482813827</v>
      </c>
      <c r="K261" s="142"/>
      <c r="L261" s="143"/>
      <c r="M261" s="143"/>
    </row>
    <row r="262" spans="2:14" x14ac:dyDescent="0.25">
      <c r="B262" s="141" t="s">
        <v>161</v>
      </c>
      <c r="C262" s="142">
        <v>14057</v>
      </c>
      <c r="D262" s="143">
        <v>5.2091909288226823E-2</v>
      </c>
      <c r="E262" s="142">
        <v>1366</v>
      </c>
      <c r="F262" s="143">
        <f t="shared" si="32"/>
        <v>-0.90282421569324889</v>
      </c>
      <c r="G262" s="142">
        <v>9236</v>
      </c>
      <c r="H262" s="143">
        <f t="shared" si="32"/>
        <v>5.7613469985358714</v>
      </c>
      <c r="I262" s="142">
        <v>16007</v>
      </c>
      <c r="J262" s="143">
        <f t="shared" si="32"/>
        <v>0.73310957124296228</v>
      </c>
      <c r="K262" s="142"/>
      <c r="L262" s="143"/>
      <c r="M262" s="143"/>
    </row>
    <row r="263" spans="2:14" ht="15.75" x14ac:dyDescent="0.25">
      <c r="B263" s="144" t="s">
        <v>121</v>
      </c>
      <c r="C263" s="145">
        <v>220591</v>
      </c>
      <c r="D263" s="146">
        <v>4.4291902383601256E-2</v>
      </c>
      <c r="E263" s="145">
        <v>41669</v>
      </c>
      <c r="F263" s="146">
        <f t="shared" si="32"/>
        <v>-0.81110290084364278</v>
      </c>
      <c r="G263" s="145">
        <v>62984</v>
      </c>
      <c r="H263" s="146">
        <f t="shared" si="32"/>
        <v>0.51153135424416241</v>
      </c>
      <c r="I263" s="145">
        <v>206652</v>
      </c>
      <c r="J263" s="146">
        <f t="shared" si="32"/>
        <v>2.2810237520640162</v>
      </c>
      <c r="K263" s="145">
        <v>97468</v>
      </c>
      <c r="L263" s="146">
        <v>0.280317360235393</v>
      </c>
      <c r="M263" s="146">
        <v>0.12124976992453518</v>
      </c>
    </row>
    <row r="264" spans="2:14" ht="6" customHeight="1" x14ac:dyDescent="0.25"/>
    <row r="265" spans="2:14" x14ac:dyDescent="0.25">
      <c r="B265" s="49" t="s">
        <v>343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0"/>
    </row>
    <row r="268" spans="2:14" ht="48.75" customHeight="1" thickBot="1" x14ac:dyDescent="0.3">
      <c r="B268" s="307" t="s">
        <v>355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1" t="s">
        <v>209</v>
      </c>
    </row>
    <row r="269" spans="2:14" ht="10.5" customHeight="1" thickBot="1" x14ac:dyDescent="0.3">
      <c r="B269" s="134"/>
      <c r="C269" s="135"/>
      <c r="D269" s="134"/>
      <c r="E269" s="134"/>
      <c r="F269" s="134"/>
      <c r="G269" s="134"/>
      <c r="H269" s="134"/>
      <c r="I269" s="134"/>
      <c r="J269" s="134"/>
      <c r="K269" s="4"/>
      <c r="L269" s="4"/>
      <c r="N269" s="1" t="s">
        <v>210</v>
      </c>
    </row>
    <row r="270" spans="2:14" ht="22.5" thickTop="1" thickBot="1" x14ac:dyDescent="0.3">
      <c r="B270" s="150" t="str">
        <f>C270</f>
        <v>Suiza</v>
      </c>
      <c r="C270" s="317" t="s">
        <v>211</v>
      </c>
      <c r="D270" s="318"/>
      <c r="E270" s="318"/>
      <c r="F270" s="318"/>
      <c r="G270" s="318"/>
      <c r="H270" s="318"/>
      <c r="I270" s="318"/>
      <c r="J270" s="318"/>
      <c r="K270" s="318"/>
      <c r="L270" s="318"/>
      <c r="M270" s="319"/>
    </row>
    <row r="271" spans="2:14" ht="22.5" thickTop="1" thickBot="1" x14ac:dyDescent="0.3">
      <c r="B271" s="13"/>
      <c r="C271" s="320">
        <f>2019</f>
        <v>2019</v>
      </c>
      <c r="D271" s="321"/>
      <c r="E271" s="322">
        <v>2020</v>
      </c>
      <c r="F271" s="321"/>
      <c r="G271" s="322">
        <v>2021</v>
      </c>
      <c r="H271" s="321"/>
      <c r="I271" s="322">
        <v>2022</v>
      </c>
      <c r="J271" s="321"/>
      <c r="K271" s="322">
        <v>2023</v>
      </c>
      <c r="L271" s="323"/>
      <c r="M271" s="324"/>
    </row>
    <row r="272" spans="2:14" ht="16.5" thickTop="1" thickBot="1" x14ac:dyDescent="0.3">
      <c r="B272" s="16"/>
      <c r="C272" s="137" t="s">
        <v>135</v>
      </c>
      <c r="D272" s="138" t="str">
        <f>CONCATENATE("var ",RIGHT(2019,2),"/",RIGHT(2018,2))</f>
        <v>var 19/18</v>
      </c>
      <c r="E272" s="139" t="s">
        <v>135</v>
      </c>
      <c r="F272" s="138" t="str">
        <f>CONCATENATE("var ",RIGHT(E271,2),"/",RIGHT(E271-1,2))</f>
        <v>var 20/19</v>
      </c>
      <c r="G272" s="139" t="s">
        <v>135</v>
      </c>
      <c r="H272" s="138" t="str">
        <f>CONCATENATE("var ",RIGHT(G271,2),"/",RIGHT(G271-1,2))</f>
        <v>var 21/20</v>
      </c>
      <c r="I272" s="139" t="s">
        <v>135</v>
      </c>
      <c r="J272" s="138" t="str">
        <f>CONCATENATE("var ",RIGHT(I271,2),"/",RIGHT(I271-1,2))</f>
        <v>var 22/21</v>
      </c>
      <c r="K272" s="139" t="s">
        <v>135</v>
      </c>
      <c r="L272" s="138" t="str">
        <f>CONCATENATE("var ",RIGHT(K271,2),"/",RIGHT(K271-1,2))</f>
        <v>var 23/22</v>
      </c>
      <c r="M272" s="138" t="str">
        <f>CONCATENATE("var ",RIGHT(K271,2),"/",RIGHT(2019,2))</f>
        <v>var 23/19</v>
      </c>
    </row>
    <row r="273" spans="2:13" x14ac:dyDescent="0.25">
      <c r="B273" s="141" t="s">
        <v>139</v>
      </c>
      <c r="C273" s="142">
        <v>1440</v>
      </c>
      <c r="D273" s="143">
        <v>2.7837259100642386E-2</v>
      </c>
      <c r="E273" s="142">
        <v>1530</v>
      </c>
      <c r="F273" s="143">
        <f t="shared" ref="F273:J285" si="35">IFERROR(E273/C273-1,"-")</f>
        <v>6.25E-2</v>
      </c>
      <c r="G273" s="142">
        <v>236</v>
      </c>
      <c r="H273" s="143">
        <f t="shared" si="35"/>
        <v>-0.8457516339869281</v>
      </c>
      <c r="I273" s="142">
        <v>788</v>
      </c>
      <c r="J273" s="143">
        <f t="shared" si="35"/>
        <v>2.3389830508474576</v>
      </c>
      <c r="K273" s="142">
        <v>1255</v>
      </c>
      <c r="L273" s="143">
        <f t="shared" ref="L273:L277" si="36">IFERROR(K273/I273-1,"-")</f>
        <v>0.59263959390862953</v>
      </c>
      <c r="M273" s="143">
        <f>K273/C273-1</f>
        <v>-0.12847222222222221</v>
      </c>
    </row>
    <row r="274" spans="2:13" x14ac:dyDescent="0.25">
      <c r="B274" s="141" t="s">
        <v>141</v>
      </c>
      <c r="C274" s="142">
        <v>1576</v>
      </c>
      <c r="D274" s="143">
        <v>-0.21199999999999997</v>
      </c>
      <c r="E274" s="142">
        <v>1568</v>
      </c>
      <c r="F274" s="143">
        <f t="shared" si="35"/>
        <v>-5.0761421319797106E-3</v>
      </c>
      <c r="G274" s="142">
        <v>21</v>
      </c>
      <c r="H274" s="143">
        <f t="shared" si="35"/>
        <v>-0.9866071428571429</v>
      </c>
      <c r="I274" s="142">
        <v>1216</v>
      </c>
      <c r="J274" s="143">
        <f t="shared" si="35"/>
        <v>56.904761904761905</v>
      </c>
      <c r="K274" s="142">
        <v>1783</v>
      </c>
      <c r="L274" s="143">
        <f t="shared" si="36"/>
        <v>0.46628289473684204</v>
      </c>
      <c r="M274" s="143">
        <f>IFERROR(L274/C274-1,"-")</f>
        <v>-0.99970413521907564</v>
      </c>
    </row>
    <row r="275" spans="2:13" x14ac:dyDescent="0.25">
      <c r="B275" s="141" t="s">
        <v>143</v>
      </c>
      <c r="C275" s="142">
        <v>1677</v>
      </c>
      <c r="D275" s="143">
        <v>2.5061124694376602E-2</v>
      </c>
      <c r="E275" s="142">
        <v>545</v>
      </c>
      <c r="F275" s="143">
        <f t="shared" si="35"/>
        <v>-0.67501490757304716</v>
      </c>
      <c r="G275" s="142">
        <v>174</v>
      </c>
      <c r="H275" s="143">
        <f t="shared" si="35"/>
        <v>-0.68073394495412842</v>
      </c>
      <c r="I275" s="142">
        <v>1409</v>
      </c>
      <c r="J275" s="143">
        <f t="shared" si="35"/>
        <v>7.0977011494252871</v>
      </c>
      <c r="K275" s="142">
        <v>1601</v>
      </c>
      <c r="L275" s="143">
        <f t="shared" si="36"/>
        <v>0.13626685592618881</v>
      </c>
      <c r="M275" s="143">
        <f t="shared" ref="M275:M277" si="37">IFERROR(L275/C275-1,"-")</f>
        <v>-0.99991874367565525</v>
      </c>
    </row>
    <row r="276" spans="2:13" x14ac:dyDescent="0.25">
      <c r="B276" s="141" t="s">
        <v>145</v>
      </c>
      <c r="C276" s="142">
        <v>1776</v>
      </c>
      <c r="D276" s="143">
        <v>-8.4536082474226837E-2</v>
      </c>
      <c r="E276" s="142">
        <v>0</v>
      </c>
      <c r="F276" s="143">
        <f t="shared" si="35"/>
        <v>-1</v>
      </c>
      <c r="G276" s="142">
        <v>647</v>
      </c>
      <c r="H276" s="143" t="str">
        <f t="shared" si="35"/>
        <v>-</v>
      </c>
      <c r="I276" s="142">
        <v>1829</v>
      </c>
      <c r="J276" s="143">
        <f t="shared" si="35"/>
        <v>1.8268933539412675</v>
      </c>
      <c r="K276" s="142">
        <v>1849</v>
      </c>
      <c r="L276" s="143">
        <f t="shared" si="36"/>
        <v>1.0934937124111643E-2</v>
      </c>
      <c r="M276" s="143">
        <f t="shared" si="37"/>
        <v>-0.99999384294080851</v>
      </c>
    </row>
    <row r="277" spans="2:13" x14ac:dyDescent="0.25">
      <c r="B277" s="141" t="s">
        <v>147</v>
      </c>
      <c r="C277" s="142">
        <v>1378</v>
      </c>
      <c r="D277" s="143">
        <v>-9.6985583224115324E-2</v>
      </c>
      <c r="E277" s="142">
        <v>0</v>
      </c>
      <c r="F277" s="143">
        <f t="shared" si="35"/>
        <v>-1</v>
      </c>
      <c r="G277" s="142">
        <v>801</v>
      </c>
      <c r="H277" s="143" t="str">
        <f t="shared" si="35"/>
        <v>-</v>
      </c>
      <c r="I277" s="142">
        <v>1170</v>
      </c>
      <c r="J277" s="143">
        <f t="shared" si="35"/>
        <v>0.4606741573033708</v>
      </c>
      <c r="K277" s="142">
        <v>1316</v>
      </c>
      <c r="L277" s="143">
        <f t="shared" si="36"/>
        <v>0.12478632478632479</v>
      </c>
      <c r="M277" s="143">
        <f t="shared" si="37"/>
        <v>-0.99990944388622183</v>
      </c>
    </row>
    <row r="278" spans="2:13" x14ac:dyDescent="0.25">
      <c r="B278" s="141" t="s">
        <v>149</v>
      </c>
      <c r="C278" s="142">
        <v>1340</v>
      </c>
      <c r="D278" s="143">
        <v>-7.7770130763936685E-2</v>
      </c>
      <c r="E278" s="142">
        <v>2</v>
      </c>
      <c r="F278" s="143">
        <f t="shared" si="35"/>
        <v>-0.9985074626865672</v>
      </c>
      <c r="G278" s="142">
        <v>464</v>
      </c>
      <c r="H278" s="143">
        <f t="shared" si="35"/>
        <v>231</v>
      </c>
      <c r="I278" s="142">
        <v>945</v>
      </c>
      <c r="J278" s="143">
        <f t="shared" si="35"/>
        <v>1.0366379310344827</v>
      </c>
      <c r="K278" s="142"/>
      <c r="L278" s="143"/>
      <c r="M278" s="143"/>
    </row>
    <row r="279" spans="2:13" x14ac:dyDescent="0.25">
      <c r="B279" s="141" t="s">
        <v>151</v>
      </c>
      <c r="C279" s="142">
        <v>1708</v>
      </c>
      <c r="D279" s="143">
        <v>-6.8702290076335881E-2</v>
      </c>
      <c r="E279" s="142">
        <v>264</v>
      </c>
      <c r="F279" s="143">
        <f t="shared" si="35"/>
        <v>-0.84543325526932089</v>
      </c>
      <c r="G279" s="142">
        <v>922</v>
      </c>
      <c r="H279" s="143">
        <f t="shared" si="35"/>
        <v>2.4924242424242422</v>
      </c>
      <c r="I279" s="142">
        <v>1398</v>
      </c>
      <c r="J279" s="143">
        <f t="shared" si="35"/>
        <v>0.51626898047722336</v>
      </c>
      <c r="K279" s="142"/>
      <c r="L279" s="143"/>
      <c r="M279" s="143"/>
    </row>
    <row r="280" spans="2:13" x14ac:dyDescent="0.25">
      <c r="B280" s="141" t="s">
        <v>153</v>
      </c>
      <c r="C280" s="142">
        <v>1411</v>
      </c>
      <c r="D280" s="143">
        <v>0.20908311910882604</v>
      </c>
      <c r="E280" s="142">
        <v>218</v>
      </c>
      <c r="F280" s="143">
        <f t="shared" si="35"/>
        <v>-0.84549964564138902</v>
      </c>
      <c r="G280" s="142">
        <v>821</v>
      </c>
      <c r="H280" s="143">
        <f t="shared" si="35"/>
        <v>2.7660550458715596</v>
      </c>
      <c r="I280" s="142">
        <v>804</v>
      </c>
      <c r="J280" s="143">
        <f t="shared" si="35"/>
        <v>-2.0706455542021884E-2</v>
      </c>
      <c r="K280" s="142"/>
      <c r="L280" s="143"/>
      <c r="M280" s="143"/>
    </row>
    <row r="281" spans="2:13" x14ac:dyDescent="0.25">
      <c r="B281" s="141" t="s">
        <v>155</v>
      </c>
      <c r="C281" s="142">
        <v>1955</v>
      </c>
      <c r="D281" s="143">
        <v>-0.1229250785105428</v>
      </c>
      <c r="E281" s="142">
        <v>170</v>
      </c>
      <c r="F281" s="143">
        <f t="shared" si="35"/>
        <v>-0.91304347826086962</v>
      </c>
      <c r="G281" s="142">
        <v>1095</v>
      </c>
      <c r="H281" s="143">
        <f t="shared" si="35"/>
        <v>5.4411764705882355</v>
      </c>
      <c r="I281" s="142">
        <v>1112</v>
      </c>
      <c r="J281" s="143">
        <f t="shared" si="35"/>
        <v>1.5525114155251041E-2</v>
      </c>
      <c r="K281" s="142"/>
      <c r="L281" s="143"/>
      <c r="M281" s="143"/>
    </row>
    <row r="282" spans="2:13" x14ac:dyDescent="0.25">
      <c r="B282" s="141" t="s">
        <v>157</v>
      </c>
      <c r="C282" s="142">
        <v>2871</v>
      </c>
      <c r="D282" s="143">
        <v>5.4351817847961836E-2</v>
      </c>
      <c r="E282" s="142">
        <v>89</v>
      </c>
      <c r="F282" s="143">
        <f t="shared" si="35"/>
        <v>-0.96900034831069315</v>
      </c>
      <c r="G282" s="142">
        <v>2071</v>
      </c>
      <c r="H282" s="143">
        <f t="shared" si="35"/>
        <v>22.269662921348313</v>
      </c>
      <c r="I282" s="142">
        <v>2456</v>
      </c>
      <c r="J282" s="143">
        <f t="shared" si="35"/>
        <v>0.18590053114437466</v>
      </c>
      <c r="K282" s="142"/>
      <c r="L282" s="143"/>
      <c r="M282" s="143"/>
    </row>
    <row r="283" spans="2:13" x14ac:dyDescent="0.25">
      <c r="B283" s="141" t="s">
        <v>159</v>
      </c>
      <c r="C283" s="142">
        <v>2279</v>
      </c>
      <c r="D283" s="143">
        <v>0.12598814229249022</v>
      </c>
      <c r="E283" s="142">
        <v>182</v>
      </c>
      <c r="F283" s="143">
        <f t="shared" si="35"/>
        <v>-0.92014041246160594</v>
      </c>
      <c r="G283" s="142">
        <v>1883</v>
      </c>
      <c r="H283" s="143">
        <f t="shared" si="35"/>
        <v>9.3461538461538467</v>
      </c>
      <c r="I283" s="142">
        <v>1809</v>
      </c>
      <c r="J283" s="143">
        <f t="shared" si="35"/>
        <v>-3.9298990971853409E-2</v>
      </c>
      <c r="K283" s="142"/>
      <c r="L283" s="143"/>
      <c r="M283" s="143"/>
    </row>
    <row r="284" spans="2:13" x14ac:dyDescent="0.25">
      <c r="B284" s="141" t="s">
        <v>161</v>
      </c>
      <c r="C284" s="142">
        <v>1601</v>
      </c>
      <c r="D284" s="143">
        <v>-5.7126030624263802E-2</v>
      </c>
      <c r="E284" s="142">
        <v>264</v>
      </c>
      <c r="F284" s="143">
        <f t="shared" si="35"/>
        <v>-0.83510306058713302</v>
      </c>
      <c r="G284" s="142">
        <v>1141</v>
      </c>
      <c r="H284" s="143">
        <f t="shared" si="35"/>
        <v>3.3219696969696972</v>
      </c>
      <c r="I284" s="142">
        <v>1429</v>
      </c>
      <c r="J284" s="143">
        <f t="shared" si="35"/>
        <v>0.252410166520596</v>
      </c>
      <c r="K284" s="142"/>
      <c r="L284" s="143"/>
      <c r="M284" s="143"/>
    </row>
    <row r="285" spans="2:13" ht="15.75" x14ac:dyDescent="0.25">
      <c r="B285" s="144" t="s">
        <v>121</v>
      </c>
      <c r="C285" s="145">
        <v>21012</v>
      </c>
      <c r="D285" s="146">
        <v>-2.8616337663538438E-2</v>
      </c>
      <c r="E285" s="145">
        <v>4832</v>
      </c>
      <c r="F285" s="146">
        <f t="shared" si="35"/>
        <v>-0.77003616980772893</v>
      </c>
      <c r="G285" s="145">
        <v>10276</v>
      </c>
      <c r="H285" s="146">
        <f t="shared" si="35"/>
        <v>1.1266556291390728</v>
      </c>
      <c r="I285" s="145">
        <v>16365</v>
      </c>
      <c r="J285" s="146">
        <f t="shared" si="35"/>
        <v>0.59254573764110541</v>
      </c>
      <c r="K285" s="145">
        <v>7804</v>
      </c>
      <c r="L285" s="146">
        <v>0.21709295071740486</v>
      </c>
      <c r="M285" s="146">
        <v>-5.4798011979100281E-3</v>
      </c>
    </row>
    <row r="286" spans="2:13" ht="6" customHeight="1" x14ac:dyDescent="0.25"/>
    <row r="287" spans="2:13" x14ac:dyDescent="0.25">
      <c r="B287" s="49" t="s">
        <v>343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0"/>
      <c r="I288" s="140"/>
      <c r="L288" s="149"/>
    </row>
    <row r="290" spans="2:14" ht="48.75" customHeight="1" thickBot="1" x14ac:dyDescent="0.3">
      <c r="B290" s="307" t="s">
        <v>356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1" t="s">
        <v>213</v>
      </c>
    </row>
    <row r="291" spans="2:14" ht="10.5" customHeight="1" thickBot="1" x14ac:dyDescent="0.3">
      <c r="B291" s="134"/>
      <c r="C291" s="135"/>
      <c r="D291" s="134"/>
      <c r="E291" s="134"/>
      <c r="F291" s="134"/>
      <c r="G291" s="134"/>
      <c r="H291" s="134"/>
      <c r="I291" s="134"/>
      <c r="J291" s="134"/>
      <c r="K291" s="4"/>
      <c r="L291" s="4"/>
      <c r="N291" s="1" t="s">
        <v>214</v>
      </c>
    </row>
    <row r="292" spans="2:14" ht="22.5" thickTop="1" thickBot="1" x14ac:dyDescent="0.3">
      <c r="B292" s="150" t="str">
        <f>C292</f>
        <v>Austria</v>
      </c>
      <c r="C292" s="317" t="s">
        <v>215</v>
      </c>
      <c r="D292" s="318"/>
      <c r="E292" s="318"/>
      <c r="F292" s="318"/>
      <c r="G292" s="318"/>
      <c r="H292" s="318"/>
      <c r="I292" s="318"/>
      <c r="J292" s="318"/>
      <c r="K292" s="318"/>
      <c r="L292" s="318"/>
      <c r="M292" s="319"/>
    </row>
    <row r="293" spans="2:14" ht="22.5" thickTop="1" thickBot="1" x14ac:dyDescent="0.3">
      <c r="B293" s="13"/>
      <c r="C293" s="320">
        <f>2019</f>
        <v>2019</v>
      </c>
      <c r="D293" s="321"/>
      <c r="E293" s="322">
        <v>2020</v>
      </c>
      <c r="F293" s="321"/>
      <c r="G293" s="322">
        <v>2021</v>
      </c>
      <c r="H293" s="321"/>
      <c r="I293" s="322">
        <v>2022</v>
      </c>
      <c r="J293" s="321"/>
      <c r="K293" s="322">
        <v>2023</v>
      </c>
      <c r="L293" s="323"/>
      <c r="M293" s="324"/>
    </row>
    <row r="294" spans="2:14" ht="16.5" thickTop="1" thickBot="1" x14ac:dyDescent="0.3">
      <c r="B294" s="16"/>
      <c r="C294" s="137" t="s">
        <v>135</v>
      </c>
      <c r="D294" s="138" t="str">
        <f>CONCATENATE("var ",RIGHT(2019,2),"/",RIGHT(2018,2))</f>
        <v>var 19/18</v>
      </c>
      <c r="E294" s="139" t="s">
        <v>135</v>
      </c>
      <c r="F294" s="138" t="str">
        <f>CONCATENATE("var ",RIGHT(E293,2),"/",RIGHT(E293-1,2))</f>
        <v>var 20/19</v>
      </c>
      <c r="G294" s="139" t="s">
        <v>135</v>
      </c>
      <c r="H294" s="138" t="str">
        <f>CONCATENATE("var ",RIGHT(G293,2),"/",RIGHT(G293-1,2))</f>
        <v>var 21/20</v>
      </c>
      <c r="I294" s="139" t="s">
        <v>135</v>
      </c>
      <c r="J294" s="138" t="str">
        <f>CONCATENATE("var ",RIGHT(I293,2),"/",RIGHT(I293-1,2))</f>
        <v>var 22/21</v>
      </c>
      <c r="K294" s="139" t="s">
        <v>135</v>
      </c>
      <c r="L294" s="138" t="str">
        <f>CONCATENATE("var ",RIGHT(K293,2),"/",RIGHT(K293-1,2))</f>
        <v>var 23/22</v>
      </c>
      <c r="M294" s="138" t="str">
        <f>CONCATENATE("var ",RIGHT(K293,2),"/",RIGHT(2019,2))</f>
        <v>var 23/19</v>
      </c>
    </row>
    <row r="295" spans="2:14" x14ac:dyDescent="0.25">
      <c r="B295" s="141" t="s">
        <v>139</v>
      </c>
      <c r="C295" s="142">
        <v>582</v>
      </c>
      <c r="D295" s="143">
        <v>-0.11550151975683887</v>
      </c>
      <c r="E295" s="142">
        <v>459</v>
      </c>
      <c r="F295" s="143">
        <f t="shared" ref="F295:J307" si="38">IFERROR(E295/C295-1,"-")</f>
        <v>-0.21134020618556704</v>
      </c>
      <c r="G295" s="142">
        <v>66</v>
      </c>
      <c r="H295" s="143">
        <f t="shared" si="38"/>
        <v>-0.85620915032679745</v>
      </c>
      <c r="I295" s="142">
        <v>485</v>
      </c>
      <c r="J295" s="143">
        <f t="shared" si="38"/>
        <v>6.3484848484848486</v>
      </c>
      <c r="K295" s="142">
        <v>752</v>
      </c>
      <c r="L295" s="143">
        <f t="shared" ref="L295:L299" si="39">IFERROR(K295/I295-1,"-")</f>
        <v>0.55051546391752582</v>
      </c>
      <c r="M295" s="143">
        <f>K295/C295-1</f>
        <v>0.29209621993127155</v>
      </c>
    </row>
    <row r="296" spans="2:14" x14ac:dyDescent="0.25">
      <c r="B296" s="141" t="s">
        <v>141</v>
      </c>
      <c r="C296" s="142">
        <v>858</v>
      </c>
      <c r="D296" s="143">
        <v>0.37060702875399354</v>
      </c>
      <c r="E296" s="142">
        <v>499</v>
      </c>
      <c r="F296" s="143">
        <f t="shared" si="38"/>
        <v>-0.4184149184149184</v>
      </c>
      <c r="G296" s="142">
        <v>14</v>
      </c>
      <c r="H296" s="143">
        <f t="shared" si="38"/>
        <v>-0.97194388777555107</v>
      </c>
      <c r="I296" s="142">
        <v>514</v>
      </c>
      <c r="J296" s="143">
        <f t="shared" si="38"/>
        <v>35.714285714285715</v>
      </c>
      <c r="K296" s="142">
        <v>765</v>
      </c>
      <c r="L296" s="143">
        <f t="shared" si="39"/>
        <v>0.48832684824902728</v>
      </c>
      <c r="M296" s="143">
        <f>IFERROR(L296/C296-1,"-")</f>
        <v>-0.9994308544892202</v>
      </c>
    </row>
    <row r="297" spans="2:14" x14ac:dyDescent="0.25">
      <c r="B297" s="141" t="s">
        <v>143</v>
      </c>
      <c r="C297" s="142">
        <v>456</v>
      </c>
      <c r="D297" s="143">
        <v>-0.15711645101663585</v>
      </c>
      <c r="E297" s="142">
        <v>180</v>
      </c>
      <c r="F297" s="143">
        <f t="shared" si="38"/>
        <v>-0.60526315789473684</v>
      </c>
      <c r="G297" s="142">
        <v>59</v>
      </c>
      <c r="H297" s="143">
        <f t="shared" si="38"/>
        <v>-0.67222222222222228</v>
      </c>
      <c r="I297" s="142">
        <v>494</v>
      </c>
      <c r="J297" s="143">
        <f t="shared" si="38"/>
        <v>7.3728813559322042</v>
      </c>
      <c r="K297" s="142">
        <v>498</v>
      </c>
      <c r="L297" s="143">
        <f t="shared" si="39"/>
        <v>8.0971659919029104E-3</v>
      </c>
      <c r="M297" s="143">
        <f t="shared" ref="M297:M299" si="40">IFERROR(L297/C297-1,"-")</f>
        <v>-0.99998224305703531</v>
      </c>
    </row>
    <row r="298" spans="2:14" x14ac:dyDescent="0.25">
      <c r="B298" s="141" t="s">
        <v>145</v>
      </c>
      <c r="C298" s="142">
        <v>435</v>
      </c>
      <c r="D298" s="143">
        <v>0.1328125</v>
      </c>
      <c r="E298" s="142">
        <v>0</v>
      </c>
      <c r="F298" s="143">
        <f t="shared" si="38"/>
        <v>-1</v>
      </c>
      <c r="G298" s="142">
        <v>47</v>
      </c>
      <c r="H298" s="143" t="str">
        <f t="shared" si="38"/>
        <v>-</v>
      </c>
      <c r="I298" s="142">
        <v>569</v>
      </c>
      <c r="J298" s="143">
        <f t="shared" si="38"/>
        <v>11.106382978723405</v>
      </c>
      <c r="K298" s="142">
        <v>319</v>
      </c>
      <c r="L298" s="143">
        <f t="shared" si="39"/>
        <v>-0.43936731107205629</v>
      </c>
      <c r="M298" s="143">
        <f t="shared" si="40"/>
        <v>-1.0010100397955679</v>
      </c>
    </row>
    <row r="299" spans="2:14" x14ac:dyDescent="0.25">
      <c r="B299" s="141" t="s">
        <v>147</v>
      </c>
      <c r="C299" s="142">
        <v>275</v>
      </c>
      <c r="D299" s="143">
        <v>0.27906976744186052</v>
      </c>
      <c r="E299" s="142">
        <v>0</v>
      </c>
      <c r="F299" s="143">
        <f t="shared" si="38"/>
        <v>-1</v>
      </c>
      <c r="G299" s="142">
        <v>41</v>
      </c>
      <c r="H299" s="143" t="str">
        <f t="shared" si="38"/>
        <v>-</v>
      </c>
      <c r="I299" s="142">
        <v>320</v>
      </c>
      <c r="J299" s="143">
        <f t="shared" si="38"/>
        <v>6.8048780487804876</v>
      </c>
      <c r="K299" s="142">
        <v>291</v>
      </c>
      <c r="L299" s="143">
        <f t="shared" si="39"/>
        <v>-9.0624999999999956E-2</v>
      </c>
      <c r="M299" s="143">
        <f t="shared" si="40"/>
        <v>-1.0003295454545456</v>
      </c>
    </row>
    <row r="300" spans="2:14" x14ac:dyDescent="0.25">
      <c r="B300" s="141" t="s">
        <v>149</v>
      </c>
      <c r="C300" s="142">
        <v>295</v>
      </c>
      <c r="D300" s="143">
        <v>8.0586080586080522E-2</v>
      </c>
      <c r="E300" s="142">
        <v>1</v>
      </c>
      <c r="F300" s="143">
        <f t="shared" si="38"/>
        <v>-0.99661016949152548</v>
      </c>
      <c r="G300" s="142">
        <v>55</v>
      </c>
      <c r="H300" s="143">
        <f t="shared" si="38"/>
        <v>54</v>
      </c>
      <c r="I300" s="142">
        <v>263</v>
      </c>
      <c r="J300" s="143">
        <f t="shared" si="38"/>
        <v>3.7818181818181822</v>
      </c>
      <c r="K300" s="142"/>
      <c r="L300" s="143"/>
      <c r="M300" s="143"/>
    </row>
    <row r="301" spans="2:14" x14ac:dyDescent="0.25">
      <c r="B301" s="141" t="s">
        <v>151</v>
      </c>
      <c r="C301" s="142">
        <v>468</v>
      </c>
      <c r="D301" s="143">
        <v>-0.19725557461406518</v>
      </c>
      <c r="E301" s="142">
        <v>65</v>
      </c>
      <c r="F301" s="143">
        <f t="shared" si="38"/>
        <v>-0.86111111111111116</v>
      </c>
      <c r="G301" s="142">
        <v>148</v>
      </c>
      <c r="H301" s="143">
        <f t="shared" si="38"/>
        <v>1.2769230769230768</v>
      </c>
      <c r="I301" s="142">
        <v>499</v>
      </c>
      <c r="J301" s="143">
        <f t="shared" si="38"/>
        <v>2.3716216216216215</v>
      </c>
      <c r="K301" s="142"/>
      <c r="L301" s="143"/>
      <c r="M301" s="143"/>
    </row>
    <row r="302" spans="2:14" x14ac:dyDescent="0.25">
      <c r="B302" s="141" t="s">
        <v>153</v>
      </c>
      <c r="C302" s="142">
        <v>353</v>
      </c>
      <c r="D302" s="143">
        <v>2.6162790697674465E-2</v>
      </c>
      <c r="E302" s="142">
        <v>70</v>
      </c>
      <c r="F302" s="143">
        <f t="shared" si="38"/>
        <v>-0.80169971671388107</v>
      </c>
      <c r="G302" s="142">
        <v>201</v>
      </c>
      <c r="H302" s="143">
        <f t="shared" si="38"/>
        <v>1.8714285714285714</v>
      </c>
      <c r="I302" s="142">
        <v>388</v>
      </c>
      <c r="J302" s="143">
        <f t="shared" si="38"/>
        <v>0.93034825870646776</v>
      </c>
      <c r="K302" s="142"/>
      <c r="L302" s="143"/>
      <c r="M302" s="143"/>
    </row>
    <row r="303" spans="2:14" x14ac:dyDescent="0.25">
      <c r="B303" s="141" t="s">
        <v>155</v>
      </c>
      <c r="C303" s="142">
        <v>325</v>
      </c>
      <c r="D303" s="143">
        <v>-0.14698162729658792</v>
      </c>
      <c r="E303" s="142">
        <v>35</v>
      </c>
      <c r="F303" s="143">
        <f t="shared" si="38"/>
        <v>-0.89230769230769225</v>
      </c>
      <c r="G303" s="142">
        <v>193</v>
      </c>
      <c r="H303" s="143">
        <f t="shared" si="38"/>
        <v>4.5142857142857142</v>
      </c>
      <c r="I303" s="142">
        <v>352</v>
      </c>
      <c r="J303" s="143">
        <f t="shared" si="38"/>
        <v>0.82383419689119175</v>
      </c>
      <c r="K303" s="142"/>
      <c r="L303" s="143"/>
      <c r="M303" s="143"/>
    </row>
    <row r="304" spans="2:14" x14ac:dyDescent="0.25">
      <c r="B304" s="141" t="s">
        <v>157</v>
      </c>
      <c r="C304" s="142">
        <v>462</v>
      </c>
      <c r="D304" s="143">
        <v>-8.5148514851485113E-2</v>
      </c>
      <c r="E304" s="142">
        <v>41</v>
      </c>
      <c r="F304" s="143">
        <f t="shared" si="38"/>
        <v>-0.91125541125541121</v>
      </c>
      <c r="G304" s="142">
        <v>394</v>
      </c>
      <c r="H304" s="143">
        <f t="shared" si="38"/>
        <v>8.6097560975609753</v>
      </c>
      <c r="I304" s="142">
        <v>548</v>
      </c>
      <c r="J304" s="143">
        <f t="shared" si="38"/>
        <v>0.3908629441624365</v>
      </c>
      <c r="K304" s="142"/>
      <c r="L304" s="143"/>
      <c r="M304" s="143"/>
    </row>
    <row r="305" spans="2:14" x14ac:dyDescent="0.25">
      <c r="B305" s="141" t="s">
        <v>159</v>
      </c>
      <c r="C305" s="142">
        <v>612</v>
      </c>
      <c r="D305" s="143">
        <v>-0.36316337148803335</v>
      </c>
      <c r="E305" s="142">
        <v>54</v>
      </c>
      <c r="F305" s="143">
        <f t="shared" si="38"/>
        <v>-0.91176470588235292</v>
      </c>
      <c r="G305" s="142">
        <v>514</v>
      </c>
      <c r="H305" s="143">
        <f t="shared" si="38"/>
        <v>8.518518518518519</v>
      </c>
      <c r="I305" s="142">
        <v>665</v>
      </c>
      <c r="J305" s="143">
        <f t="shared" si="38"/>
        <v>0.29377431906614793</v>
      </c>
      <c r="K305" s="142"/>
      <c r="L305" s="143"/>
      <c r="M305" s="143"/>
    </row>
    <row r="306" spans="2:14" x14ac:dyDescent="0.25">
      <c r="B306" s="141" t="s">
        <v>161</v>
      </c>
      <c r="C306" s="142">
        <v>396</v>
      </c>
      <c r="D306" s="143">
        <v>-0.3529411764705882</v>
      </c>
      <c r="E306" s="142">
        <v>85</v>
      </c>
      <c r="F306" s="143">
        <f t="shared" si="38"/>
        <v>-0.78535353535353536</v>
      </c>
      <c r="G306" s="142">
        <v>359</v>
      </c>
      <c r="H306" s="143">
        <f t="shared" si="38"/>
        <v>3.223529411764706</v>
      </c>
      <c r="I306" s="142">
        <v>520</v>
      </c>
      <c r="J306" s="143">
        <f t="shared" si="38"/>
        <v>0.44846796657381605</v>
      </c>
      <c r="K306" s="142"/>
      <c r="L306" s="143"/>
      <c r="M306" s="143"/>
    </row>
    <row r="307" spans="2:14" ht="15.75" x14ac:dyDescent="0.25">
      <c r="B307" s="144" t="s">
        <v>121</v>
      </c>
      <c r="C307" s="145">
        <v>5517</v>
      </c>
      <c r="D307" s="146">
        <v>-9.3046194312017105E-2</v>
      </c>
      <c r="E307" s="145">
        <v>1489</v>
      </c>
      <c r="F307" s="146">
        <f t="shared" si="38"/>
        <v>-0.7301069421787203</v>
      </c>
      <c r="G307" s="145">
        <v>2091</v>
      </c>
      <c r="H307" s="146">
        <f t="shared" si="38"/>
        <v>0.40429818670248485</v>
      </c>
      <c r="I307" s="145">
        <v>5617</v>
      </c>
      <c r="J307" s="146">
        <f t="shared" si="38"/>
        <v>1.6862745098039214</v>
      </c>
      <c r="K307" s="145">
        <v>2625</v>
      </c>
      <c r="L307" s="146">
        <v>0.10201511335012592</v>
      </c>
      <c r="M307" s="146">
        <v>7.2908672294704768E-3</v>
      </c>
    </row>
    <row r="308" spans="2:14" ht="6" customHeight="1" x14ac:dyDescent="0.25"/>
    <row r="309" spans="2:14" x14ac:dyDescent="0.25">
      <c r="B309" s="49" t="s">
        <v>343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49"/>
      <c r="E310" s="149"/>
      <c r="G310" s="149"/>
      <c r="I310" s="149"/>
      <c r="K310" s="149"/>
    </row>
    <row r="313" spans="2:14" ht="48.75" customHeight="1" thickBot="1" x14ac:dyDescent="0.3">
      <c r="B313" s="307" t="s">
        <v>357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1" t="s">
        <v>213</v>
      </c>
    </row>
    <row r="314" spans="2:14" ht="10.5" customHeight="1" thickBot="1" x14ac:dyDescent="0.3">
      <c r="B314" s="134"/>
      <c r="C314" s="135"/>
      <c r="D314" s="134"/>
      <c r="E314" s="134"/>
      <c r="F314" s="134"/>
      <c r="G314" s="134"/>
      <c r="H314" s="134"/>
      <c r="I314" s="134"/>
      <c r="J314" s="134"/>
      <c r="K314" s="4"/>
      <c r="L314" s="4"/>
      <c r="N314" s="1" t="s">
        <v>214</v>
      </c>
    </row>
    <row r="315" spans="2:14" ht="22.5" thickTop="1" thickBot="1" x14ac:dyDescent="0.3">
      <c r="B315" s="150" t="str">
        <f>C315</f>
        <v>Canadá</v>
      </c>
      <c r="C315" s="317" t="s">
        <v>217</v>
      </c>
      <c r="D315" s="318"/>
      <c r="E315" s="318"/>
      <c r="F315" s="318"/>
      <c r="G315" s="318"/>
      <c r="H315" s="318"/>
      <c r="I315" s="318"/>
      <c r="J315" s="318"/>
      <c r="K315" s="318"/>
      <c r="L315" s="318"/>
      <c r="M315" s="319"/>
    </row>
    <row r="316" spans="2:14" ht="22.5" thickTop="1" thickBot="1" x14ac:dyDescent="0.3">
      <c r="B316" s="13"/>
      <c r="C316" s="320">
        <f>2019</f>
        <v>2019</v>
      </c>
      <c r="D316" s="321"/>
      <c r="E316" s="322">
        <v>2020</v>
      </c>
      <c r="F316" s="321"/>
      <c r="G316" s="322">
        <v>2021</v>
      </c>
      <c r="H316" s="321"/>
      <c r="I316" s="322">
        <v>2022</v>
      </c>
      <c r="J316" s="321"/>
      <c r="K316" s="322">
        <v>2023</v>
      </c>
      <c r="L316" s="323"/>
      <c r="M316" s="324"/>
    </row>
    <row r="317" spans="2:14" ht="16.5" thickTop="1" thickBot="1" x14ac:dyDescent="0.3">
      <c r="B317" s="16"/>
      <c r="C317" s="137" t="s">
        <v>135</v>
      </c>
      <c r="D317" s="138" t="str">
        <f>CONCATENATE("var ",RIGHT(2019,2),"/",RIGHT(2018,2))</f>
        <v>var 19/18</v>
      </c>
      <c r="E317" s="139" t="s">
        <v>135</v>
      </c>
      <c r="F317" s="138" t="str">
        <f>CONCATENATE("var ",RIGHT(E316,2),"/",RIGHT(E316-1,2))</f>
        <v>var 20/19</v>
      </c>
      <c r="G317" s="139" t="s">
        <v>135</v>
      </c>
      <c r="H317" s="138" t="str">
        <f>CONCATENATE("var ",RIGHT(G316,2),"/",RIGHT(G316-1,2))</f>
        <v>var 21/20</v>
      </c>
      <c r="I317" s="139" t="s">
        <v>135</v>
      </c>
      <c r="J317" s="138" t="str">
        <f>CONCATENATE("var ",RIGHT(I316,2),"/",RIGHT(I316-1,2))</f>
        <v>var 22/21</v>
      </c>
      <c r="K317" s="139" t="s">
        <v>135</v>
      </c>
      <c r="L317" s="138" t="str">
        <f>CONCATENATE("var ",RIGHT(K316,2),"/",RIGHT(K316-1,2))</f>
        <v>var 23/22</v>
      </c>
      <c r="M317" s="138" t="str">
        <f>CONCATENATE("var ",RIGHT(K316,2),"/",RIGHT(2019,2))</f>
        <v>var 23/19</v>
      </c>
    </row>
    <row r="318" spans="2:14" x14ac:dyDescent="0.25">
      <c r="B318" s="141" t="s">
        <v>139</v>
      </c>
      <c r="C318" s="142">
        <v>79</v>
      </c>
      <c r="D318" s="143">
        <v>-0.57297297297297289</v>
      </c>
      <c r="E318" s="142">
        <v>202</v>
      </c>
      <c r="F318" s="143">
        <f t="shared" ref="F318:J330" si="41">IFERROR(E318/C318-1,"-")</f>
        <v>1.5569620253164556</v>
      </c>
      <c r="G318" s="142">
        <v>8</v>
      </c>
      <c r="H318" s="143">
        <f t="shared" si="41"/>
        <v>-0.96039603960396036</v>
      </c>
      <c r="I318" s="142">
        <v>64</v>
      </c>
      <c r="J318" s="143">
        <f t="shared" si="41"/>
        <v>7</v>
      </c>
      <c r="K318" s="142">
        <v>158</v>
      </c>
      <c r="L318" s="143">
        <f t="shared" ref="L318:L322" si="42">IFERROR(K318/I318-1,"-")</f>
        <v>1.46875</v>
      </c>
      <c r="M318" s="143">
        <f>K318/C318-1</f>
        <v>1</v>
      </c>
    </row>
    <row r="319" spans="2:14" x14ac:dyDescent="0.25">
      <c r="B319" s="141" t="s">
        <v>141</v>
      </c>
      <c r="C319" s="142">
        <v>110</v>
      </c>
      <c r="D319" s="143">
        <v>-0.33333333333333337</v>
      </c>
      <c r="E319" s="142">
        <v>127</v>
      </c>
      <c r="F319" s="143">
        <f t="shared" si="41"/>
        <v>0.15454545454545454</v>
      </c>
      <c r="G319" s="142">
        <v>2</v>
      </c>
      <c r="H319" s="143">
        <f t="shared" si="41"/>
        <v>-0.98425196850393704</v>
      </c>
      <c r="I319" s="142">
        <v>80</v>
      </c>
      <c r="J319" s="143">
        <f t="shared" si="41"/>
        <v>39</v>
      </c>
      <c r="K319" s="142">
        <v>157</v>
      </c>
      <c r="L319" s="143">
        <f t="shared" si="42"/>
        <v>0.96249999999999991</v>
      </c>
      <c r="M319" s="143">
        <f>IFERROR(L319/C319-1,"-")</f>
        <v>-0.99124999999999996</v>
      </c>
    </row>
    <row r="320" spans="2:14" x14ac:dyDescent="0.25">
      <c r="B320" s="141" t="s">
        <v>143</v>
      </c>
      <c r="C320" s="142">
        <v>110</v>
      </c>
      <c r="D320" s="143">
        <v>-0.23611111111111116</v>
      </c>
      <c r="E320" s="142">
        <v>120</v>
      </c>
      <c r="F320" s="143">
        <f t="shared" si="41"/>
        <v>9.0909090909090828E-2</v>
      </c>
      <c r="G320" s="142">
        <v>8</v>
      </c>
      <c r="H320" s="143">
        <f t="shared" si="41"/>
        <v>-0.93333333333333335</v>
      </c>
      <c r="I320" s="142">
        <v>108</v>
      </c>
      <c r="J320" s="143">
        <f t="shared" si="41"/>
        <v>12.5</v>
      </c>
      <c r="K320" s="142">
        <v>204</v>
      </c>
      <c r="L320" s="143">
        <f t="shared" si="42"/>
        <v>0.88888888888888884</v>
      </c>
      <c r="M320" s="143">
        <f t="shared" ref="M320:M322" si="43">IFERROR(L320/C320-1,"-")</f>
        <v>-0.99191919191919187</v>
      </c>
    </row>
    <row r="321" spans="2:13" x14ac:dyDescent="0.25">
      <c r="B321" s="141" t="s">
        <v>145</v>
      </c>
      <c r="C321" s="142">
        <v>113</v>
      </c>
      <c r="D321" s="143">
        <v>-0.10317460317460314</v>
      </c>
      <c r="E321" s="142">
        <v>0</v>
      </c>
      <c r="F321" s="143">
        <f t="shared" si="41"/>
        <v>-1</v>
      </c>
      <c r="G321" s="142">
        <v>7</v>
      </c>
      <c r="H321" s="143" t="str">
        <f t="shared" si="41"/>
        <v>-</v>
      </c>
      <c r="I321" s="142">
        <v>105</v>
      </c>
      <c r="J321" s="143">
        <f t="shared" si="41"/>
        <v>14</v>
      </c>
      <c r="K321" s="142">
        <v>124</v>
      </c>
      <c r="L321" s="143">
        <f t="shared" si="42"/>
        <v>0.18095238095238098</v>
      </c>
      <c r="M321" s="143">
        <f t="shared" si="43"/>
        <v>-0.9983986514959966</v>
      </c>
    </row>
    <row r="322" spans="2:13" x14ac:dyDescent="0.25">
      <c r="B322" s="141" t="s">
        <v>147</v>
      </c>
      <c r="C322" s="142">
        <v>135</v>
      </c>
      <c r="D322" s="143">
        <v>0.6875</v>
      </c>
      <c r="E322" s="142">
        <v>0</v>
      </c>
      <c r="F322" s="143">
        <f t="shared" si="41"/>
        <v>-1</v>
      </c>
      <c r="G322" s="142">
        <v>3</v>
      </c>
      <c r="H322" s="143" t="str">
        <f t="shared" si="41"/>
        <v>-</v>
      </c>
      <c r="I322" s="142">
        <v>67</v>
      </c>
      <c r="J322" s="143">
        <f t="shared" si="41"/>
        <v>21.333333333333332</v>
      </c>
      <c r="K322" s="142">
        <v>99</v>
      </c>
      <c r="L322" s="143">
        <f t="shared" si="42"/>
        <v>0.47761194029850751</v>
      </c>
      <c r="M322" s="143">
        <f t="shared" si="43"/>
        <v>-0.99646213377556658</v>
      </c>
    </row>
    <row r="323" spans="2:13" x14ac:dyDescent="0.25">
      <c r="B323" s="141" t="s">
        <v>149</v>
      </c>
      <c r="C323" s="142">
        <v>109</v>
      </c>
      <c r="D323" s="143">
        <v>0.9464285714285714</v>
      </c>
      <c r="E323" s="142">
        <v>0</v>
      </c>
      <c r="F323" s="143">
        <f t="shared" si="41"/>
        <v>-1</v>
      </c>
      <c r="G323" s="142">
        <v>5</v>
      </c>
      <c r="H323" s="143" t="str">
        <f t="shared" si="41"/>
        <v>-</v>
      </c>
      <c r="I323" s="142">
        <v>53</v>
      </c>
      <c r="J323" s="143">
        <f t="shared" si="41"/>
        <v>9.6</v>
      </c>
      <c r="K323" s="142"/>
      <c r="L323" s="143"/>
      <c r="M323" s="143"/>
    </row>
    <row r="324" spans="2:13" x14ac:dyDescent="0.25">
      <c r="B324" s="141" t="s">
        <v>151</v>
      </c>
      <c r="C324" s="142">
        <v>94</v>
      </c>
      <c r="D324" s="143">
        <v>0.77358490566037741</v>
      </c>
      <c r="E324" s="142">
        <v>5</v>
      </c>
      <c r="F324" s="143">
        <f t="shared" si="41"/>
        <v>-0.94680851063829785</v>
      </c>
      <c r="G324" s="142">
        <v>14</v>
      </c>
      <c r="H324" s="143">
        <f t="shared" si="41"/>
        <v>1.7999999999999998</v>
      </c>
      <c r="I324" s="142">
        <v>95</v>
      </c>
      <c r="J324" s="143">
        <f t="shared" si="41"/>
        <v>5.7857142857142856</v>
      </c>
      <c r="K324" s="142"/>
      <c r="L324" s="143"/>
      <c r="M324" s="143"/>
    </row>
    <row r="325" spans="2:13" x14ac:dyDescent="0.25">
      <c r="B325" s="141" t="s">
        <v>153</v>
      </c>
      <c r="C325" s="142">
        <v>210</v>
      </c>
      <c r="D325" s="143">
        <v>2.1343283582089554</v>
      </c>
      <c r="E325" s="142">
        <v>18</v>
      </c>
      <c r="F325" s="143">
        <f t="shared" si="41"/>
        <v>-0.91428571428571426</v>
      </c>
      <c r="G325" s="142">
        <v>13</v>
      </c>
      <c r="H325" s="143">
        <f t="shared" si="41"/>
        <v>-0.27777777777777779</v>
      </c>
      <c r="I325" s="142">
        <v>51</v>
      </c>
      <c r="J325" s="143">
        <f t="shared" si="41"/>
        <v>2.9230769230769229</v>
      </c>
      <c r="K325" s="142"/>
      <c r="L325" s="143"/>
      <c r="M325" s="143"/>
    </row>
    <row r="326" spans="2:13" x14ac:dyDescent="0.25">
      <c r="B326" s="141" t="s">
        <v>155</v>
      </c>
      <c r="C326" s="142">
        <v>101</v>
      </c>
      <c r="D326" s="143">
        <v>0.68333333333333335</v>
      </c>
      <c r="E326" s="142">
        <v>8</v>
      </c>
      <c r="F326" s="143">
        <f t="shared" si="41"/>
        <v>-0.92079207920792083</v>
      </c>
      <c r="G326" s="142">
        <v>28</v>
      </c>
      <c r="H326" s="143">
        <f t="shared" si="41"/>
        <v>2.5</v>
      </c>
      <c r="I326" s="142">
        <v>129</v>
      </c>
      <c r="J326" s="143">
        <f t="shared" si="41"/>
        <v>3.6071428571428568</v>
      </c>
      <c r="K326" s="142"/>
      <c r="L326" s="143"/>
      <c r="M326" s="143"/>
    </row>
    <row r="327" spans="2:13" x14ac:dyDescent="0.25">
      <c r="B327" s="141" t="s">
        <v>157</v>
      </c>
      <c r="C327" s="142">
        <v>134</v>
      </c>
      <c r="D327" s="143">
        <v>0.71794871794871784</v>
      </c>
      <c r="E327" s="142">
        <v>25</v>
      </c>
      <c r="F327" s="143">
        <f t="shared" si="41"/>
        <v>-0.81343283582089554</v>
      </c>
      <c r="G327" s="142">
        <v>37</v>
      </c>
      <c r="H327" s="143">
        <f t="shared" si="41"/>
        <v>0.48</v>
      </c>
      <c r="I327" s="142">
        <v>135</v>
      </c>
      <c r="J327" s="143">
        <f t="shared" si="41"/>
        <v>2.6486486486486487</v>
      </c>
      <c r="K327" s="142"/>
      <c r="L327" s="143"/>
      <c r="M327" s="143"/>
    </row>
    <row r="328" spans="2:13" x14ac:dyDescent="0.25">
      <c r="B328" s="141" t="s">
        <v>159</v>
      </c>
      <c r="C328" s="142">
        <v>89</v>
      </c>
      <c r="D328" s="143">
        <v>-0.13592233009708743</v>
      </c>
      <c r="E328" s="142">
        <v>18</v>
      </c>
      <c r="F328" s="143">
        <f t="shared" si="41"/>
        <v>-0.797752808988764</v>
      </c>
      <c r="G328" s="142">
        <v>63</v>
      </c>
      <c r="H328" s="143">
        <f t="shared" si="41"/>
        <v>2.5</v>
      </c>
      <c r="I328" s="142">
        <v>106</v>
      </c>
      <c r="J328" s="143">
        <f t="shared" si="41"/>
        <v>0.68253968253968256</v>
      </c>
      <c r="K328" s="142"/>
      <c r="L328" s="143"/>
      <c r="M328" s="143"/>
    </row>
    <row r="329" spans="2:13" x14ac:dyDescent="0.25">
      <c r="B329" s="141" t="s">
        <v>161</v>
      </c>
      <c r="C329" s="142">
        <v>107</v>
      </c>
      <c r="D329" s="143">
        <v>9.4339622641510523E-3</v>
      </c>
      <c r="E329" s="142">
        <v>28</v>
      </c>
      <c r="F329" s="143">
        <f t="shared" si="41"/>
        <v>-0.73831775700934577</v>
      </c>
      <c r="G329" s="142">
        <v>77</v>
      </c>
      <c r="H329" s="143">
        <f t="shared" si="41"/>
        <v>1.75</v>
      </c>
      <c r="I329" s="142">
        <v>157</v>
      </c>
      <c r="J329" s="143">
        <f t="shared" si="41"/>
        <v>1.0389610389610389</v>
      </c>
      <c r="K329" s="142"/>
      <c r="L329" s="143"/>
      <c r="M329" s="143"/>
    </row>
    <row r="330" spans="2:13" ht="15.75" x14ac:dyDescent="0.25">
      <c r="B330" s="144" t="s">
        <v>121</v>
      </c>
      <c r="C330" s="145">
        <v>1391</v>
      </c>
      <c r="D330" s="146">
        <v>0.13736713000817669</v>
      </c>
      <c r="E330" s="145">
        <v>551</v>
      </c>
      <c r="F330" s="146">
        <f t="shared" si="41"/>
        <v>-0.60388209920920199</v>
      </c>
      <c r="G330" s="145">
        <v>265</v>
      </c>
      <c r="H330" s="146">
        <f t="shared" si="41"/>
        <v>-0.51905626134301275</v>
      </c>
      <c r="I330" s="145">
        <v>1150</v>
      </c>
      <c r="J330" s="146">
        <f t="shared" si="41"/>
        <v>3.3396226415094343</v>
      </c>
      <c r="K330" s="145">
        <v>742</v>
      </c>
      <c r="L330" s="146">
        <v>0.75</v>
      </c>
      <c r="M330" s="146">
        <v>0.35648994515539312</v>
      </c>
    </row>
    <row r="331" spans="2:13" ht="6" customHeight="1" x14ac:dyDescent="0.25"/>
    <row r="332" spans="2:13" x14ac:dyDescent="0.25">
      <c r="B332" s="49" t="s">
        <v>343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49"/>
      <c r="E333" s="149"/>
      <c r="G333" s="149"/>
      <c r="I333" s="149"/>
      <c r="K333" s="149"/>
    </row>
    <row r="339" spans="2:14" ht="48.75" customHeight="1" thickBot="1" x14ac:dyDescent="0.3">
      <c r="B339" s="307" t="s">
        <v>358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1" t="s">
        <v>213</v>
      </c>
    </row>
    <row r="340" spans="2:14" ht="10.5" customHeight="1" thickBot="1" x14ac:dyDescent="0.3">
      <c r="B340" s="134"/>
      <c r="C340" s="135"/>
      <c r="D340" s="134"/>
      <c r="E340" s="134"/>
      <c r="F340" s="134"/>
      <c r="G340" s="134"/>
      <c r="H340" s="134"/>
      <c r="I340" s="134"/>
      <c r="J340" s="134"/>
      <c r="K340" s="4"/>
      <c r="L340" s="4"/>
      <c r="N340" s="1" t="s">
        <v>214</v>
      </c>
    </row>
    <row r="341" spans="2:14" ht="22.5" thickTop="1" thickBot="1" x14ac:dyDescent="0.3">
      <c r="B341" s="150" t="str">
        <f>C341</f>
        <v>Dinamarca</v>
      </c>
      <c r="C341" s="317" t="s">
        <v>219</v>
      </c>
      <c r="D341" s="318"/>
      <c r="E341" s="318"/>
      <c r="F341" s="318"/>
      <c r="G341" s="318"/>
      <c r="H341" s="318"/>
      <c r="I341" s="318"/>
      <c r="J341" s="318"/>
      <c r="K341" s="318"/>
      <c r="L341" s="318"/>
      <c r="M341" s="319"/>
    </row>
    <row r="342" spans="2:14" ht="22.5" thickTop="1" thickBot="1" x14ac:dyDescent="0.3">
      <c r="B342" s="13"/>
      <c r="C342" s="320">
        <f>2019</f>
        <v>2019</v>
      </c>
      <c r="D342" s="321"/>
      <c r="E342" s="322">
        <v>2020</v>
      </c>
      <c r="F342" s="321"/>
      <c r="G342" s="322">
        <v>2021</v>
      </c>
      <c r="H342" s="321"/>
      <c r="I342" s="322">
        <v>2022</v>
      </c>
      <c r="J342" s="321"/>
      <c r="K342" s="322">
        <v>2023</v>
      </c>
      <c r="L342" s="323"/>
      <c r="M342" s="324"/>
    </row>
    <row r="343" spans="2:14" ht="16.5" thickTop="1" thickBot="1" x14ac:dyDescent="0.3">
      <c r="B343" s="16"/>
      <c r="C343" s="137" t="s">
        <v>135</v>
      </c>
      <c r="D343" s="138" t="str">
        <f>CONCATENATE("var ",RIGHT(2019,2),"/",RIGHT(2018,2))</f>
        <v>var 19/18</v>
      </c>
      <c r="E343" s="139" t="s">
        <v>135</v>
      </c>
      <c r="F343" s="138" t="str">
        <f>CONCATENATE("var ",RIGHT(E342,2),"/",RIGHT(E342-1,2))</f>
        <v>var 20/19</v>
      </c>
      <c r="G343" s="139" t="s">
        <v>135</v>
      </c>
      <c r="H343" s="138" t="str">
        <f>CONCATENATE("var ",RIGHT(G342,2),"/",RIGHT(G342-1,2))</f>
        <v>var 21/20</v>
      </c>
      <c r="I343" s="139" t="s">
        <v>135</v>
      </c>
      <c r="J343" s="138" t="str">
        <f>CONCATENATE("var ",RIGHT(I342,2),"/",RIGHT(I342-1,2))</f>
        <v>var 22/21</v>
      </c>
      <c r="K343" s="139" t="s">
        <v>135</v>
      </c>
      <c r="L343" s="138" t="str">
        <f>CONCATENATE("var ",RIGHT(K342,2),"/",RIGHT(K342-1,2))</f>
        <v>var 23/22</v>
      </c>
      <c r="M343" s="138" t="str">
        <f>CONCATENATE("var ",RIGHT(K342,2),"/",RIGHT(2019,2))</f>
        <v>var 23/19</v>
      </c>
    </row>
    <row r="344" spans="2:14" x14ac:dyDescent="0.25">
      <c r="B344" s="141" t="s">
        <v>139</v>
      </c>
      <c r="C344" s="142">
        <v>3254</v>
      </c>
      <c r="D344" s="143">
        <v>-0.14839047369798486</v>
      </c>
      <c r="E344" s="142">
        <v>3713</v>
      </c>
      <c r="F344" s="143">
        <f t="shared" ref="F344:J356" si="44">IFERROR(E344/C344-1,"-")</f>
        <v>0.14105716041794714</v>
      </c>
      <c r="G344" s="142">
        <v>26</v>
      </c>
      <c r="H344" s="143">
        <f t="shared" si="44"/>
        <v>-0.99299757608402905</v>
      </c>
      <c r="I344" s="142">
        <v>3318</v>
      </c>
      <c r="J344" s="143">
        <f t="shared" si="44"/>
        <v>126.61538461538461</v>
      </c>
      <c r="K344" s="142">
        <v>3099</v>
      </c>
      <c r="L344" s="143">
        <f t="shared" ref="L344:L348" si="45">IFERROR(K344/I344-1,"-")</f>
        <v>-6.6003616636527984E-2</v>
      </c>
      <c r="M344" s="143">
        <f>K344/C344-1</f>
        <v>-4.7633681622618274E-2</v>
      </c>
    </row>
    <row r="345" spans="2:14" x14ac:dyDescent="0.25">
      <c r="B345" s="141" t="s">
        <v>141</v>
      </c>
      <c r="C345" s="142">
        <v>3864</v>
      </c>
      <c r="D345" s="143">
        <v>-7.048352177050754E-2</v>
      </c>
      <c r="E345" s="142">
        <v>3640</v>
      </c>
      <c r="F345" s="143">
        <f t="shared" si="44"/>
        <v>-5.7971014492753659E-2</v>
      </c>
      <c r="G345" s="142">
        <v>18</v>
      </c>
      <c r="H345" s="143">
        <f t="shared" si="44"/>
        <v>-0.99505494505494507</v>
      </c>
      <c r="I345" s="142">
        <v>3665</v>
      </c>
      <c r="J345" s="143">
        <f t="shared" si="44"/>
        <v>202.61111111111111</v>
      </c>
      <c r="K345" s="142">
        <v>3496</v>
      </c>
      <c r="L345" s="143">
        <f t="shared" si="45"/>
        <v>-4.6111869031377872E-2</v>
      </c>
      <c r="M345" s="143">
        <f>IFERROR(L345/C345-1,"-")</f>
        <v>-1.0000119337135174</v>
      </c>
    </row>
    <row r="346" spans="2:14" x14ac:dyDescent="0.25">
      <c r="B346" s="141" t="s">
        <v>143</v>
      </c>
      <c r="C346" s="142">
        <v>4326</v>
      </c>
      <c r="D346" s="143">
        <v>-0.12623712381337104</v>
      </c>
      <c r="E346" s="142">
        <v>1099</v>
      </c>
      <c r="F346" s="143">
        <f t="shared" si="44"/>
        <v>-0.74595469255663427</v>
      </c>
      <c r="G346" s="142">
        <v>43</v>
      </c>
      <c r="H346" s="143">
        <f t="shared" si="44"/>
        <v>-0.96087352138307547</v>
      </c>
      <c r="I346" s="142">
        <v>3195</v>
      </c>
      <c r="J346" s="143">
        <f t="shared" si="44"/>
        <v>73.302325581395351</v>
      </c>
      <c r="K346" s="142">
        <v>3564</v>
      </c>
      <c r="L346" s="143">
        <f t="shared" si="45"/>
        <v>0.11549295774647894</v>
      </c>
      <c r="M346" s="143">
        <f t="shared" ref="M346:M348" si="46">IFERROR(L346/C346-1,"-")</f>
        <v>-0.99997330259876416</v>
      </c>
    </row>
    <row r="347" spans="2:14" x14ac:dyDescent="0.25">
      <c r="B347" s="141" t="s">
        <v>145</v>
      </c>
      <c r="C347" s="142">
        <v>2774</v>
      </c>
      <c r="D347" s="143">
        <v>0.52753303964757703</v>
      </c>
      <c r="E347" s="142">
        <v>0</v>
      </c>
      <c r="F347" s="143">
        <f t="shared" si="44"/>
        <v>-1</v>
      </c>
      <c r="G347" s="142">
        <v>32</v>
      </c>
      <c r="H347" s="143" t="str">
        <f t="shared" si="44"/>
        <v>-</v>
      </c>
      <c r="I347" s="142">
        <v>3432</v>
      </c>
      <c r="J347" s="143">
        <f t="shared" si="44"/>
        <v>106.25</v>
      </c>
      <c r="K347" s="142">
        <v>2088</v>
      </c>
      <c r="L347" s="143">
        <f t="shared" si="45"/>
        <v>-0.39160839160839156</v>
      </c>
      <c r="M347" s="143">
        <f t="shared" si="46"/>
        <v>-1.0001411710135575</v>
      </c>
    </row>
    <row r="348" spans="2:14" x14ac:dyDescent="0.25">
      <c r="B348" s="141" t="s">
        <v>147</v>
      </c>
      <c r="C348" s="142">
        <v>2117</v>
      </c>
      <c r="D348" s="143">
        <v>0.33648989898989901</v>
      </c>
      <c r="E348" s="142">
        <v>0</v>
      </c>
      <c r="F348" s="143">
        <f t="shared" si="44"/>
        <v>-1</v>
      </c>
      <c r="G348" s="142">
        <v>303</v>
      </c>
      <c r="H348" s="143" t="str">
        <f t="shared" si="44"/>
        <v>-</v>
      </c>
      <c r="I348" s="142">
        <v>2105</v>
      </c>
      <c r="J348" s="143">
        <f t="shared" si="44"/>
        <v>5.9471947194719474</v>
      </c>
      <c r="K348" s="142">
        <v>1748</v>
      </c>
      <c r="L348" s="143">
        <f t="shared" si="45"/>
        <v>-0.16959619952494065</v>
      </c>
      <c r="M348" s="143">
        <f t="shared" si="46"/>
        <v>-1.0000801115727562</v>
      </c>
    </row>
    <row r="349" spans="2:14" x14ac:dyDescent="0.25">
      <c r="B349" s="141" t="s">
        <v>149</v>
      </c>
      <c r="C349" s="142">
        <v>1914</v>
      </c>
      <c r="D349" s="143">
        <v>-0.19035532994923854</v>
      </c>
      <c r="E349" s="142">
        <v>0</v>
      </c>
      <c r="F349" s="143">
        <f t="shared" si="44"/>
        <v>-1</v>
      </c>
      <c r="G349" s="142">
        <v>1206</v>
      </c>
      <c r="H349" s="143" t="str">
        <f t="shared" si="44"/>
        <v>-</v>
      </c>
      <c r="I349" s="142">
        <v>2288</v>
      </c>
      <c r="J349" s="143">
        <f t="shared" si="44"/>
        <v>0.89718076285240467</v>
      </c>
      <c r="K349" s="142"/>
      <c r="L349" s="143"/>
      <c r="M349" s="143"/>
    </row>
    <row r="350" spans="2:14" x14ac:dyDescent="0.25">
      <c r="B350" s="141" t="s">
        <v>151</v>
      </c>
      <c r="C350" s="142">
        <v>2788</v>
      </c>
      <c r="D350" s="143">
        <v>-2.5515554002097152E-2</v>
      </c>
      <c r="E350" s="142">
        <v>39</v>
      </c>
      <c r="F350" s="143">
        <f t="shared" si="44"/>
        <v>-0.9860114777618364</v>
      </c>
      <c r="G350" s="142">
        <v>2892</v>
      </c>
      <c r="H350" s="143">
        <f t="shared" si="44"/>
        <v>73.15384615384616</v>
      </c>
      <c r="I350" s="142">
        <v>4046</v>
      </c>
      <c r="J350" s="143">
        <f t="shared" si="44"/>
        <v>0.39903181189488235</v>
      </c>
      <c r="K350" s="142"/>
      <c r="L350" s="143"/>
      <c r="M350" s="143"/>
    </row>
    <row r="351" spans="2:14" x14ac:dyDescent="0.25">
      <c r="B351" s="141" t="s">
        <v>153</v>
      </c>
      <c r="C351" s="142">
        <v>1942</v>
      </c>
      <c r="D351" s="143">
        <v>2.4802110817941925E-2</v>
      </c>
      <c r="E351" s="142">
        <v>5</v>
      </c>
      <c r="F351" s="143">
        <f t="shared" si="44"/>
        <v>-0.9974253347064882</v>
      </c>
      <c r="G351" s="142">
        <v>1646</v>
      </c>
      <c r="H351" s="143">
        <f t="shared" si="44"/>
        <v>328.2</v>
      </c>
      <c r="I351" s="142">
        <v>2133</v>
      </c>
      <c r="J351" s="143">
        <f t="shared" si="44"/>
        <v>0.29586877278250312</v>
      </c>
      <c r="K351" s="142"/>
      <c r="L351" s="143"/>
      <c r="M351" s="143"/>
    </row>
    <row r="352" spans="2:14" x14ac:dyDescent="0.25">
      <c r="B352" s="141" t="s">
        <v>155</v>
      </c>
      <c r="C352" s="142">
        <v>1710</v>
      </c>
      <c r="D352" s="143">
        <v>-0.10047343503419248</v>
      </c>
      <c r="E352" s="142">
        <v>3</v>
      </c>
      <c r="F352" s="143">
        <f t="shared" si="44"/>
        <v>-0.99824561403508771</v>
      </c>
      <c r="G352" s="142">
        <v>1778</v>
      </c>
      <c r="H352" s="143">
        <f t="shared" si="44"/>
        <v>591.66666666666663</v>
      </c>
      <c r="I352" s="142">
        <v>2655</v>
      </c>
      <c r="J352" s="143">
        <f t="shared" si="44"/>
        <v>0.49325084364454441</v>
      </c>
      <c r="K352" s="142"/>
      <c r="L352" s="143"/>
      <c r="M352" s="143"/>
    </row>
    <row r="353" spans="2:14" x14ac:dyDescent="0.25">
      <c r="B353" s="141" t="s">
        <v>157</v>
      </c>
      <c r="C353" s="142">
        <v>3521</v>
      </c>
      <c r="D353" s="143">
        <v>0.14169909208819709</v>
      </c>
      <c r="E353" s="142">
        <v>8</v>
      </c>
      <c r="F353" s="143">
        <f t="shared" si="44"/>
        <v>-0.99772791820505535</v>
      </c>
      <c r="G353" s="142">
        <v>4054</v>
      </c>
      <c r="H353" s="143">
        <f t="shared" si="44"/>
        <v>505.75</v>
      </c>
      <c r="I353" s="142">
        <v>4009</v>
      </c>
      <c r="J353" s="143">
        <f t="shared" si="44"/>
        <v>-1.1100148001973342E-2</v>
      </c>
      <c r="K353" s="142"/>
      <c r="L353" s="143"/>
      <c r="M353" s="143"/>
    </row>
    <row r="354" spans="2:14" x14ac:dyDescent="0.25">
      <c r="B354" s="141" t="s">
        <v>159</v>
      </c>
      <c r="C354" s="142">
        <v>4077</v>
      </c>
      <c r="D354" s="143">
        <v>4.6995377503852076E-2</v>
      </c>
      <c r="E354" s="142">
        <v>5</v>
      </c>
      <c r="F354" s="143">
        <f t="shared" si="44"/>
        <v>-0.99877360804513127</v>
      </c>
      <c r="G354" s="142">
        <v>3718</v>
      </c>
      <c r="H354" s="143">
        <f t="shared" si="44"/>
        <v>742.6</v>
      </c>
      <c r="I354" s="142">
        <v>3425</v>
      </c>
      <c r="J354" s="143">
        <f t="shared" si="44"/>
        <v>-7.8805809575040353E-2</v>
      </c>
      <c r="K354" s="142"/>
      <c r="L354" s="143"/>
      <c r="M354" s="143"/>
    </row>
    <row r="355" spans="2:14" x14ac:dyDescent="0.25">
      <c r="B355" s="141" t="s">
        <v>161</v>
      </c>
      <c r="C355" s="142">
        <v>3106</v>
      </c>
      <c r="D355" s="143">
        <v>-0.16951871657754014</v>
      </c>
      <c r="E355" s="142">
        <v>12</v>
      </c>
      <c r="F355" s="143">
        <f t="shared" si="44"/>
        <v>-0.99613650998068259</v>
      </c>
      <c r="G355" s="142">
        <v>3306</v>
      </c>
      <c r="H355" s="143">
        <f t="shared" si="44"/>
        <v>274.5</v>
      </c>
      <c r="I355" s="142">
        <v>3515</v>
      </c>
      <c r="J355" s="143">
        <f t="shared" si="44"/>
        <v>6.321839080459779E-2</v>
      </c>
      <c r="K355" s="142"/>
      <c r="L355" s="143"/>
      <c r="M355" s="143"/>
    </row>
    <row r="356" spans="2:14" ht="15.75" x14ac:dyDescent="0.25">
      <c r="B356" s="144" t="s">
        <v>121</v>
      </c>
      <c r="C356" s="145">
        <v>35393</v>
      </c>
      <c r="D356" s="146">
        <v>-1.8714650105356556E-2</v>
      </c>
      <c r="E356" s="145">
        <v>8524</v>
      </c>
      <c r="F356" s="146">
        <f t="shared" si="44"/>
        <v>-0.7591614160992286</v>
      </c>
      <c r="G356" s="145">
        <v>19022</v>
      </c>
      <c r="H356" s="146">
        <f t="shared" si="44"/>
        <v>1.2315814171750352</v>
      </c>
      <c r="I356" s="145">
        <v>37786</v>
      </c>
      <c r="J356" s="146">
        <f t="shared" si="44"/>
        <v>0.98643675743875514</v>
      </c>
      <c r="K356" s="145">
        <v>13995</v>
      </c>
      <c r="L356" s="146">
        <v>-0.10944957047406934</v>
      </c>
      <c r="M356" s="146">
        <v>-0.14325068870523416</v>
      </c>
    </row>
    <row r="357" spans="2:14" ht="6" customHeight="1" x14ac:dyDescent="0.25"/>
    <row r="358" spans="2:14" x14ac:dyDescent="0.25">
      <c r="B358" s="49" t="s">
        <v>343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49"/>
      <c r="E359" s="149"/>
      <c r="G359" s="149"/>
      <c r="I359" s="149"/>
      <c r="K359" s="149"/>
    </row>
    <row r="365" spans="2:14" ht="48.75" customHeight="1" thickBot="1" x14ac:dyDescent="0.3">
      <c r="B365" s="307" t="s">
        <v>359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1" t="s">
        <v>213</v>
      </c>
    </row>
    <row r="366" spans="2:14" ht="10.5" customHeight="1" thickBot="1" x14ac:dyDescent="0.3">
      <c r="B366" s="134"/>
      <c r="C366" s="135"/>
      <c r="D366" s="134"/>
      <c r="E366" s="134"/>
      <c r="F366" s="134"/>
      <c r="G366" s="134"/>
      <c r="H366" s="134"/>
      <c r="I366" s="134"/>
      <c r="J366" s="134"/>
      <c r="K366" s="4"/>
      <c r="L366" s="4"/>
      <c r="N366" s="1" t="s">
        <v>214</v>
      </c>
    </row>
    <row r="367" spans="2:14" ht="22.5" thickTop="1" thickBot="1" x14ac:dyDescent="0.3">
      <c r="B367" s="150" t="str">
        <f>C367</f>
        <v>Finlandia</v>
      </c>
      <c r="C367" s="317" t="s">
        <v>221</v>
      </c>
      <c r="D367" s="318"/>
      <c r="E367" s="318"/>
      <c r="F367" s="318"/>
      <c r="G367" s="318"/>
      <c r="H367" s="318"/>
      <c r="I367" s="318"/>
      <c r="J367" s="318"/>
      <c r="K367" s="318"/>
      <c r="L367" s="318"/>
      <c r="M367" s="319"/>
    </row>
    <row r="368" spans="2:14" ht="22.5" thickTop="1" thickBot="1" x14ac:dyDescent="0.3">
      <c r="B368" s="13"/>
      <c r="C368" s="320">
        <f>2019</f>
        <v>2019</v>
      </c>
      <c r="D368" s="321"/>
      <c r="E368" s="322">
        <v>2020</v>
      </c>
      <c r="F368" s="321"/>
      <c r="G368" s="322">
        <v>2021</v>
      </c>
      <c r="H368" s="321"/>
      <c r="I368" s="322">
        <v>2022</v>
      </c>
      <c r="J368" s="321"/>
      <c r="K368" s="322">
        <v>2023</v>
      </c>
      <c r="L368" s="323"/>
      <c r="M368" s="324"/>
    </row>
    <row r="369" spans="2:13" ht="16.5" thickTop="1" thickBot="1" x14ac:dyDescent="0.3">
      <c r="B369" s="16"/>
      <c r="C369" s="137" t="s">
        <v>135</v>
      </c>
      <c r="D369" s="138" t="str">
        <f>CONCATENATE("var ",RIGHT(2019,2),"/",RIGHT(2018,2))</f>
        <v>var 19/18</v>
      </c>
      <c r="E369" s="139" t="s">
        <v>135</v>
      </c>
      <c r="F369" s="138" t="str">
        <f>CONCATENATE("var ",RIGHT(E368,2),"/",RIGHT(E368-1,2))</f>
        <v>var 20/19</v>
      </c>
      <c r="G369" s="139" t="s">
        <v>135</v>
      </c>
      <c r="H369" s="138" t="str">
        <f>CONCATENATE("var ",RIGHT(G368,2),"/",RIGHT(G368-1,2))</f>
        <v>var 21/20</v>
      </c>
      <c r="I369" s="139" t="s">
        <v>135</v>
      </c>
      <c r="J369" s="138" t="str">
        <f>CONCATENATE("var ",RIGHT(I368,2),"/",RIGHT(I368-1,2))</f>
        <v>var 22/21</v>
      </c>
      <c r="K369" s="139" t="s">
        <v>135</v>
      </c>
      <c r="L369" s="138" t="str">
        <f>CONCATENATE("var ",RIGHT(K368,2),"/",RIGHT(K368-1,2))</f>
        <v>var 23/22</v>
      </c>
      <c r="M369" s="138" t="str">
        <f>CONCATENATE("var ",RIGHT(K368,2),"/",RIGHT(2019,2))</f>
        <v>var 23/19</v>
      </c>
    </row>
    <row r="370" spans="2:13" x14ac:dyDescent="0.25">
      <c r="B370" s="141" t="s">
        <v>139</v>
      </c>
      <c r="C370" s="142">
        <v>1036</v>
      </c>
      <c r="D370" s="143">
        <v>-0.27093596059113301</v>
      </c>
      <c r="E370" s="142">
        <v>1137</v>
      </c>
      <c r="F370" s="143">
        <f t="shared" ref="F370:J382" si="47">IFERROR(E370/C370-1,"-")</f>
        <v>9.7490347490347462E-2</v>
      </c>
      <c r="G370" s="142">
        <v>28</v>
      </c>
      <c r="H370" s="143">
        <f t="shared" si="47"/>
        <v>-0.97537379067722074</v>
      </c>
      <c r="I370" s="142">
        <v>1440</v>
      </c>
      <c r="J370" s="143">
        <f t="shared" si="47"/>
        <v>50.428571428571431</v>
      </c>
      <c r="K370" s="142">
        <v>1311</v>
      </c>
      <c r="L370" s="143">
        <f t="shared" ref="L370:L374" si="48">IFERROR(K370/I370-1,"-")</f>
        <v>-8.9583333333333348E-2</v>
      </c>
      <c r="M370" s="143">
        <f>K370/C370-1</f>
        <v>0.26544401544401541</v>
      </c>
    </row>
    <row r="371" spans="2:13" x14ac:dyDescent="0.25">
      <c r="B371" s="141" t="s">
        <v>141</v>
      </c>
      <c r="C371" s="142">
        <v>1077</v>
      </c>
      <c r="D371" s="143">
        <v>-0.44598765432098764</v>
      </c>
      <c r="E371" s="142">
        <v>1488</v>
      </c>
      <c r="F371" s="143">
        <f t="shared" si="47"/>
        <v>0.38161559888579388</v>
      </c>
      <c r="G371" s="142">
        <v>13</v>
      </c>
      <c r="H371" s="143">
        <f t="shared" si="47"/>
        <v>-0.99126344086021501</v>
      </c>
      <c r="I371" s="142">
        <v>886</v>
      </c>
      <c r="J371" s="143">
        <f t="shared" si="47"/>
        <v>67.15384615384616</v>
      </c>
      <c r="K371" s="142">
        <v>1105</v>
      </c>
      <c r="L371" s="143">
        <f t="shared" si="48"/>
        <v>0.24717832957110608</v>
      </c>
      <c r="M371" s="143">
        <f>IFERROR(L371/C371-1,"-")</f>
        <v>-0.9997704936587084</v>
      </c>
    </row>
    <row r="372" spans="2:13" x14ac:dyDescent="0.25">
      <c r="B372" s="141" t="s">
        <v>143</v>
      </c>
      <c r="C372" s="142">
        <v>1244</v>
      </c>
      <c r="D372" s="143">
        <v>-0.51745539177657096</v>
      </c>
      <c r="E372" s="142">
        <v>389</v>
      </c>
      <c r="F372" s="143">
        <f t="shared" si="47"/>
        <v>-0.68729903536977499</v>
      </c>
      <c r="G372" s="142">
        <v>8</v>
      </c>
      <c r="H372" s="143">
        <f t="shared" si="47"/>
        <v>-0.97943444730077123</v>
      </c>
      <c r="I372" s="142">
        <v>581</v>
      </c>
      <c r="J372" s="143">
        <f t="shared" si="47"/>
        <v>71.625</v>
      </c>
      <c r="K372" s="142">
        <v>1229</v>
      </c>
      <c r="L372" s="143">
        <f t="shared" si="48"/>
        <v>1.1153184165232357</v>
      </c>
      <c r="M372" s="143">
        <f t="shared" ref="M372:M374" si="49">IFERROR(L372/C372-1,"-")</f>
        <v>-0.99910344178736077</v>
      </c>
    </row>
    <row r="373" spans="2:13" x14ac:dyDescent="0.25">
      <c r="B373" s="141" t="s">
        <v>145</v>
      </c>
      <c r="C373" s="142">
        <v>219</v>
      </c>
      <c r="D373" s="143">
        <v>-0.57803468208092479</v>
      </c>
      <c r="E373" s="142">
        <v>0</v>
      </c>
      <c r="F373" s="143">
        <f t="shared" si="47"/>
        <v>-1</v>
      </c>
      <c r="G373" s="142">
        <v>7</v>
      </c>
      <c r="H373" s="143" t="str">
        <f t="shared" si="47"/>
        <v>-</v>
      </c>
      <c r="I373" s="142">
        <v>58</v>
      </c>
      <c r="J373" s="143">
        <f t="shared" si="47"/>
        <v>7.2857142857142865</v>
      </c>
      <c r="K373" s="142">
        <v>330</v>
      </c>
      <c r="L373" s="143">
        <f t="shared" si="48"/>
        <v>4.6896551724137927</v>
      </c>
      <c r="M373" s="143">
        <f t="shared" si="49"/>
        <v>-0.97858604944103289</v>
      </c>
    </row>
    <row r="374" spans="2:13" x14ac:dyDescent="0.25">
      <c r="B374" s="141" t="s">
        <v>147</v>
      </c>
      <c r="C374" s="142">
        <v>28</v>
      </c>
      <c r="D374" s="143">
        <v>-0.50877192982456143</v>
      </c>
      <c r="E374" s="142">
        <v>0</v>
      </c>
      <c r="F374" s="143">
        <f t="shared" si="47"/>
        <v>-1</v>
      </c>
      <c r="G374" s="142">
        <v>5</v>
      </c>
      <c r="H374" s="143" t="str">
        <f t="shared" si="47"/>
        <v>-</v>
      </c>
      <c r="I374" s="142">
        <v>44</v>
      </c>
      <c r="J374" s="143">
        <f t="shared" si="47"/>
        <v>7.8000000000000007</v>
      </c>
      <c r="K374" s="142">
        <v>53</v>
      </c>
      <c r="L374" s="143">
        <f t="shared" si="48"/>
        <v>0.20454545454545459</v>
      </c>
      <c r="M374" s="143">
        <f t="shared" si="49"/>
        <v>-0.99269480519480524</v>
      </c>
    </row>
    <row r="375" spans="2:13" x14ac:dyDescent="0.25">
      <c r="B375" s="141" t="s">
        <v>149</v>
      </c>
      <c r="C375" s="142">
        <v>33</v>
      </c>
      <c r="D375" s="143">
        <v>-0.5</v>
      </c>
      <c r="E375" s="142">
        <v>0</v>
      </c>
      <c r="F375" s="143">
        <f t="shared" si="47"/>
        <v>-1</v>
      </c>
      <c r="G375" s="142">
        <v>10</v>
      </c>
      <c r="H375" s="143" t="str">
        <f t="shared" si="47"/>
        <v>-</v>
      </c>
      <c r="I375" s="142">
        <v>19</v>
      </c>
      <c r="J375" s="143">
        <f t="shared" si="47"/>
        <v>0.89999999999999991</v>
      </c>
      <c r="K375" s="142"/>
      <c r="L375" s="143"/>
      <c r="M375" s="143"/>
    </row>
    <row r="376" spans="2:13" x14ac:dyDescent="0.25">
      <c r="B376" s="141" t="s">
        <v>151</v>
      </c>
      <c r="C376" s="142">
        <v>24</v>
      </c>
      <c r="D376" s="143">
        <v>-0.69620253164556956</v>
      </c>
      <c r="E376" s="142">
        <v>6</v>
      </c>
      <c r="F376" s="143">
        <f t="shared" si="47"/>
        <v>-0.75</v>
      </c>
      <c r="G376" s="142">
        <v>6</v>
      </c>
      <c r="H376" s="143">
        <f t="shared" si="47"/>
        <v>0</v>
      </c>
      <c r="I376" s="142">
        <v>19</v>
      </c>
      <c r="J376" s="143">
        <f t="shared" si="47"/>
        <v>2.1666666666666665</v>
      </c>
      <c r="K376" s="142"/>
      <c r="L376" s="143"/>
      <c r="M376" s="143"/>
    </row>
    <row r="377" spans="2:13" x14ac:dyDescent="0.25">
      <c r="B377" s="141" t="s">
        <v>153</v>
      </c>
      <c r="C377" s="142">
        <v>11</v>
      </c>
      <c r="D377" s="143">
        <v>-0.80701754385964919</v>
      </c>
      <c r="E377" s="142">
        <v>2</v>
      </c>
      <c r="F377" s="143">
        <f t="shared" si="47"/>
        <v>-0.81818181818181812</v>
      </c>
      <c r="G377" s="142">
        <v>8</v>
      </c>
      <c r="H377" s="143">
        <f t="shared" si="47"/>
        <v>3</v>
      </c>
      <c r="I377" s="142">
        <v>13</v>
      </c>
      <c r="J377" s="143">
        <f t="shared" si="47"/>
        <v>0.625</v>
      </c>
      <c r="K377" s="142"/>
      <c r="L377" s="143"/>
      <c r="M377" s="143"/>
    </row>
    <row r="378" spans="2:13" x14ac:dyDescent="0.25">
      <c r="B378" s="141" t="s">
        <v>155</v>
      </c>
      <c r="C378" s="142">
        <v>36</v>
      </c>
      <c r="D378" s="143">
        <v>0.63636363636363646</v>
      </c>
      <c r="E378" s="142">
        <v>5</v>
      </c>
      <c r="F378" s="143">
        <f t="shared" si="47"/>
        <v>-0.86111111111111116</v>
      </c>
      <c r="G378" s="142">
        <v>22</v>
      </c>
      <c r="H378" s="143">
        <f t="shared" si="47"/>
        <v>3.4000000000000004</v>
      </c>
      <c r="I378" s="142">
        <v>26</v>
      </c>
      <c r="J378" s="143">
        <f t="shared" si="47"/>
        <v>0.18181818181818188</v>
      </c>
      <c r="K378" s="142"/>
      <c r="L378" s="143"/>
      <c r="M378" s="143"/>
    </row>
    <row r="379" spans="2:13" x14ac:dyDescent="0.25">
      <c r="B379" s="141" t="s">
        <v>157</v>
      </c>
      <c r="C379" s="142">
        <v>1105</v>
      </c>
      <c r="D379" s="143">
        <v>0.19459459459459461</v>
      </c>
      <c r="E379" s="142">
        <v>9</v>
      </c>
      <c r="F379" s="143">
        <f t="shared" si="47"/>
        <v>-0.99185520361990953</v>
      </c>
      <c r="G379" s="142">
        <v>728</v>
      </c>
      <c r="H379" s="143">
        <f t="shared" si="47"/>
        <v>79.888888888888886</v>
      </c>
      <c r="I379" s="142">
        <v>839</v>
      </c>
      <c r="J379" s="143">
        <f t="shared" si="47"/>
        <v>0.15247252747252737</v>
      </c>
      <c r="K379" s="142"/>
      <c r="L379" s="143"/>
      <c r="M379" s="143"/>
    </row>
    <row r="380" spans="2:13" x14ac:dyDescent="0.25">
      <c r="B380" s="141" t="s">
        <v>159</v>
      </c>
      <c r="C380" s="142">
        <v>1349</v>
      </c>
      <c r="D380" s="143">
        <v>0.109375</v>
      </c>
      <c r="E380" s="142">
        <v>15</v>
      </c>
      <c r="F380" s="143">
        <f t="shared" si="47"/>
        <v>-0.98888065233506306</v>
      </c>
      <c r="G380" s="142">
        <v>1203</v>
      </c>
      <c r="H380" s="143">
        <f t="shared" si="47"/>
        <v>79.2</v>
      </c>
      <c r="I380" s="142">
        <v>1418</v>
      </c>
      <c r="J380" s="143">
        <f t="shared" si="47"/>
        <v>0.17871986699916875</v>
      </c>
      <c r="K380" s="142"/>
      <c r="L380" s="143"/>
      <c r="M380" s="143"/>
    </row>
    <row r="381" spans="2:13" x14ac:dyDescent="0.25">
      <c r="B381" s="141" t="s">
        <v>161</v>
      </c>
      <c r="C381" s="142">
        <v>1337</v>
      </c>
      <c r="D381" s="143">
        <v>-4.088952654232425E-2</v>
      </c>
      <c r="E381" s="142">
        <v>16</v>
      </c>
      <c r="F381" s="143">
        <f t="shared" si="47"/>
        <v>-0.98803290949887812</v>
      </c>
      <c r="G381" s="142">
        <v>1205</v>
      </c>
      <c r="H381" s="143">
        <f t="shared" si="47"/>
        <v>74.3125</v>
      </c>
      <c r="I381" s="142">
        <v>1359</v>
      </c>
      <c r="J381" s="143">
        <f t="shared" si="47"/>
        <v>0.12780082987551866</v>
      </c>
      <c r="K381" s="142"/>
      <c r="L381" s="143"/>
      <c r="M381" s="143"/>
    </row>
    <row r="382" spans="2:13" ht="15.75" x14ac:dyDescent="0.25">
      <c r="B382" s="144" t="s">
        <v>121</v>
      </c>
      <c r="C382" s="145">
        <v>7499</v>
      </c>
      <c r="D382" s="146">
        <v>-0.27038334306285272</v>
      </c>
      <c r="E382" s="145">
        <v>3067</v>
      </c>
      <c r="F382" s="146">
        <f t="shared" si="47"/>
        <v>-0.59101213495132687</v>
      </c>
      <c r="G382" s="145">
        <v>3243</v>
      </c>
      <c r="H382" s="146">
        <f t="shared" si="47"/>
        <v>5.7385066840560883E-2</v>
      </c>
      <c r="I382" s="145">
        <v>6702</v>
      </c>
      <c r="J382" s="146">
        <f t="shared" si="47"/>
        <v>1.0666049953746533</v>
      </c>
      <c r="K382" s="145">
        <v>4028</v>
      </c>
      <c r="L382" s="146">
        <v>0.33865071452309747</v>
      </c>
      <c r="M382" s="146">
        <v>0.11764705882352944</v>
      </c>
    </row>
    <row r="383" spans="2:13" ht="6" customHeight="1" x14ac:dyDescent="0.25"/>
    <row r="384" spans="2:13" x14ac:dyDescent="0.25">
      <c r="B384" s="49" t="s">
        <v>343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49"/>
      <c r="E385" s="149"/>
      <c r="G385" s="149"/>
      <c r="I385" s="149"/>
      <c r="K385" s="149"/>
    </row>
    <row r="391" spans="2:14" ht="48.75" customHeight="1" thickBot="1" x14ac:dyDescent="0.3">
      <c r="B391" s="307" t="s">
        <v>360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1" t="s">
        <v>213</v>
      </c>
    </row>
    <row r="392" spans="2:14" ht="10.5" customHeight="1" thickBot="1" x14ac:dyDescent="0.3">
      <c r="B392" s="134"/>
      <c r="C392" s="135"/>
      <c r="D392" s="134"/>
      <c r="E392" s="134"/>
      <c r="F392" s="134"/>
      <c r="G392" s="134"/>
      <c r="H392" s="134"/>
      <c r="I392" s="134"/>
      <c r="J392" s="134"/>
      <c r="K392" s="4"/>
      <c r="L392" s="4"/>
      <c r="N392" s="1" t="s">
        <v>214</v>
      </c>
    </row>
    <row r="393" spans="2:14" ht="22.5" thickTop="1" thickBot="1" x14ac:dyDescent="0.3">
      <c r="B393" s="150" t="str">
        <f>C393</f>
        <v>Noruega</v>
      </c>
      <c r="C393" s="317" t="s">
        <v>223</v>
      </c>
      <c r="D393" s="318"/>
      <c r="E393" s="318"/>
      <c r="F393" s="318"/>
      <c r="G393" s="318"/>
      <c r="H393" s="318"/>
      <c r="I393" s="318"/>
      <c r="J393" s="318"/>
      <c r="K393" s="318"/>
      <c r="L393" s="318"/>
      <c r="M393" s="319"/>
    </row>
    <row r="394" spans="2:14" ht="22.5" thickTop="1" thickBot="1" x14ac:dyDescent="0.3">
      <c r="B394" s="13"/>
      <c r="C394" s="320">
        <f>2019</f>
        <v>2019</v>
      </c>
      <c r="D394" s="321"/>
      <c r="E394" s="322">
        <v>2020</v>
      </c>
      <c r="F394" s="321"/>
      <c r="G394" s="322">
        <v>2021</v>
      </c>
      <c r="H394" s="321"/>
      <c r="I394" s="322">
        <v>2022</v>
      </c>
      <c r="J394" s="321"/>
      <c r="K394" s="322">
        <v>2023</v>
      </c>
      <c r="L394" s="323"/>
      <c r="M394" s="324"/>
    </row>
    <row r="395" spans="2:14" ht="16.5" thickTop="1" thickBot="1" x14ac:dyDescent="0.3">
      <c r="B395" s="16"/>
      <c r="C395" s="137" t="s">
        <v>135</v>
      </c>
      <c r="D395" s="138" t="str">
        <f>CONCATENATE("var ",RIGHT(2019,2),"/",RIGHT(2018,2))</f>
        <v>var 19/18</v>
      </c>
      <c r="E395" s="139" t="s">
        <v>135</v>
      </c>
      <c r="F395" s="138" t="str">
        <f>CONCATENATE("var ",RIGHT(E394,2),"/",RIGHT(E394-1,2))</f>
        <v>var 20/19</v>
      </c>
      <c r="G395" s="139" t="s">
        <v>135</v>
      </c>
      <c r="H395" s="138" t="str">
        <f>CONCATENATE("var ",RIGHT(G394,2),"/",RIGHT(G394-1,2))</f>
        <v>var 21/20</v>
      </c>
      <c r="I395" s="139" t="s">
        <v>135</v>
      </c>
      <c r="J395" s="138" t="str">
        <f>CONCATENATE("var ",RIGHT(I394,2),"/",RIGHT(I394-1,2))</f>
        <v>var 22/21</v>
      </c>
      <c r="K395" s="139" t="s">
        <v>135</v>
      </c>
      <c r="L395" s="138" t="str">
        <f>CONCATENATE("var ",RIGHT(K394,2),"/",RIGHT(K394-1,2))</f>
        <v>var 23/22</v>
      </c>
      <c r="M395" s="138" t="str">
        <f>CONCATENATE("var ",RIGHT(K394,2),"/",RIGHT(2019,2))</f>
        <v>var 23/19</v>
      </c>
    </row>
    <row r="396" spans="2:14" x14ac:dyDescent="0.25">
      <c r="B396" s="141" t="s">
        <v>139</v>
      </c>
      <c r="C396" s="142">
        <v>2037</v>
      </c>
      <c r="D396" s="143">
        <v>3.4010152284263961E-2</v>
      </c>
      <c r="E396" s="142">
        <v>2164</v>
      </c>
      <c r="F396" s="143">
        <f t="shared" ref="F396:J408" si="50">IFERROR(E396/C396-1,"-")</f>
        <v>6.2346588119783997E-2</v>
      </c>
      <c r="G396" s="142">
        <v>9</v>
      </c>
      <c r="H396" s="143">
        <f t="shared" si="50"/>
        <v>-0.99584103512014788</v>
      </c>
      <c r="I396" s="142">
        <v>1009</v>
      </c>
      <c r="J396" s="143">
        <f t="shared" si="50"/>
        <v>111.11111111111111</v>
      </c>
      <c r="K396" s="142">
        <v>1740</v>
      </c>
      <c r="L396" s="143">
        <f t="shared" ref="L396:L400" si="51">IFERROR(K396/I396-1,"-")</f>
        <v>0.72447968285431119</v>
      </c>
      <c r="M396" s="143">
        <f>K396/C396-1</f>
        <v>-0.14580265095729017</v>
      </c>
    </row>
    <row r="397" spans="2:14" x14ac:dyDescent="0.25">
      <c r="B397" s="141" t="s">
        <v>141</v>
      </c>
      <c r="C397" s="142">
        <v>1939</v>
      </c>
      <c r="D397" s="143">
        <v>-0.18597816960537361</v>
      </c>
      <c r="E397" s="142">
        <v>1874</v>
      </c>
      <c r="F397" s="143">
        <f t="shared" si="50"/>
        <v>-3.352243424445589E-2</v>
      </c>
      <c r="G397" s="142">
        <v>4</v>
      </c>
      <c r="H397" s="143">
        <f t="shared" si="50"/>
        <v>-0.99786552828175024</v>
      </c>
      <c r="I397" s="142">
        <v>1197</v>
      </c>
      <c r="J397" s="143">
        <f t="shared" si="50"/>
        <v>298.25</v>
      </c>
      <c r="K397" s="142">
        <v>1434</v>
      </c>
      <c r="L397" s="143">
        <f t="shared" si="51"/>
        <v>0.19799498746867172</v>
      </c>
      <c r="M397" s="143">
        <f>IFERROR(L397/C397-1,"-")</f>
        <v>-0.99989788809310542</v>
      </c>
    </row>
    <row r="398" spans="2:14" x14ac:dyDescent="0.25">
      <c r="B398" s="141" t="s">
        <v>143</v>
      </c>
      <c r="C398" s="142">
        <v>1870</v>
      </c>
      <c r="D398" s="143">
        <v>-0.33499288762446655</v>
      </c>
      <c r="E398" s="142">
        <v>534</v>
      </c>
      <c r="F398" s="143">
        <f t="shared" si="50"/>
        <v>-0.71443850267379672</v>
      </c>
      <c r="G398" s="142">
        <v>9</v>
      </c>
      <c r="H398" s="143">
        <f t="shared" si="50"/>
        <v>-0.9831460674157303</v>
      </c>
      <c r="I398" s="142">
        <v>940</v>
      </c>
      <c r="J398" s="143">
        <f t="shared" si="50"/>
        <v>103.44444444444444</v>
      </c>
      <c r="K398" s="142">
        <v>951</v>
      </c>
      <c r="L398" s="143">
        <f t="shared" si="51"/>
        <v>1.1702127659574568E-2</v>
      </c>
      <c r="M398" s="143">
        <f t="shared" ref="M398:M400" si="52">IFERROR(L398/C398-1,"-")</f>
        <v>-0.99999374217772219</v>
      </c>
    </row>
    <row r="399" spans="2:14" x14ac:dyDescent="0.25">
      <c r="B399" s="141" t="s">
        <v>145</v>
      </c>
      <c r="C399" s="142">
        <v>808</v>
      </c>
      <c r="D399" s="143">
        <v>0.3032258064516129</v>
      </c>
      <c r="E399" s="142">
        <v>0</v>
      </c>
      <c r="F399" s="143">
        <f t="shared" si="50"/>
        <v>-1</v>
      </c>
      <c r="G399" s="142">
        <v>15</v>
      </c>
      <c r="H399" s="143" t="str">
        <f t="shared" si="50"/>
        <v>-</v>
      </c>
      <c r="I399" s="142">
        <v>678</v>
      </c>
      <c r="J399" s="143">
        <f t="shared" si="50"/>
        <v>44.2</v>
      </c>
      <c r="K399" s="142">
        <v>382</v>
      </c>
      <c r="L399" s="143">
        <f t="shared" si="51"/>
        <v>-0.43657817109144548</v>
      </c>
      <c r="M399" s="143">
        <f t="shared" si="52"/>
        <v>-1.0005403195186775</v>
      </c>
    </row>
    <row r="400" spans="2:14" x14ac:dyDescent="0.25">
      <c r="B400" s="141" t="s">
        <v>147</v>
      </c>
      <c r="C400" s="142">
        <v>122</v>
      </c>
      <c r="D400" s="143">
        <v>0.50617283950617287</v>
      </c>
      <c r="E400" s="142">
        <v>0</v>
      </c>
      <c r="F400" s="143">
        <f t="shared" si="50"/>
        <v>-1</v>
      </c>
      <c r="G400" s="142">
        <v>5</v>
      </c>
      <c r="H400" s="143" t="str">
        <f t="shared" si="50"/>
        <v>-</v>
      </c>
      <c r="I400" s="142">
        <v>43</v>
      </c>
      <c r="J400" s="143">
        <f t="shared" si="50"/>
        <v>7.6</v>
      </c>
      <c r="K400" s="142">
        <v>51</v>
      </c>
      <c r="L400" s="143">
        <f t="shared" si="51"/>
        <v>0.18604651162790709</v>
      </c>
      <c r="M400" s="143">
        <f t="shared" si="52"/>
        <v>-0.99847502859321391</v>
      </c>
    </row>
    <row r="401" spans="2:13" x14ac:dyDescent="0.25">
      <c r="B401" s="141" t="s">
        <v>149</v>
      </c>
      <c r="C401" s="142">
        <v>85</v>
      </c>
      <c r="D401" s="143">
        <v>-1.1627906976744207E-2</v>
      </c>
      <c r="E401" s="142">
        <v>0</v>
      </c>
      <c r="F401" s="143">
        <f t="shared" si="50"/>
        <v>-1</v>
      </c>
      <c r="G401" s="142">
        <v>42</v>
      </c>
      <c r="H401" s="143" t="str">
        <f t="shared" si="50"/>
        <v>-</v>
      </c>
      <c r="I401" s="142">
        <v>84</v>
      </c>
      <c r="J401" s="143">
        <f t="shared" si="50"/>
        <v>1</v>
      </c>
      <c r="K401" s="142"/>
      <c r="L401" s="143"/>
      <c r="M401" s="143"/>
    </row>
    <row r="402" spans="2:13" x14ac:dyDescent="0.25">
      <c r="B402" s="141" t="s">
        <v>151</v>
      </c>
      <c r="C402" s="142">
        <v>118</v>
      </c>
      <c r="D402" s="143">
        <v>-0.29761904761904767</v>
      </c>
      <c r="E402" s="142">
        <v>11</v>
      </c>
      <c r="F402" s="143">
        <f t="shared" si="50"/>
        <v>-0.90677966101694918</v>
      </c>
      <c r="G402" s="142">
        <v>42</v>
      </c>
      <c r="H402" s="143">
        <f t="shared" si="50"/>
        <v>2.8181818181818183</v>
      </c>
      <c r="I402" s="142">
        <v>95</v>
      </c>
      <c r="J402" s="143">
        <f t="shared" si="50"/>
        <v>1.2619047619047619</v>
      </c>
      <c r="K402" s="142"/>
      <c r="L402" s="143"/>
      <c r="M402" s="143"/>
    </row>
    <row r="403" spans="2:13" x14ac:dyDescent="0.25">
      <c r="B403" s="141" t="s">
        <v>153</v>
      </c>
      <c r="C403" s="142">
        <v>46</v>
      </c>
      <c r="D403" s="143">
        <v>-0.25806451612903225</v>
      </c>
      <c r="E403" s="142">
        <v>4</v>
      </c>
      <c r="F403" s="143">
        <f t="shared" si="50"/>
        <v>-0.91304347826086962</v>
      </c>
      <c r="G403" s="142">
        <v>40</v>
      </c>
      <c r="H403" s="143">
        <f t="shared" si="50"/>
        <v>9</v>
      </c>
      <c r="I403" s="142">
        <v>37</v>
      </c>
      <c r="J403" s="143">
        <f t="shared" si="50"/>
        <v>-7.4999999999999956E-2</v>
      </c>
      <c r="K403" s="142"/>
      <c r="L403" s="143"/>
      <c r="M403" s="143"/>
    </row>
    <row r="404" spans="2:13" x14ac:dyDescent="0.25">
      <c r="B404" s="141" t="s">
        <v>155</v>
      </c>
      <c r="C404" s="142">
        <v>345</v>
      </c>
      <c r="D404" s="143">
        <v>1.3469387755102042</v>
      </c>
      <c r="E404" s="142">
        <v>7</v>
      </c>
      <c r="F404" s="143">
        <f t="shared" si="50"/>
        <v>-0.97971014492753628</v>
      </c>
      <c r="G404" s="142">
        <v>41</v>
      </c>
      <c r="H404" s="143">
        <f t="shared" si="50"/>
        <v>4.8571428571428568</v>
      </c>
      <c r="I404" s="142">
        <v>131</v>
      </c>
      <c r="J404" s="143">
        <f t="shared" si="50"/>
        <v>2.1951219512195124</v>
      </c>
      <c r="K404" s="142"/>
      <c r="L404" s="143"/>
      <c r="M404" s="143"/>
    </row>
    <row r="405" spans="2:13" x14ac:dyDescent="0.25">
      <c r="B405" s="141" t="s">
        <v>157</v>
      </c>
      <c r="C405" s="142">
        <v>1106</v>
      </c>
      <c r="D405" s="143">
        <v>-9.9348534201954442E-2</v>
      </c>
      <c r="E405" s="142">
        <v>12</v>
      </c>
      <c r="F405" s="143">
        <f t="shared" si="50"/>
        <v>-0.98915009041591317</v>
      </c>
      <c r="G405" s="142">
        <v>439</v>
      </c>
      <c r="H405" s="143">
        <f t="shared" si="50"/>
        <v>35.583333333333336</v>
      </c>
      <c r="I405" s="142">
        <v>1211</v>
      </c>
      <c r="J405" s="143">
        <f t="shared" si="50"/>
        <v>1.7585421412300684</v>
      </c>
      <c r="K405" s="142"/>
      <c r="L405" s="143"/>
      <c r="M405" s="143"/>
    </row>
    <row r="406" spans="2:13" x14ac:dyDescent="0.25">
      <c r="B406" s="141" t="s">
        <v>159</v>
      </c>
      <c r="C406" s="142">
        <v>2595</v>
      </c>
      <c r="D406" s="143">
        <v>-3.4598214285714302E-2</v>
      </c>
      <c r="E406" s="142">
        <v>3</v>
      </c>
      <c r="F406" s="143">
        <f t="shared" si="50"/>
        <v>-0.9988439306358381</v>
      </c>
      <c r="G406" s="142">
        <v>751</v>
      </c>
      <c r="H406" s="143">
        <f t="shared" si="50"/>
        <v>249.33333333333334</v>
      </c>
      <c r="I406" s="142">
        <v>1782</v>
      </c>
      <c r="J406" s="143">
        <f t="shared" si="50"/>
        <v>1.3728362183754994</v>
      </c>
      <c r="K406" s="142"/>
      <c r="L406" s="143"/>
      <c r="M406" s="143"/>
    </row>
    <row r="407" spans="2:13" x14ac:dyDescent="0.25">
      <c r="B407" s="141" t="s">
        <v>161</v>
      </c>
      <c r="C407" s="142">
        <v>1796</v>
      </c>
      <c r="D407" s="143">
        <v>3.6951501154734334E-2</v>
      </c>
      <c r="E407" s="142">
        <v>6</v>
      </c>
      <c r="F407" s="143">
        <f t="shared" si="50"/>
        <v>-0.9966592427616926</v>
      </c>
      <c r="G407" s="142">
        <v>763</v>
      </c>
      <c r="H407" s="143">
        <f t="shared" si="50"/>
        <v>126.16666666666667</v>
      </c>
      <c r="I407" s="142">
        <v>1459</v>
      </c>
      <c r="J407" s="143">
        <f t="shared" si="50"/>
        <v>0.91218872870249013</v>
      </c>
      <c r="K407" s="142"/>
      <c r="L407" s="143"/>
      <c r="M407" s="143"/>
    </row>
    <row r="408" spans="2:13" ht="15.75" x14ac:dyDescent="0.25">
      <c r="B408" s="144" t="s">
        <v>121</v>
      </c>
      <c r="C408" s="145">
        <v>12867</v>
      </c>
      <c r="D408" s="146">
        <v>-7.9350314825414991E-2</v>
      </c>
      <c r="E408" s="145">
        <v>4615</v>
      </c>
      <c r="F408" s="146">
        <f t="shared" si="50"/>
        <v>-0.6413305354783555</v>
      </c>
      <c r="G408" s="145">
        <v>2160</v>
      </c>
      <c r="H408" s="146">
        <f t="shared" si="50"/>
        <v>-0.53196099674972919</v>
      </c>
      <c r="I408" s="145">
        <v>8666</v>
      </c>
      <c r="J408" s="146">
        <f t="shared" si="50"/>
        <v>3.0120370370370368</v>
      </c>
      <c r="K408" s="145">
        <v>4558</v>
      </c>
      <c r="L408" s="146">
        <v>0.17869149211274893</v>
      </c>
      <c r="M408" s="146">
        <v>-0.32733175914994095</v>
      </c>
    </row>
    <row r="409" spans="2:13" ht="6" customHeight="1" x14ac:dyDescent="0.25"/>
    <row r="410" spans="2:13" x14ac:dyDescent="0.25">
      <c r="B410" s="49" t="s">
        <v>343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49"/>
      <c r="E411" s="149"/>
      <c r="G411" s="149"/>
      <c r="I411" s="149"/>
      <c r="K411" s="149"/>
    </row>
    <row r="417" spans="2:14" ht="48.75" customHeight="1" thickBot="1" x14ac:dyDescent="0.3">
      <c r="B417" s="307" t="s">
        <v>361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1" t="s">
        <v>213</v>
      </c>
    </row>
    <row r="418" spans="2:14" ht="10.5" customHeight="1" thickBot="1" x14ac:dyDescent="0.3">
      <c r="B418" s="134"/>
      <c r="C418" s="135"/>
      <c r="D418" s="134"/>
      <c r="E418" s="134"/>
      <c r="F418" s="134"/>
      <c r="G418" s="134"/>
      <c r="H418" s="134"/>
      <c r="I418" s="134"/>
      <c r="J418" s="134"/>
      <c r="K418" s="4"/>
      <c r="L418" s="4"/>
      <c r="N418" s="1" t="s">
        <v>214</v>
      </c>
    </row>
    <row r="419" spans="2:14" ht="22.5" thickTop="1" thickBot="1" x14ac:dyDescent="0.3">
      <c r="B419" s="150" t="str">
        <f>C419</f>
        <v>Suecia</v>
      </c>
      <c r="C419" s="317" t="s">
        <v>225</v>
      </c>
      <c r="D419" s="318"/>
      <c r="E419" s="318"/>
      <c r="F419" s="318"/>
      <c r="G419" s="318"/>
      <c r="H419" s="318"/>
      <c r="I419" s="318"/>
      <c r="J419" s="318"/>
      <c r="K419" s="318"/>
      <c r="L419" s="318"/>
      <c r="M419" s="319"/>
    </row>
    <row r="420" spans="2:14" ht="22.5" thickTop="1" thickBot="1" x14ac:dyDescent="0.3">
      <c r="B420" s="13"/>
      <c r="C420" s="320">
        <f>2019</f>
        <v>2019</v>
      </c>
      <c r="D420" s="321"/>
      <c r="E420" s="322">
        <v>2020</v>
      </c>
      <c r="F420" s="321"/>
      <c r="G420" s="322">
        <v>2021</v>
      </c>
      <c r="H420" s="321"/>
      <c r="I420" s="322">
        <v>2022</v>
      </c>
      <c r="J420" s="321"/>
      <c r="K420" s="322">
        <v>2023</v>
      </c>
      <c r="L420" s="323"/>
      <c r="M420" s="324"/>
    </row>
    <row r="421" spans="2:14" ht="16.5" thickTop="1" thickBot="1" x14ac:dyDescent="0.3">
      <c r="B421" s="16"/>
      <c r="C421" s="137" t="s">
        <v>135</v>
      </c>
      <c r="D421" s="138" t="str">
        <f>CONCATENATE("var ",RIGHT(2019,2),"/",RIGHT(2018,2))</f>
        <v>var 19/18</v>
      </c>
      <c r="E421" s="139" t="s">
        <v>135</v>
      </c>
      <c r="F421" s="138" t="str">
        <f>CONCATENATE("var ",RIGHT(E420,2),"/",RIGHT(E420-1,2))</f>
        <v>var 20/19</v>
      </c>
      <c r="G421" s="139" t="s">
        <v>135</v>
      </c>
      <c r="H421" s="138" t="str">
        <f>CONCATENATE("var ",RIGHT(G420,2),"/",RIGHT(G420-1,2))</f>
        <v>var 21/20</v>
      </c>
      <c r="I421" s="139" t="s">
        <v>135</v>
      </c>
      <c r="J421" s="138" t="str">
        <f>CONCATENATE("var ",RIGHT(I420,2),"/",RIGHT(I420-1,2))</f>
        <v>var 22/21</v>
      </c>
      <c r="K421" s="139" t="s">
        <v>135</v>
      </c>
      <c r="L421" s="138" t="str">
        <f>CONCATENATE("var ",RIGHT(K420,2),"/",RIGHT(K420-1,2))</f>
        <v>var 23/22</v>
      </c>
      <c r="M421" s="138" t="str">
        <f>CONCATENATE("var ",RIGHT(K420,2),"/",RIGHT(2019,2))</f>
        <v>var 23/19</v>
      </c>
    </row>
    <row r="422" spans="2:14" x14ac:dyDescent="0.25">
      <c r="B422" s="141" t="s">
        <v>139</v>
      </c>
      <c r="C422" s="142">
        <v>4890</v>
      </c>
      <c r="D422" s="143">
        <v>-0.21934865900383138</v>
      </c>
      <c r="E422" s="142">
        <v>4261</v>
      </c>
      <c r="F422" s="143">
        <f t="shared" ref="F422:J434" si="53">IFERROR(E422/C422-1,"-")</f>
        <v>-0.12862985685071571</v>
      </c>
      <c r="G422" s="142">
        <v>20</v>
      </c>
      <c r="H422" s="143">
        <f t="shared" si="53"/>
        <v>-0.99530626613471018</v>
      </c>
      <c r="I422" s="142">
        <v>1612</v>
      </c>
      <c r="J422" s="143">
        <f t="shared" si="53"/>
        <v>79.599999999999994</v>
      </c>
      <c r="K422" s="142">
        <v>3271</v>
      </c>
      <c r="L422" s="143">
        <f t="shared" ref="L422:L426" si="54">IFERROR(K422/I422-1,"-")</f>
        <v>1.0291563275434243</v>
      </c>
      <c r="M422" s="143">
        <f>K422/C422-1</f>
        <v>-0.33108384458077711</v>
      </c>
    </row>
    <row r="423" spans="2:14" x14ac:dyDescent="0.25">
      <c r="B423" s="141" t="s">
        <v>141</v>
      </c>
      <c r="C423" s="142">
        <v>4504</v>
      </c>
      <c r="D423" s="143">
        <v>-0.162513945704723</v>
      </c>
      <c r="E423" s="142">
        <v>4224</v>
      </c>
      <c r="F423" s="143">
        <f t="shared" si="53"/>
        <v>-6.2166962699822359E-2</v>
      </c>
      <c r="G423" s="142">
        <v>9</v>
      </c>
      <c r="H423" s="143">
        <f t="shared" si="53"/>
        <v>-0.99786931818181823</v>
      </c>
      <c r="I423" s="142">
        <v>2599</v>
      </c>
      <c r="J423" s="143">
        <f t="shared" si="53"/>
        <v>287.77777777777777</v>
      </c>
      <c r="K423" s="142">
        <v>2813</v>
      </c>
      <c r="L423" s="143">
        <f t="shared" si="54"/>
        <v>8.2339361292804947E-2</v>
      </c>
      <c r="M423" s="143">
        <f>IFERROR(L423/C423-1,"-")</f>
        <v>-0.99998171861427776</v>
      </c>
    </row>
    <row r="424" spans="2:14" x14ac:dyDescent="0.25">
      <c r="B424" s="141" t="s">
        <v>143</v>
      </c>
      <c r="C424" s="142">
        <v>5354</v>
      </c>
      <c r="D424" s="143">
        <v>-0.21976100262314191</v>
      </c>
      <c r="E424" s="142">
        <v>1285</v>
      </c>
      <c r="F424" s="143">
        <f t="shared" si="53"/>
        <v>-0.75999252895031755</v>
      </c>
      <c r="G424" s="142">
        <v>20</v>
      </c>
      <c r="H424" s="143">
        <f t="shared" si="53"/>
        <v>-0.98443579766536971</v>
      </c>
      <c r="I424" s="142">
        <v>1995</v>
      </c>
      <c r="J424" s="143">
        <f t="shared" si="53"/>
        <v>98.75</v>
      </c>
      <c r="K424" s="142">
        <v>2600</v>
      </c>
      <c r="L424" s="143">
        <f t="shared" si="54"/>
        <v>0.30325814536340845</v>
      </c>
      <c r="M424" s="143">
        <f t="shared" ref="M424:M426" si="55">IFERROR(L424/C424-1,"-")</f>
        <v>-0.99994335858323435</v>
      </c>
    </row>
    <row r="425" spans="2:14" x14ac:dyDescent="0.25">
      <c r="B425" s="141" t="s">
        <v>145</v>
      </c>
      <c r="C425" s="142">
        <v>2388</v>
      </c>
      <c r="D425" s="143">
        <v>-5.761641673243878E-2</v>
      </c>
      <c r="E425" s="142">
        <v>0</v>
      </c>
      <c r="F425" s="143">
        <f t="shared" si="53"/>
        <v>-1</v>
      </c>
      <c r="G425" s="142">
        <v>41</v>
      </c>
      <c r="H425" s="143" t="str">
        <f t="shared" si="53"/>
        <v>-</v>
      </c>
      <c r="I425" s="142">
        <v>1049</v>
      </c>
      <c r="J425" s="143">
        <f t="shared" si="53"/>
        <v>24.585365853658537</v>
      </c>
      <c r="K425" s="142">
        <v>880</v>
      </c>
      <c r="L425" s="143">
        <f t="shared" si="54"/>
        <v>-0.16110581506196375</v>
      </c>
      <c r="M425" s="143">
        <f t="shared" si="55"/>
        <v>-1.0000674647466758</v>
      </c>
    </row>
    <row r="426" spans="2:14" x14ac:dyDescent="0.25">
      <c r="B426" s="141" t="s">
        <v>147</v>
      </c>
      <c r="C426" s="142">
        <v>74</v>
      </c>
      <c r="D426" s="143">
        <v>-0.75496688741721851</v>
      </c>
      <c r="E426" s="142">
        <v>0</v>
      </c>
      <c r="F426" s="143">
        <f t="shared" si="53"/>
        <v>-1</v>
      </c>
      <c r="G426" s="142">
        <v>19</v>
      </c>
      <c r="H426" s="143" t="str">
        <f t="shared" si="53"/>
        <v>-</v>
      </c>
      <c r="I426" s="142">
        <v>90</v>
      </c>
      <c r="J426" s="143">
        <f t="shared" si="53"/>
        <v>3.7368421052631575</v>
      </c>
      <c r="K426" s="142">
        <v>33</v>
      </c>
      <c r="L426" s="143">
        <f t="shared" si="54"/>
        <v>-0.6333333333333333</v>
      </c>
      <c r="M426" s="143">
        <f t="shared" si="55"/>
        <v>-1.0085585585585586</v>
      </c>
    </row>
    <row r="427" spans="2:14" x14ac:dyDescent="0.25">
      <c r="B427" s="141" t="s">
        <v>149</v>
      </c>
      <c r="C427" s="142">
        <v>64</v>
      </c>
      <c r="D427" s="143">
        <v>-5.8823529411764719E-2</v>
      </c>
      <c r="E427" s="142">
        <v>0</v>
      </c>
      <c r="F427" s="143">
        <f t="shared" si="53"/>
        <v>-1</v>
      </c>
      <c r="G427" s="142">
        <v>28</v>
      </c>
      <c r="H427" s="143" t="str">
        <f t="shared" si="53"/>
        <v>-</v>
      </c>
      <c r="I427" s="142">
        <v>138</v>
      </c>
      <c r="J427" s="143">
        <f t="shared" si="53"/>
        <v>3.9285714285714288</v>
      </c>
      <c r="K427" s="142"/>
      <c r="L427" s="143"/>
      <c r="M427" s="143"/>
    </row>
    <row r="428" spans="2:14" x14ac:dyDescent="0.25">
      <c r="B428" s="141" t="s">
        <v>151</v>
      </c>
      <c r="C428" s="142">
        <v>71</v>
      </c>
      <c r="D428" s="143">
        <v>5.9701492537313383E-2</v>
      </c>
      <c r="E428" s="142">
        <v>12</v>
      </c>
      <c r="F428" s="143">
        <f t="shared" si="53"/>
        <v>-0.83098591549295775</v>
      </c>
      <c r="G428" s="142">
        <v>45</v>
      </c>
      <c r="H428" s="143">
        <f t="shared" si="53"/>
        <v>2.75</v>
      </c>
      <c r="I428" s="142">
        <v>84</v>
      </c>
      <c r="J428" s="143">
        <f t="shared" si="53"/>
        <v>0.8666666666666667</v>
      </c>
      <c r="K428" s="142"/>
      <c r="L428" s="143"/>
      <c r="M428" s="143"/>
    </row>
    <row r="429" spans="2:14" x14ac:dyDescent="0.25">
      <c r="B429" s="141" t="s">
        <v>153</v>
      </c>
      <c r="C429" s="142">
        <v>48</v>
      </c>
      <c r="D429" s="143">
        <v>-0.11111111111111116</v>
      </c>
      <c r="E429" s="142">
        <v>10</v>
      </c>
      <c r="F429" s="143">
        <f t="shared" si="53"/>
        <v>-0.79166666666666663</v>
      </c>
      <c r="G429" s="142">
        <v>26</v>
      </c>
      <c r="H429" s="143">
        <f t="shared" si="53"/>
        <v>1.6</v>
      </c>
      <c r="I429" s="142">
        <v>103</v>
      </c>
      <c r="J429" s="143">
        <f t="shared" si="53"/>
        <v>2.9615384615384617</v>
      </c>
      <c r="K429" s="142"/>
      <c r="L429" s="143"/>
      <c r="M429" s="143"/>
    </row>
    <row r="430" spans="2:14" x14ac:dyDescent="0.25">
      <c r="B430" s="141" t="s">
        <v>155</v>
      </c>
      <c r="C430" s="142">
        <v>60</v>
      </c>
      <c r="D430" s="143">
        <v>0.53846153846153855</v>
      </c>
      <c r="E430" s="142">
        <v>6</v>
      </c>
      <c r="F430" s="143">
        <f t="shared" si="53"/>
        <v>-0.9</v>
      </c>
      <c r="G430" s="142">
        <v>35</v>
      </c>
      <c r="H430" s="143">
        <f t="shared" si="53"/>
        <v>4.833333333333333</v>
      </c>
      <c r="I430" s="142">
        <v>94</v>
      </c>
      <c r="J430" s="143">
        <f t="shared" si="53"/>
        <v>1.6857142857142855</v>
      </c>
      <c r="K430" s="142"/>
      <c r="L430" s="143"/>
      <c r="M430" s="143"/>
    </row>
    <row r="431" spans="2:14" x14ac:dyDescent="0.25">
      <c r="B431" s="141" t="s">
        <v>157</v>
      </c>
      <c r="C431" s="142">
        <v>1472</v>
      </c>
      <c r="D431" s="143">
        <v>-0.35523434077967586</v>
      </c>
      <c r="E431" s="142">
        <v>35</v>
      </c>
      <c r="F431" s="143">
        <f t="shared" si="53"/>
        <v>-0.97622282608695654</v>
      </c>
      <c r="G431" s="142">
        <v>754</v>
      </c>
      <c r="H431" s="143">
        <f t="shared" si="53"/>
        <v>20.542857142857144</v>
      </c>
      <c r="I431" s="142">
        <v>1510</v>
      </c>
      <c r="J431" s="143">
        <f t="shared" si="53"/>
        <v>1.0026525198938994</v>
      </c>
      <c r="K431" s="142"/>
      <c r="L431" s="143"/>
      <c r="M431" s="143"/>
    </row>
    <row r="432" spans="2:14" x14ac:dyDescent="0.25">
      <c r="B432" s="141" t="s">
        <v>159</v>
      </c>
      <c r="C432" s="142">
        <v>3518</v>
      </c>
      <c r="D432" s="143">
        <v>-0.46314665038913472</v>
      </c>
      <c r="E432" s="142">
        <v>23</v>
      </c>
      <c r="F432" s="143">
        <f t="shared" si="53"/>
        <v>-0.99346219442865269</v>
      </c>
      <c r="G432" s="142">
        <v>1300</v>
      </c>
      <c r="H432" s="143">
        <f t="shared" si="53"/>
        <v>55.521739130434781</v>
      </c>
      <c r="I432" s="142">
        <v>2933</v>
      </c>
      <c r="J432" s="143">
        <f t="shared" si="53"/>
        <v>1.256153846153846</v>
      </c>
      <c r="K432" s="142"/>
      <c r="L432" s="143"/>
      <c r="M432" s="143"/>
    </row>
    <row r="433" spans="2:14" x14ac:dyDescent="0.25">
      <c r="B433" s="141" t="s">
        <v>161</v>
      </c>
      <c r="C433" s="142">
        <v>4172</v>
      </c>
      <c r="D433" s="143">
        <v>-0.24338048603554585</v>
      </c>
      <c r="E433" s="142">
        <v>42</v>
      </c>
      <c r="F433" s="143">
        <f t="shared" si="53"/>
        <v>-0.98993288590604023</v>
      </c>
      <c r="G433" s="142">
        <v>1495</v>
      </c>
      <c r="H433" s="143">
        <f t="shared" si="53"/>
        <v>34.595238095238095</v>
      </c>
      <c r="I433" s="142">
        <v>3269</v>
      </c>
      <c r="J433" s="143">
        <f t="shared" si="53"/>
        <v>1.1866220735785955</v>
      </c>
      <c r="K433" s="142"/>
      <c r="L433" s="143"/>
      <c r="M433" s="143"/>
    </row>
    <row r="434" spans="2:14" ht="15.75" x14ac:dyDescent="0.25">
      <c r="B434" s="144" t="s">
        <v>121</v>
      </c>
      <c r="C434" s="145">
        <v>26615</v>
      </c>
      <c r="D434" s="146">
        <v>-0.25900662620413162</v>
      </c>
      <c r="E434" s="145">
        <v>9898</v>
      </c>
      <c r="F434" s="146">
        <f t="shared" si="53"/>
        <v>-0.62810445237647938</v>
      </c>
      <c r="G434" s="145">
        <v>3792</v>
      </c>
      <c r="H434" s="146">
        <f t="shared" si="53"/>
        <v>-0.61689230147504548</v>
      </c>
      <c r="I434" s="145">
        <v>15476</v>
      </c>
      <c r="J434" s="146">
        <f t="shared" si="53"/>
        <v>3.0812236286919834</v>
      </c>
      <c r="K434" s="145">
        <v>9597</v>
      </c>
      <c r="L434" s="146">
        <v>0.30660313138189244</v>
      </c>
      <c r="M434" s="146">
        <v>-0.44235909355026148</v>
      </c>
    </row>
    <row r="435" spans="2:14" ht="6" customHeight="1" x14ac:dyDescent="0.25"/>
    <row r="436" spans="2:14" x14ac:dyDescent="0.25">
      <c r="B436" s="49" t="s">
        <v>343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49"/>
      <c r="E437" s="149"/>
      <c r="G437" s="149"/>
      <c r="I437" s="149"/>
      <c r="K437" s="149"/>
    </row>
    <row r="443" spans="2:14" ht="48.75" customHeight="1" thickBot="1" x14ac:dyDescent="0.3">
      <c r="B443" s="307" t="s">
        <v>362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1" t="s">
        <v>213</v>
      </c>
    </row>
    <row r="444" spans="2:14" ht="10.5" customHeight="1" thickBot="1" x14ac:dyDescent="0.3">
      <c r="B444" s="134"/>
      <c r="C444" s="135"/>
      <c r="D444" s="134"/>
      <c r="E444" s="134"/>
      <c r="F444" s="134"/>
      <c r="G444" s="134"/>
      <c r="H444" s="134"/>
      <c r="I444" s="134"/>
      <c r="J444" s="134"/>
      <c r="K444" s="4"/>
      <c r="L444" s="4"/>
      <c r="N444" s="1" t="s">
        <v>214</v>
      </c>
    </row>
    <row r="445" spans="2:14" ht="22.5" thickTop="1" thickBot="1" x14ac:dyDescent="0.3">
      <c r="B445" s="150" t="str">
        <f>C445</f>
        <v>Portugal</v>
      </c>
      <c r="C445" s="317" t="s">
        <v>227</v>
      </c>
      <c r="D445" s="318"/>
      <c r="E445" s="318"/>
      <c r="F445" s="318"/>
      <c r="G445" s="318"/>
      <c r="H445" s="318"/>
      <c r="I445" s="318"/>
      <c r="J445" s="318"/>
      <c r="K445" s="318"/>
      <c r="L445" s="318"/>
      <c r="M445" s="319"/>
    </row>
    <row r="446" spans="2:14" ht="22.5" thickTop="1" thickBot="1" x14ac:dyDescent="0.3">
      <c r="B446" s="13"/>
      <c r="C446" s="320">
        <f>2019</f>
        <v>2019</v>
      </c>
      <c r="D446" s="321"/>
      <c r="E446" s="322">
        <v>2020</v>
      </c>
      <c r="F446" s="321"/>
      <c r="G446" s="322">
        <v>2021</v>
      </c>
      <c r="H446" s="321"/>
      <c r="I446" s="322">
        <v>2022</v>
      </c>
      <c r="J446" s="321"/>
      <c r="K446" s="322">
        <v>2023</v>
      </c>
      <c r="L446" s="323"/>
      <c r="M446" s="324"/>
    </row>
    <row r="447" spans="2:14" ht="16.5" thickTop="1" thickBot="1" x14ac:dyDescent="0.3">
      <c r="B447" s="16"/>
      <c r="C447" s="137" t="s">
        <v>135</v>
      </c>
      <c r="D447" s="138" t="str">
        <f>CONCATENATE("var ",RIGHT(2019,2),"/",RIGHT(2018,2))</f>
        <v>var 19/18</v>
      </c>
      <c r="E447" s="139" t="s">
        <v>135</v>
      </c>
      <c r="F447" s="138" t="str">
        <f>CONCATENATE("var ",RIGHT(E446,2),"/",RIGHT(E446-1,2))</f>
        <v>var 20/19</v>
      </c>
      <c r="G447" s="139" t="s">
        <v>135</v>
      </c>
      <c r="H447" s="138" t="str">
        <f>CONCATENATE("var ",RIGHT(G446,2),"/",RIGHT(G446-1,2))</f>
        <v>var 21/20</v>
      </c>
      <c r="I447" s="139" t="s">
        <v>135</v>
      </c>
      <c r="J447" s="138" t="str">
        <f>CONCATENATE("var ",RIGHT(I446,2),"/",RIGHT(I446-1,2))</f>
        <v>var 22/21</v>
      </c>
      <c r="K447" s="139" t="s">
        <v>135</v>
      </c>
      <c r="L447" s="138" t="str">
        <f>CONCATENATE("var ",RIGHT(K446,2),"/",RIGHT(K446-1,2))</f>
        <v>var 23/22</v>
      </c>
      <c r="M447" s="138" t="str">
        <f>CONCATENATE("var ",RIGHT(K446,2),"/",RIGHT(2019,2))</f>
        <v>var 23/19</v>
      </c>
    </row>
    <row r="448" spans="2:14" x14ac:dyDescent="0.25">
      <c r="B448" s="141" t="s">
        <v>139</v>
      </c>
      <c r="C448" s="142">
        <v>182</v>
      </c>
      <c r="D448" s="143">
        <v>-0.16894977168949776</v>
      </c>
      <c r="E448" s="142">
        <v>156</v>
      </c>
      <c r="F448" s="143">
        <f t="shared" ref="F448:J460" si="56">IFERROR(E448/C448-1,"-")</f>
        <v>-0.1428571428571429</v>
      </c>
      <c r="G448" s="142">
        <v>39</v>
      </c>
      <c r="H448" s="143">
        <f t="shared" si="56"/>
        <v>-0.75</v>
      </c>
      <c r="I448" s="142">
        <v>214</v>
      </c>
      <c r="J448" s="143">
        <f t="shared" si="56"/>
        <v>4.4871794871794872</v>
      </c>
      <c r="K448" s="142">
        <v>248</v>
      </c>
      <c r="L448" s="143">
        <f t="shared" ref="L448:L452" si="57">IFERROR(K448/I448-1,"-")</f>
        <v>0.1588785046728971</v>
      </c>
      <c r="M448" s="143">
        <f>K448/C448-1</f>
        <v>0.36263736263736268</v>
      </c>
    </row>
    <row r="449" spans="2:13" x14ac:dyDescent="0.25">
      <c r="B449" s="141" t="s">
        <v>141</v>
      </c>
      <c r="C449" s="142">
        <v>147</v>
      </c>
      <c r="D449" s="143">
        <v>-0.22222222222222221</v>
      </c>
      <c r="E449" s="142">
        <v>243</v>
      </c>
      <c r="F449" s="143">
        <f t="shared" si="56"/>
        <v>0.65306122448979598</v>
      </c>
      <c r="G449" s="142">
        <v>22</v>
      </c>
      <c r="H449" s="143">
        <f t="shared" si="56"/>
        <v>-0.90946502057613166</v>
      </c>
      <c r="I449" s="142">
        <v>389</v>
      </c>
      <c r="J449" s="143">
        <f t="shared" si="56"/>
        <v>16.681818181818183</v>
      </c>
      <c r="K449" s="142">
        <v>264</v>
      </c>
      <c r="L449" s="143">
        <f t="shared" si="57"/>
        <v>-0.32133676092544983</v>
      </c>
      <c r="M449" s="143">
        <f>IFERROR(L449/C449-1,"-")</f>
        <v>-1.002185964360037</v>
      </c>
    </row>
    <row r="450" spans="2:13" x14ac:dyDescent="0.25">
      <c r="B450" s="141" t="s">
        <v>143</v>
      </c>
      <c r="C450" s="142">
        <v>213</v>
      </c>
      <c r="D450" s="143">
        <v>-4.9107142857142905E-2</v>
      </c>
      <c r="E450" s="142">
        <v>44</v>
      </c>
      <c r="F450" s="143">
        <f t="shared" si="56"/>
        <v>-0.79342723004694837</v>
      </c>
      <c r="G450" s="142">
        <v>37</v>
      </c>
      <c r="H450" s="143">
        <f t="shared" si="56"/>
        <v>-0.15909090909090906</v>
      </c>
      <c r="I450" s="142">
        <v>330</v>
      </c>
      <c r="J450" s="143">
        <f t="shared" si="56"/>
        <v>7.9189189189189193</v>
      </c>
      <c r="K450" s="142">
        <v>277</v>
      </c>
      <c r="L450" s="143">
        <f t="shared" si="57"/>
        <v>-0.16060606060606064</v>
      </c>
      <c r="M450" s="143">
        <f t="shared" ref="M450:M452" si="58">IFERROR(L450/C450-1,"-")</f>
        <v>-1.0007540190638782</v>
      </c>
    </row>
    <row r="451" spans="2:13" x14ac:dyDescent="0.25">
      <c r="B451" s="141" t="s">
        <v>145</v>
      </c>
      <c r="C451" s="142">
        <v>398</v>
      </c>
      <c r="D451" s="143">
        <v>0.63786008230452684</v>
      </c>
      <c r="E451" s="142">
        <v>0</v>
      </c>
      <c r="F451" s="143">
        <f t="shared" si="56"/>
        <v>-1</v>
      </c>
      <c r="G451" s="142">
        <v>71</v>
      </c>
      <c r="H451" s="143" t="str">
        <f t="shared" si="56"/>
        <v>-</v>
      </c>
      <c r="I451" s="142">
        <v>447</v>
      </c>
      <c r="J451" s="143">
        <f t="shared" si="56"/>
        <v>5.295774647887324</v>
      </c>
      <c r="K451" s="142">
        <v>571</v>
      </c>
      <c r="L451" s="143">
        <f t="shared" si="57"/>
        <v>0.27740492170022368</v>
      </c>
      <c r="M451" s="143">
        <f t="shared" si="58"/>
        <v>-0.99930300270929595</v>
      </c>
    </row>
    <row r="452" spans="2:13" x14ac:dyDescent="0.25">
      <c r="B452" s="141" t="s">
        <v>147</v>
      </c>
      <c r="C452" s="142">
        <v>382</v>
      </c>
      <c r="D452" s="143">
        <v>0.62553191489361692</v>
      </c>
      <c r="E452" s="142">
        <v>0</v>
      </c>
      <c r="F452" s="143">
        <f t="shared" si="56"/>
        <v>-1</v>
      </c>
      <c r="G452" s="142">
        <v>110</v>
      </c>
      <c r="H452" s="143" t="str">
        <f t="shared" si="56"/>
        <v>-</v>
      </c>
      <c r="I452" s="142">
        <v>371</v>
      </c>
      <c r="J452" s="143">
        <f t="shared" si="56"/>
        <v>2.3727272727272726</v>
      </c>
      <c r="K452" s="142">
        <v>494</v>
      </c>
      <c r="L452" s="143">
        <f t="shared" si="57"/>
        <v>0.33153638814016162</v>
      </c>
      <c r="M452" s="143">
        <f t="shared" si="58"/>
        <v>-0.99913210369596817</v>
      </c>
    </row>
    <row r="453" spans="2:13" x14ac:dyDescent="0.25">
      <c r="B453" s="141" t="s">
        <v>149</v>
      </c>
      <c r="C453" s="142">
        <v>762</v>
      </c>
      <c r="D453" s="143">
        <v>-0.27840909090909094</v>
      </c>
      <c r="E453" s="142">
        <v>0</v>
      </c>
      <c r="F453" s="143">
        <f t="shared" si="56"/>
        <v>-1</v>
      </c>
      <c r="G453" s="142">
        <v>124</v>
      </c>
      <c r="H453" s="143" t="str">
        <f t="shared" si="56"/>
        <v>-</v>
      </c>
      <c r="I453" s="142">
        <v>408</v>
      </c>
      <c r="J453" s="143">
        <f t="shared" si="56"/>
        <v>2.2903225806451615</v>
      </c>
      <c r="K453" s="142"/>
      <c r="L453" s="143"/>
      <c r="M453" s="143"/>
    </row>
    <row r="454" spans="2:13" x14ac:dyDescent="0.25">
      <c r="B454" s="141" t="s">
        <v>151</v>
      </c>
      <c r="C454" s="142">
        <v>697</v>
      </c>
      <c r="D454" s="143">
        <v>-0.43790322580645158</v>
      </c>
      <c r="E454" s="142">
        <v>61</v>
      </c>
      <c r="F454" s="143">
        <f t="shared" si="56"/>
        <v>-0.91248206599713055</v>
      </c>
      <c r="G454" s="142">
        <v>221</v>
      </c>
      <c r="H454" s="143">
        <f t="shared" si="56"/>
        <v>2.622950819672131</v>
      </c>
      <c r="I454" s="142">
        <v>515</v>
      </c>
      <c r="J454" s="143">
        <f t="shared" si="56"/>
        <v>1.3303167420814481</v>
      </c>
      <c r="K454" s="142"/>
      <c r="L454" s="143"/>
      <c r="M454" s="143"/>
    </row>
    <row r="455" spans="2:13" x14ac:dyDescent="0.25">
      <c r="B455" s="141" t="s">
        <v>153</v>
      </c>
      <c r="C455" s="142">
        <v>1127</v>
      </c>
      <c r="D455" s="143">
        <v>-0.33313609467455618</v>
      </c>
      <c r="E455" s="142">
        <v>130</v>
      </c>
      <c r="F455" s="143">
        <f t="shared" si="56"/>
        <v>-0.88464951197870456</v>
      </c>
      <c r="G455" s="142">
        <v>318</v>
      </c>
      <c r="H455" s="143">
        <f t="shared" si="56"/>
        <v>1.4461538461538463</v>
      </c>
      <c r="I455" s="142">
        <v>931</v>
      </c>
      <c r="J455" s="143">
        <f t="shared" si="56"/>
        <v>1.9276729559748427</v>
      </c>
      <c r="K455" s="142"/>
      <c r="L455" s="143"/>
      <c r="M455" s="143"/>
    </row>
    <row r="456" spans="2:13" x14ac:dyDescent="0.25">
      <c r="B456" s="141" t="s">
        <v>155</v>
      </c>
      <c r="C456" s="142">
        <v>513</v>
      </c>
      <c r="D456" s="143">
        <v>5.3388090349075989E-2</v>
      </c>
      <c r="E456" s="142">
        <v>115</v>
      </c>
      <c r="F456" s="143">
        <f t="shared" si="56"/>
        <v>-0.77582846003898642</v>
      </c>
      <c r="G456" s="142">
        <v>265</v>
      </c>
      <c r="H456" s="143">
        <f t="shared" si="56"/>
        <v>1.3043478260869565</v>
      </c>
      <c r="I456" s="142">
        <v>476</v>
      </c>
      <c r="J456" s="143">
        <f t="shared" si="56"/>
        <v>0.79622641509433967</v>
      </c>
      <c r="K456" s="142"/>
      <c r="L456" s="143"/>
      <c r="M456" s="143"/>
    </row>
    <row r="457" spans="2:13" x14ac:dyDescent="0.25">
      <c r="B457" s="141" t="s">
        <v>157</v>
      </c>
      <c r="C457" s="142">
        <v>220</v>
      </c>
      <c r="D457" s="143">
        <v>0.33333333333333326</v>
      </c>
      <c r="E457" s="142">
        <v>150</v>
      </c>
      <c r="F457" s="143">
        <f t="shared" si="56"/>
        <v>-0.31818181818181823</v>
      </c>
      <c r="G457" s="142">
        <v>254</v>
      </c>
      <c r="H457" s="143">
        <f t="shared" si="56"/>
        <v>0.69333333333333336</v>
      </c>
      <c r="I457" s="142">
        <v>358</v>
      </c>
      <c r="J457" s="143">
        <f t="shared" si="56"/>
        <v>0.40944881889763773</v>
      </c>
      <c r="K457" s="142"/>
      <c r="L457" s="143"/>
      <c r="M457" s="143"/>
    </row>
    <row r="458" spans="2:13" x14ac:dyDescent="0.25">
      <c r="B458" s="141" t="s">
        <v>159</v>
      </c>
      <c r="C458" s="142">
        <v>227</v>
      </c>
      <c r="D458" s="143">
        <v>0.35928143712574845</v>
      </c>
      <c r="E458" s="142">
        <v>53</v>
      </c>
      <c r="F458" s="143">
        <f t="shared" si="56"/>
        <v>-0.76651982378854622</v>
      </c>
      <c r="G458" s="142">
        <v>316</v>
      </c>
      <c r="H458" s="143">
        <f t="shared" si="56"/>
        <v>4.9622641509433958</v>
      </c>
      <c r="I458" s="142">
        <v>351</v>
      </c>
      <c r="J458" s="143">
        <f t="shared" si="56"/>
        <v>0.110759493670886</v>
      </c>
      <c r="K458" s="142"/>
      <c r="L458" s="143"/>
      <c r="M458" s="143"/>
    </row>
    <row r="459" spans="2:13" x14ac:dyDescent="0.25">
      <c r="B459" s="141" t="s">
        <v>161</v>
      </c>
      <c r="C459" s="142">
        <v>228</v>
      </c>
      <c r="D459" s="143">
        <v>0.33333333333333326</v>
      </c>
      <c r="E459" s="142">
        <v>54</v>
      </c>
      <c r="F459" s="143">
        <f t="shared" si="56"/>
        <v>-0.76315789473684215</v>
      </c>
      <c r="G459" s="142">
        <v>262</v>
      </c>
      <c r="H459" s="143">
        <f t="shared" si="56"/>
        <v>3.8518518518518521</v>
      </c>
      <c r="I459" s="142">
        <v>334</v>
      </c>
      <c r="J459" s="143">
        <f t="shared" si="56"/>
        <v>0.27480916030534353</v>
      </c>
      <c r="K459" s="142"/>
      <c r="L459" s="143"/>
      <c r="M459" s="143"/>
    </row>
    <row r="460" spans="2:13" ht="15.75" x14ac:dyDescent="0.25">
      <c r="B460" s="144" t="s">
        <v>121</v>
      </c>
      <c r="C460" s="145">
        <v>5096</v>
      </c>
      <c r="D460" s="146">
        <v>-0.16266841932303644</v>
      </c>
      <c r="E460" s="145">
        <v>1006</v>
      </c>
      <c r="F460" s="146">
        <f t="shared" si="56"/>
        <v>-0.80259026687598123</v>
      </c>
      <c r="G460" s="145">
        <v>2039</v>
      </c>
      <c r="H460" s="146">
        <f t="shared" si="56"/>
        <v>1.0268389662027833</v>
      </c>
      <c r="I460" s="145">
        <v>5124</v>
      </c>
      <c r="J460" s="146">
        <f t="shared" si="56"/>
        <v>1.5129965669445808</v>
      </c>
      <c r="K460" s="145">
        <v>1854</v>
      </c>
      <c r="L460" s="146">
        <v>5.8823529411764719E-2</v>
      </c>
      <c r="M460" s="146">
        <v>0.40242057488653549</v>
      </c>
    </row>
    <row r="461" spans="2:13" ht="6" customHeight="1" x14ac:dyDescent="0.25"/>
    <row r="462" spans="2:13" x14ac:dyDescent="0.25">
      <c r="B462" s="49" t="s">
        <v>343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49"/>
      <c r="E463" s="149"/>
      <c r="G463" s="149"/>
      <c r="I463" s="149"/>
      <c r="K463" s="149"/>
    </row>
    <row r="466" spans="2:14" ht="48.75" customHeight="1" thickBot="1" x14ac:dyDescent="0.3">
      <c r="B466" s="307" t="s">
        <v>363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1" t="s">
        <v>213</v>
      </c>
    </row>
    <row r="467" spans="2:14" ht="10.5" customHeight="1" thickBot="1" x14ac:dyDescent="0.3">
      <c r="B467" s="134"/>
      <c r="C467" s="135"/>
      <c r="D467" s="134"/>
      <c r="E467" s="134"/>
      <c r="F467" s="134"/>
      <c r="G467" s="134"/>
      <c r="H467" s="134"/>
      <c r="I467" s="134"/>
      <c r="J467" s="134"/>
      <c r="K467" s="4"/>
      <c r="L467" s="4"/>
      <c r="N467" s="1" t="s">
        <v>214</v>
      </c>
    </row>
    <row r="468" spans="2:14" ht="22.5" thickTop="1" thickBot="1" x14ac:dyDescent="0.3">
      <c r="B468" s="150" t="str">
        <f>C468</f>
        <v>Polonia</v>
      </c>
      <c r="C468" s="317" t="s">
        <v>229</v>
      </c>
      <c r="D468" s="318"/>
      <c r="E468" s="318"/>
      <c r="F468" s="318"/>
      <c r="G468" s="318"/>
      <c r="H468" s="318"/>
      <c r="I468" s="318"/>
      <c r="J468" s="318"/>
      <c r="K468" s="318"/>
      <c r="L468" s="318"/>
      <c r="M468" s="319"/>
    </row>
    <row r="469" spans="2:14" ht="22.5" thickTop="1" thickBot="1" x14ac:dyDescent="0.3">
      <c r="B469" s="13"/>
      <c r="C469" s="320">
        <f>2019</f>
        <v>2019</v>
      </c>
      <c r="D469" s="321"/>
      <c r="E469" s="322">
        <v>2020</v>
      </c>
      <c r="F469" s="321"/>
      <c r="G469" s="322">
        <v>2021</v>
      </c>
      <c r="H469" s="321"/>
      <c r="I469" s="322">
        <v>2022</v>
      </c>
      <c r="J469" s="321"/>
      <c r="K469" s="322">
        <v>2023</v>
      </c>
      <c r="L469" s="323"/>
      <c r="M469" s="324"/>
    </row>
    <row r="470" spans="2:14" ht="16.5" thickTop="1" thickBot="1" x14ac:dyDescent="0.3">
      <c r="B470" s="16"/>
      <c r="C470" s="137" t="s">
        <v>135</v>
      </c>
      <c r="D470" s="138" t="str">
        <f>CONCATENATE("var ",RIGHT(2019,2),"/",RIGHT(2018,2))</f>
        <v>var 19/18</v>
      </c>
      <c r="E470" s="139" t="s">
        <v>135</v>
      </c>
      <c r="F470" s="138" t="str">
        <f>CONCATENATE("var ",RIGHT(E469,2),"/",RIGHT(E469-1,2))</f>
        <v>var 20/19</v>
      </c>
      <c r="G470" s="139" t="s">
        <v>135</v>
      </c>
      <c r="H470" s="138" t="str">
        <f>CONCATENATE("var ",RIGHT(G469,2),"/",RIGHT(G469-1,2))</f>
        <v>var 21/20</v>
      </c>
      <c r="I470" s="139" t="s">
        <v>135</v>
      </c>
      <c r="J470" s="138" t="str">
        <f>CONCATENATE("var ",RIGHT(I469,2),"/",RIGHT(I469-1,2))</f>
        <v>var 22/21</v>
      </c>
      <c r="K470" s="139" t="s">
        <v>135</v>
      </c>
      <c r="L470" s="138" t="str">
        <f>CONCATENATE("var ",RIGHT(K469,2),"/",RIGHT(K469-1,2))</f>
        <v>var 23/22</v>
      </c>
      <c r="M470" s="138" t="str">
        <f>CONCATENATE("var ",RIGHT(K469,2),"/",RIGHT(2019,2))</f>
        <v>var 23/19</v>
      </c>
    </row>
    <row r="471" spans="2:14" x14ac:dyDescent="0.25">
      <c r="B471" s="141" t="s">
        <v>139</v>
      </c>
      <c r="C471" s="142">
        <v>3490</v>
      </c>
      <c r="D471" s="143">
        <v>-0.10673150755055028</v>
      </c>
      <c r="E471" s="142">
        <v>2773</v>
      </c>
      <c r="F471" s="143">
        <f t="shared" ref="F471:J483" si="59">IFERROR(E471/C471-1,"-")</f>
        <v>-0.20544412607449858</v>
      </c>
      <c r="G471" s="142">
        <v>472</v>
      </c>
      <c r="H471" s="143">
        <f t="shared" si="59"/>
        <v>-0.82978723404255317</v>
      </c>
      <c r="I471" s="142">
        <v>2596</v>
      </c>
      <c r="J471" s="143">
        <f t="shared" si="59"/>
        <v>4.5</v>
      </c>
      <c r="K471" s="142">
        <v>2628</v>
      </c>
      <c r="L471" s="143">
        <f t="shared" ref="L471:L475" si="60">IFERROR(K471/I471-1,"-")</f>
        <v>1.2326656394453073E-2</v>
      </c>
      <c r="M471" s="143">
        <f>K471/C471-1</f>
        <v>-0.24699140401146136</v>
      </c>
    </row>
    <row r="472" spans="2:14" x14ac:dyDescent="0.25">
      <c r="B472" s="141" t="s">
        <v>141</v>
      </c>
      <c r="C472" s="142">
        <v>3192</v>
      </c>
      <c r="D472" s="143">
        <v>-9.8814229249011842E-2</v>
      </c>
      <c r="E472" s="142">
        <v>2785</v>
      </c>
      <c r="F472" s="143">
        <f t="shared" si="59"/>
        <v>-0.12750626566416046</v>
      </c>
      <c r="G472" s="142">
        <v>51</v>
      </c>
      <c r="H472" s="143">
        <f t="shared" si="59"/>
        <v>-0.98168761220825851</v>
      </c>
      <c r="I472" s="142">
        <v>2707</v>
      </c>
      <c r="J472" s="143">
        <f t="shared" si="59"/>
        <v>52.078431372549019</v>
      </c>
      <c r="K472" s="142">
        <v>3110</v>
      </c>
      <c r="L472" s="143">
        <f t="shared" si="60"/>
        <v>0.14887329146656825</v>
      </c>
      <c r="M472" s="143">
        <f>IFERROR(L472/C472-1,"-")</f>
        <v>-0.99995336049766081</v>
      </c>
    </row>
    <row r="473" spans="2:14" x14ac:dyDescent="0.25">
      <c r="B473" s="141" t="s">
        <v>143</v>
      </c>
      <c r="C473" s="142">
        <v>2942</v>
      </c>
      <c r="D473" s="143">
        <v>-0.22251585623678649</v>
      </c>
      <c r="E473" s="142">
        <v>634</v>
      </c>
      <c r="F473" s="143">
        <f t="shared" si="59"/>
        <v>-0.7845003399048267</v>
      </c>
      <c r="G473" s="142">
        <v>83</v>
      </c>
      <c r="H473" s="143">
        <f t="shared" si="59"/>
        <v>-0.86908517350157732</v>
      </c>
      <c r="I473" s="142">
        <v>2162</v>
      </c>
      <c r="J473" s="143">
        <f t="shared" si="59"/>
        <v>25.048192771084338</v>
      </c>
      <c r="K473" s="142">
        <v>2360</v>
      </c>
      <c r="L473" s="143">
        <f t="shared" si="60"/>
        <v>9.1581868640147945E-2</v>
      </c>
      <c r="M473" s="143">
        <f t="shared" ref="M473:M475" si="61">IFERROR(L473/C473-1,"-")</f>
        <v>-0.99996887088081576</v>
      </c>
    </row>
    <row r="474" spans="2:14" x14ac:dyDescent="0.25">
      <c r="B474" s="141" t="s">
        <v>145</v>
      </c>
      <c r="C474" s="142">
        <v>2807</v>
      </c>
      <c r="D474" s="143">
        <v>-0.15857314148681056</v>
      </c>
      <c r="E474" s="142">
        <v>0</v>
      </c>
      <c r="F474" s="143">
        <f t="shared" si="59"/>
        <v>-1</v>
      </c>
      <c r="G474" s="142">
        <v>59</v>
      </c>
      <c r="H474" s="143" t="str">
        <f t="shared" si="59"/>
        <v>-</v>
      </c>
      <c r="I474" s="142">
        <v>2438</v>
      </c>
      <c r="J474" s="143">
        <f t="shared" si="59"/>
        <v>40.322033898305087</v>
      </c>
      <c r="K474" s="142">
        <v>2880</v>
      </c>
      <c r="L474" s="143">
        <f t="shared" si="60"/>
        <v>0.18129614438063979</v>
      </c>
      <c r="M474" s="143">
        <f t="shared" si="61"/>
        <v>-0.99993541284489473</v>
      </c>
    </row>
    <row r="475" spans="2:14" x14ac:dyDescent="0.25">
      <c r="B475" s="141" t="s">
        <v>147</v>
      </c>
      <c r="C475" s="142">
        <v>3448</v>
      </c>
      <c r="D475" s="143">
        <v>-1.4293882218410547E-2</v>
      </c>
      <c r="E475" s="142">
        <v>0</v>
      </c>
      <c r="F475" s="143">
        <f t="shared" si="59"/>
        <v>-1</v>
      </c>
      <c r="G475" s="142">
        <v>123</v>
      </c>
      <c r="H475" s="143" t="str">
        <f t="shared" si="59"/>
        <v>-</v>
      </c>
      <c r="I475" s="142">
        <v>2156</v>
      </c>
      <c r="J475" s="143">
        <f t="shared" si="59"/>
        <v>16.528455284552845</v>
      </c>
      <c r="K475" s="142">
        <v>2705</v>
      </c>
      <c r="L475" s="143">
        <f t="shared" si="60"/>
        <v>0.25463821892393312</v>
      </c>
      <c r="M475" s="143">
        <f t="shared" si="61"/>
        <v>-0.99992614900843269</v>
      </c>
    </row>
    <row r="476" spans="2:14" x14ac:dyDescent="0.25">
      <c r="B476" s="141" t="s">
        <v>149</v>
      </c>
      <c r="C476" s="142">
        <v>3427</v>
      </c>
      <c r="D476" s="143">
        <v>-0.2694521424003411</v>
      </c>
      <c r="E476" s="142">
        <v>0</v>
      </c>
      <c r="F476" s="143">
        <f t="shared" si="59"/>
        <v>-1</v>
      </c>
      <c r="G476" s="142">
        <v>478</v>
      </c>
      <c r="H476" s="143" t="str">
        <f t="shared" si="59"/>
        <v>-</v>
      </c>
      <c r="I476" s="142">
        <v>2462</v>
      </c>
      <c r="J476" s="143">
        <f t="shared" si="59"/>
        <v>4.1506276150627617</v>
      </c>
      <c r="K476" s="142"/>
      <c r="L476" s="143"/>
      <c r="M476" s="143"/>
    </row>
    <row r="477" spans="2:14" x14ac:dyDescent="0.25">
      <c r="B477" s="141" t="s">
        <v>151</v>
      </c>
      <c r="C477" s="142">
        <v>2920</v>
      </c>
      <c r="D477" s="143">
        <v>-0.34145241317095176</v>
      </c>
      <c r="E477" s="142">
        <v>703</v>
      </c>
      <c r="F477" s="143">
        <f t="shared" si="59"/>
        <v>-0.75924657534246576</v>
      </c>
      <c r="G477" s="142">
        <v>1432</v>
      </c>
      <c r="H477" s="143">
        <f t="shared" si="59"/>
        <v>1.0369843527738265</v>
      </c>
      <c r="I477" s="142">
        <v>2969</v>
      </c>
      <c r="J477" s="143">
        <f t="shared" si="59"/>
        <v>1.0733240223463687</v>
      </c>
      <c r="K477" s="142"/>
      <c r="L477" s="143"/>
      <c r="M477" s="143"/>
    </row>
    <row r="478" spans="2:14" x14ac:dyDescent="0.25">
      <c r="B478" s="141" t="s">
        <v>153</v>
      </c>
      <c r="C478" s="142">
        <v>3216</v>
      </c>
      <c r="D478" s="143">
        <v>-0.29704918032786887</v>
      </c>
      <c r="E478" s="142">
        <v>1534</v>
      </c>
      <c r="F478" s="143">
        <f t="shared" si="59"/>
        <v>-0.52300995024875618</v>
      </c>
      <c r="G478" s="142">
        <v>1433</v>
      </c>
      <c r="H478" s="143">
        <f t="shared" si="59"/>
        <v>-6.5840938722294684E-2</v>
      </c>
      <c r="I478" s="142">
        <v>2570</v>
      </c>
      <c r="J478" s="143">
        <f t="shared" si="59"/>
        <v>0.79344033496161903</v>
      </c>
      <c r="K478" s="142"/>
      <c r="L478" s="143"/>
      <c r="M478" s="143"/>
    </row>
    <row r="479" spans="2:14" x14ac:dyDescent="0.25">
      <c r="B479" s="141" t="s">
        <v>155</v>
      </c>
      <c r="C479" s="142">
        <v>2303</v>
      </c>
      <c r="D479" s="143">
        <v>-0.34592445328031807</v>
      </c>
      <c r="E479" s="142">
        <v>152</v>
      </c>
      <c r="F479" s="143">
        <f t="shared" si="59"/>
        <v>-0.93399913156752068</v>
      </c>
      <c r="G479" s="142">
        <v>1223</v>
      </c>
      <c r="H479" s="143">
        <f t="shared" si="59"/>
        <v>7.0460526315789469</v>
      </c>
      <c r="I479" s="142">
        <v>2132</v>
      </c>
      <c r="J479" s="143">
        <f t="shared" si="59"/>
        <v>0.74325429272281274</v>
      </c>
      <c r="K479" s="142"/>
      <c r="L479" s="143"/>
      <c r="M479" s="143"/>
    </row>
    <row r="480" spans="2:14" x14ac:dyDescent="0.25">
      <c r="B480" s="141" t="s">
        <v>157</v>
      </c>
      <c r="C480" s="142">
        <v>2389</v>
      </c>
      <c r="D480" s="143">
        <v>-0.12522885389967042</v>
      </c>
      <c r="E480" s="142">
        <v>310</v>
      </c>
      <c r="F480" s="143">
        <f t="shared" si="59"/>
        <v>-0.87023859355378819</v>
      </c>
      <c r="G480" s="142">
        <v>1827</v>
      </c>
      <c r="H480" s="143">
        <f t="shared" si="59"/>
        <v>4.8935483870967742</v>
      </c>
      <c r="I480" s="142">
        <v>2351</v>
      </c>
      <c r="J480" s="143">
        <f t="shared" si="59"/>
        <v>0.28680897646414882</v>
      </c>
      <c r="K480" s="142"/>
      <c r="L480" s="143"/>
      <c r="M480" s="143"/>
    </row>
    <row r="481" spans="2:14" x14ac:dyDescent="0.25">
      <c r="B481" s="141" t="s">
        <v>159</v>
      </c>
      <c r="C481" s="142">
        <v>2575</v>
      </c>
      <c r="D481" s="143">
        <v>0.11568457538994803</v>
      </c>
      <c r="E481" s="142">
        <v>122</v>
      </c>
      <c r="F481" s="143">
        <f t="shared" si="59"/>
        <v>-0.95262135922330093</v>
      </c>
      <c r="G481" s="142">
        <v>1926</v>
      </c>
      <c r="H481" s="143">
        <f t="shared" si="59"/>
        <v>14.78688524590164</v>
      </c>
      <c r="I481" s="142">
        <v>2025</v>
      </c>
      <c r="J481" s="143">
        <f t="shared" si="59"/>
        <v>5.1401869158878455E-2</v>
      </c>
      <c r="K481" s="142"/>
      <c r="L481" s="143"/>
      <c r="M481" s="143"/>
    </row>
    <row r="482" spans="2:14" x14ac:dyDescent="0.25">
      <c r="B482" s="141" t="s">
        <v>161</v>
      </c>
      <c r="C482" s="142">
        <v>2740</v>
      </c>
      <c r="D482" s="143">
        <v>-0.10193379219927889</v>
      </c>
      <c r="E482" s="142">
        <v>265</v>
      </c>
      <c r="F482" s="143">
        <f t="shared" si="59"/>
        <v>-0.90328467153284675</v>
      </c>
      <c r="G482" s="142">
        <v>2127</v>
      </c>
      <c r="H482" s="143">
        <f t="shared" si="59"/>
        <v>7.0264150943396224</v>
      </c>
      <c r="I482" s="142">
        <v>3042</v>
      </c>
      <c r="J482" s="143">
        <f t="shared" si="59"/>
        <v>0.43018335684062059</v>
      </c>
      <c r="K482" s="142"/>
      <c r="L482" s="143"/>
      <c r="M482" s="143"/>
    </row>
    <row r="483" spans="2:14" ht="15.75" x14ac:dyDescent="0.25">
      <c r="B483" s="144" t="s">
        <v>121</v>
      </c>
      <c r="C483" s="145">
        <v>35449</v>
      </c>
      <c r="D483" s="146">
        <v>-0.18278851030476273</v>
      </c>
      <c r="E483" s="145">
        <v>9278</v>
      </c>
      <c r="F483" s="146">
        <f t="shared" si="59"/>
        <v>-0.73827188355101692</v>
      </c>
      <c r="G483" s="145">
        <v>11234</v>
      </c>
      <c r="H483" s="146">
        <f t="shared" si="59"/>
        <v>0.21082129769346847</v>
      </c>
      <c r="I483" s="145">
        <v>29610</v>
      </c>
      <c r="J483" s="146">
        <f t="shared" si="59"/>
        <v>1.6357486202599252</v>
      </c>
      <c r="K483" s="145">
        <v>13683</v>
      </c>
      <c r="L483" s="146">
        <v>0.13467119993365961</v>
      </c>
      <c r="M483" s="146">
        <v>-0.13829586245985259</v>
      </c>
    </row>
    <row r="484" spans="2:14" ht="6" customHeight="1" x14ac:dyDescent="0.25"/>
    <row r="485" spans="2:14" x14ac:dyDescent="0.25">
      <c r="B485" s="49" t="s">
        <v>343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49"/>
      <c r="E486" s="149"/>
      <c r="G486" s="149"/>
      <c r="I486" s="149"/>
      <c r="K486" s="149"/>
    </row>
    <row r="493" spans="2:14" ht="48.75" customHeight="1" thickBot="1" x14ac:dyDescent="0.3">
      <c r="B493" s="307" t="s">
        <v>364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1" t="s">
        <v>213</v>
      </c>
    </row>
    <row r="494" spans="2:14" ht="10.5" customHeight="1" thickBot="1" x14ac:dyDescent="0.3">
      <c r="B494" s="134"/>
      <c r="C494" s="135"/>
      <c r="D494" s="134"/>
      <c r="E494" s="134"/>
      <c r="F494" s="134"/>
      <c r="G494" s="134"/>
      <c r="H494" s="134"/>
      <c r="I494" s="134"/>
      <c r="J494" s="134"/>
      <c r="K494" s="4"/>
      <c r="L494" s="4"/>
      <c r="N494" s="1" t="s">
        <v>214</v>
      </c>
    </row>
    <row r="495" spans="2:14" ht="22.5" thickTop="1" thickBot="1" x14ac:dyDescent="0.3">
      <c r="B495" s="150" t="str">
        <f>C495</f>
        <v>Islandia</v>
      </c>
      <c r="C495" s="317" t="s">
        <v>231</v>
      </c>
      <c r="D495" s="318"/>
      <c r="E495" s="318"/>
      <c r="F495" s="318"/>
      <c r="G495" s="318"/>
      <c r="H495" s="318"/>
      <c r="I495" s="318"/>
      <c r="J495" s="318"/>
      <c r="K495" s="318"/>
      <c r="L495" s="318"/>
      <c r="M495" s="319"/>
    </row>
    <row r="496" spans="2:14" ht="22.5" thickTop="1" thickBot="1" x14ac:dyDescent="0.3">
      <c r="B496" s="13"/>
      <c r="C496" s="320">
        <f>2019</f>
        <v>2019</v>
      </c>
      <c r="D496" s="321"/>
      <c r="E496" s="322">
        <v>2020</v>
      </c>
      <c r="F496" s="321"/>
      <c r="G496" s="322">
        <v>2021</v>
      </c>
      <c r="H496" s="321"/>
      <c r="I496" s="322">
        <v>2022</v>
      </c>
      <c r="J496" s="321"/>
      <c r="K496" s="322">
        <v>2023</v>
      </c>
      <c r="L496" s="323"/>
      <c r="M496" s="324"/>
    </row>
    <row r="497" spans="2:13" ht="16.5" thickTop="1" thickBot="1" x14ac:dyDescent="0.3">
      <c r="B497" s="16"/>
      <c r="C497" s="137" t="s">
        <v>135</v>
      </c>
      <c r="D497" s="138" t="str">
        <f>CONCATENATE("var ",RIGHT(2019,2),"/",RIGHT(2018,2))</f>
        <v>var 19/18</v>
      </c>
      <c r="E497" s="139" t="s">
        <v>135</v>
      </c>
      <c r="F497" s="138" t="str">
        <f>CONCATENATE("var ",RIGHT(E496,2),"/",RIGHT(E496-1,2))</f>
        <v>var 20/19</v>
      </c>
      <c r="G497" s="139" t="s">
        <v>135</v>
      </c>
      <c r="H497" s="138" t="str">
        <f>CONCATENATE("var ",RIGHT(G496,2),"/",RIGHT(G496-1,2))</f>
        <v>var 21/20</v>
      </c>
      <c r="I497" s="139" t="s">
        <v>135</v>
      </c>
      <c r="J497" s="138" t="str">
        <f>CONCATENATE("var ",RIGHT(I496,2),"/",RIGHT(I496-1,2))</f>
        <v>var 22/21</v>
      </c>
      <c r="K497" s="139" t="s">
        <v>135</v>
      </c>
      <c r="L497" s="138" t="str">
        <f>CONCATENATE("var ",RIGHT(K496,2),"/",RIGHT(K496-1,2))</f>
        <v>var 23/22</v>
      </c>
      <c r="M497" s="138" t="str">
        <f>CONCATENATE("var ",RIGHT(K496,2),"/",RIGHT(2019,2))</f>
        <v>var 23/19</v>
      </c>
    </row>
    <row r="498" spans="2:13" x14ac:dyDescent="0.25">
      <c r="B498" s="141" t="s">
        <v>139</v>
      </c>
      <c r="C498" s="142">
        <v>17</v>
      </c>
      <c r="D498" s="143">
        <v>3.25</v>
      </c>
      <c r="E498" s="142">
        <v>7</v>
      </c>
      <c r="F498" s="143">
        <f t="shared" ref="F498:J510" si="62">IFERROR(E498/C498-1,"-")</f>
        <v>-0.58823529411764708</v>
      </c>
      <c r="G498" s="142">
        <v>0</v>
      </c>
      <c r="H498" s="143">
        <f t="shared" si="62"/>
        <v>-1</v>
      </c>
      <c r="I498" s="142">
        <v>15</v>
      </c>
      <c r="J498" s="143" t="str">
        <f t="shared" si="62"/>
        <v>-</v>
      </c>
      <c r="K498" s="142">
        <v>10</v>
      </c>
      <c r="L498" s="143">
        <f t="shared" ref="L498:L502" si="63">IFERROR(K498/I498-1,"-")</f>
        <v>-0.33333333333333337</v>
      </c>
      <c r="M498" s="143">
        <f>K498/C498-1</f>
        <v>-0.41176470588235292</v>
      </c>
    </row>
    <row r="499" spans="2:13" x14ac:dyDescent="0.25">
      <c r="B499" s="141" t="s">
        <v>141</v>
      </c>
      <c r="C499" s="142">
        <v>9</v>
      </c>
      <c r="D499" s="143">
        <v>-0.55000000000000004</v>
      </c>
      <c r="E499" s="142">
        <v>14</v>
      </c>
      <c r="F499" s="143">
        <f t="shared" si="62"/>
        <v>0.55555555555555558</v>
      </c>
      <c r="G499" s="142">
        <v>0</v>
      </c>
      <c r="H499" s="143">
        <f t="shared" si="62"/>
        <v>-1</v>
      </c>
      <c r="I499" s="142">
        <v>27</v>
      </c>
      <c r="J499" s="143" t="str">
        <f t="shared" si="62"/>
        <v>-</v>
      </c>
      <c r="K499" s="142">
        <v>26</v>
      </c>
      <c r="L499" s="143">
        <f t="shared" si="63"/>
        <v>-3.703703703703709E-2</v>
      </c>
      <c r="M499" s="143">
        <f>IFERROR(L499/C499-1,"-")</f>
        <v>-1.0041152263374487</v>
      </c>
    </row>
    <row r="500" spans="2:13" x14ac:dyDescent="0.25">
      <c r="B500" s="141" t="s">
        <v>143</v>
      </c>
      <c r="C500" s="142">
        <v>17</v>
      </c>
      <c r="D500" s="143">
        <v>0</v>
      </c>
      <c r="E500" s="142">
        <v>6</v>
      </c>
      <c r="F500" s="143">
        <f t="shared" si="62"/>
        <v>-0.64705882352941169</v>
      </c>
      <c r="G500" s="142">
        <v>0</v>
      </c>
      <c r="H500" s="143">
        <f t="shared" si="62"/>
        <v>-1</v>
      </c>
      <c r="I500" s="142">
        <v>14</v>
      </c>
      <c r="J500" s="143" t="str">
        <f t="shared" si="62"/>
        <v>-</v>
      </c>
      <c r="K500" s="142">
        <v>15</v>
      </c>
      <c r="L500" s="143">
        <f t="shared" si="63"/>
        <v>7.1428571428571397E-2</v>
      </c>
      <c r="M500" s="143">
        <f t="shared" ref="M500:M502" si="64">IFERROR(L500/C500-1,"-")</f>
        <v>-0.99579831932773111</v>
      </c>
    </row>
    <row r="501" spans="2:13" x14ac:dyDescent="0.25">
      <c r="B501" s="141" t="s">
        <v>145</v>
      </c>
      <c r="C501" s="142">
        <v>20</v>
      </c>
      <c r="D501" s="143">
        <v>0.33333333333333326</v>
      </c>
      <c r="E501" s="142">
        <v>0</v>
      </c>
      <c r="F501" s="143">
        <f t="shared" si="62"/>
        <v>-1</v>
      </c>
      <c r="G501" s="142">
        <v>0</v>
      </c>
      <c r="H501" s="143" t="str">
        <f t="shared" si="62"/>
        <v>-</v>
      </c>
      <c r="I501" s="142">
        <v>10</v>
      </c>
      <c r="J501" s="143" t="str">
        <f t="shared" si="62"/>
        <v>-</v>
      </c>
      <c r="K501" s="142">
        <v>7</v>
      </c>
      <c r="L501" s="143">
        <f t="shared" si="63"/>
        <v>-0.30000000000000004</v>
      </c>
      <c r="M501" s="143">
        <f t="shared" si="64"/>
        <v>-1.0149999999999999</v>
      </c>
    </row>
    <row r="502" spans="2:13" x14ac:dyDescent="0.25">
      <c r="B502" s="141" t="s">
        <v>147</v>
      </c>
      <c r="C502" s="142">
        <v>8</v>
      </c>
      <c r="D502" s="143">
        <v>-0.38461538461538458</v>
      </c>
      <c r="E502" s="142">
        <v>0</v>
      </c>
      <c r="F502" s="143">
        <f t="shared" si="62"/>
        <v>-1</v>
      </c>
      <c r="G502" s="142">
        <v>3</v>
      </c>
      <c r="H502" s="143" t="str">
        <f t="shared" si="62"/>
        <v>-</v>
      </c>
      <c r="I502" s="142">
        <v>2</v>
      </c>
      <c r="J502" s="143">
        <f t="shared" si="62"/>
        <v>-0.33333333333333337</v>
      </c>
      <c r="K502" s="142">
        <v>1</v>
      </c>
      <c r="L502" s="143">
        <f t="shared" si="63"/>
        <v>-0.5</v>
      </c>
      <c r="M502" s="143">
        <f t="shared" si="64"/>
        <v>-1.0625</v>
      </c>
    </row>
    <row r="503" spans="2:13" x14ac:dyDescent="0.25">
      <c r="B503" s="141" t="s">
        <v>149</v>
      </c>
      <c r="C503" s="142">
        <v>30</v>
      </c>
      <c r="D503" s="143">
        <v>2.3333333333333335</v>
      </c>
      <c r="E503" s="142">
        <v>0</v>
      </c>
      <c r="F503" s="143">
        <f t="shared" si="62"/>
        <v>-1</v>
      </c>
      <c r="G503" s="142">
        <v>4</v>
      </c>
      <c r="H503" s="143" t="str">
        <f t="shared" si="62"/>
        <v>-</v>
      </c>
      <c r="I503" s="142">
        <v>26</v>
      </c>
      <c r="J503" s="143">
        <f t="shared" si="62"/>
        <v>5.5</v>
      </c>
      <c r="K503" s="142"/>
      <c r="L503" s="143"/>
      <c r="M503" s="143"/>
    </row>
    <row r="504" spans="2:13" x14ac:dyDescent="0.25">
      <c r="B504" s="141" t="s">
        <v>151</v>
      </c>
      <c r="C504" s="142">
        <v>9</v>
      </c>
      <c r="D504" s="143">
        <v>3.5</v>
      </c>
      <c r="E504" s="142">
        <v>0</v>
      </c>
      <c r="F504" s="143">
        <f t="shared" si="62"/>
        <v>-1</v>
      </c>
      <c r="G504" s="142">
        <v>10</v>
      </c>
      <c r="H504" s="143" t="str">
        <f t="shared" si="62"/>
        <v>-</v>
      </c>
      <c r="I504" s="142">
        <v>10</v>
      </c>
      <c r="J504" s="143">
        <f t="shared" si="62"/>
        <v>0</v>
      </c>
      <c r="K504" s="142"/>
      <c r="L504" s="143"/>
      <c r="M504" s="143"/>
    </row>
    <row r="505" spans="2:13" x14ac:dyDescent="0.25">
      <c r="B505" s="141" t="s">
        <v>153</v>
      </c>
      <c r="C505" s="142">
        <v>4</v>
      </c>
      <c r="D505" s="143">
        <v>-0.6</v>
      </c>
      <c r="E505" s="142">
        <v>2</v>
      </c>
      <c r="F505" s="143">
        <f t="shared" si="62"/>
        <v>-0.5</v>
      </c>
      <c r="G505" s="142">
        <v>0</v>
      </c>
      <c r="H505" s="143">
        <f t="shared" si="62"/>
        <v>-1</v>
      </c>
      <c r="I505" s="142">
        <v>5</v>
      </c>
      <c r="J505" s="143" t="str">
        <f t="shared" si="62"/>
        <v>-</v>
      </c>
      <c r="K505" s="142"/>
      <c r="L505" s="143"/>
      <c r="M505" s="143"/>
    </row>
    <row r="506" spans="2:13" x14ac:dyDescent="0.25">
      <c r="B506" s="141" t="s">
        <v>155</v>
      </c>
      <c r="C506" s="142">
        <v>2</v>
      </c>
      <c r="D506" s="143">
        <v>-0.5</v>
      </c>
      <c r="E506" s="142">
        <v>0</v>
      </c>
      <c r="F506" s="143">
        <f t="shared" si="62"/>
        <v>-1</v>
      </c>
      <c r="G506" s="142">
        <v>4</v>
      </c>
      <c r="H506" s="143" t="str">
        <f t="shared" si="62"/>
        <v>-</v>
      </c>
      <c r="I506" s="142">
        <v>5</v>
      </c>
      <c r="J506" s="143">
        <f t="shared" si="62"/>
        <v>0.25</v>
      </c>
      <c r="K506" s="142"/>
      <c r="L506" s="143"/>
      <c r="M506" s="143"/>
    </row>
    <row r="507" spans="2:13" x14ac:dyDescent="0.25">
      <c r="B507" s="141" t="s">
        <v>157</v>
      </c>
      <c r="C507" s="142">
        <v>5</v>
      </c>
      <c r="D507" s="143">
        <v>0.25</v>
      </c>
      <c r="E507" s="142">
        <v>1</v>
      </c>
      <c r="F507" s="143">
        <f t="shared" si="62"/>
        <v>-0.8</v>
      </c>
      <c r="G507" s="142">
        <v>12</v>
      </c>
      <c r="H507" s="143">
        <f t="shared" si="62"/>
        <v>11</v>
      </c>
      <c r="I507" s="142">
        <v>14</v>
      </c>
      <c r="J507" s="143">
        <f t="shared" si="62"/>
        <v>0.16666666666666674</v>
      </c>
      <c r="K507" s="142"/>
      <c r="L507" s="143"/>
      <c r="M507" s="143"/>
    </row>
    <row r="508" spans="2:13" x14ac:dyDescent="0.25">
      <c r="B508" s="141" t="s">
        <v>159</v>
      </c>
      <c r="C508" s="142">
        <v>7</v>
      </c>
      <c r="D508" s="143">
        <v>-0.22222222222222221</v>
      </c>
      <c r="E508" s="142">
        <v>2</v>
      </c>
      <c r="F508" s="143">
        <f t="shared" si="62"/>
        <v>-0.7142857142857143</v>
      </c>
      <c r="G508" s="142">
        <v>5</v>
      </c>
      <c r="H508" s="143">
        <f t="shared" si="62"/>
        <v>1.5</v>
      </c>
      <c r="I508" s="142">
        <v>19</v>
      </c>
      <c r="J508" s="143">
        <f t="shared" si="62"/>
        <v>2.8</v>
      </c>
      <c r="K508" s="142"/>
      <c r="L508" s="143"/>
      <c r="M508" s="143"/>
    </row>
    <row r="509" spans="2:13" x14ac:dyDescent="0.25">
      <c r="B509" s="141" t="s">
        <v>161</v>
      </c>
      <c r="C509" s="142">
        <v>17</v>
      </c>
      <c r="D509" s="143">
        <v>0.54545454545454541</v>
      </c>
      <c r="E509" s="142">
        <v>1</v>
      </c>
      <c r="F509" s="143">
        <f t="shared" si="62"/>
        <v>-0.94117647058823528</v>
      </c>
      <c r="G509" s="142">
        <v>15</v>
      </c>
      <c r="H509" s="143">
        <f t="shared" si="62"/>
        <v>14</v>
      </c>
      <c r="I509" s="142">
        <v>42</v>
      </c>
      <c r="J509" s="143">
        <f t="shared" si="62"/>
        <v>1.7999999999999998</v>
      </c>
      <c r="K509" s="142"/>
      <c r="L509" s="143"/>
      <c r="M509" s="143"/>
    </row>
    <row r="510" spans="2:13" ht="15.75" x14ac:dyDescent="0.25">
      <c r="B510" s="144" t="s">
        <v>121</v>
      </c>
      <c r="C510" s="145">
        <v>145</v>
      </c>
      <c r="D510" s="146">
        <v>0.22881355932203395</v>
      </c>
      <c r="E510" s="145">
        <v>33</v>
      </c>
      <c r="F510" s="146">
        <f t="shared" si="62"/>
        <v>-0.77241379310344827</v>
      </c>
      <c r="G510" s="145">
        <v>53</v>
      </c>
      <c r="H510" s="146">
        <f t="shared" si="62"/>
        <v>0.60606060606060597</v>
      </c>
      <c r="I510" s="145">
        <v>189</v>
      </c>
      <c r="J510" s="146">
        <f t="shared" si="62"/>
        <v>2.5660377358490565</v>
      </c>
      <c r="K510" s="145">
        <v>59</v>
      </c>
      <c r="L510" s="146">
        <v>-0.13235294117647056</v>
      </c>
      <c r="M510" s="146">
        <v>-0.16901408450704225</v>
      </c>
    </row>
    <row r="511" spans="2:13" ht="6" customHeight="1" x14ac:dyDescent="0.25"/>
    <row r="512" spans="2:13" x14ac:dyDescent="0.25">
      <c r="B512" s="49" t="s">
        <v>343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49"/>
      <c r="E513" s="149"/>
      <c r="G513" s="149"/>
      <c r="I513" s="140"/>
    </row>
    <row r="516" spans="2:14" ht="48.75" customHeight="1" thickBot="1" x14ac:dyDescent="0.3">
      <c r="B516" s="307" t="s">
        <v>365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1" t="s">
        <v>213</v>
      </c>
    </row>
    <row r="517" spans="2:14" ht="10.5" customHeight="1" thickBot="1" x14ac:dyDescent="0.3">
      <c r="B517" s="134"/>
      <c r="C517" s="135"/>
      <c r="D517" s="134"/>
      <c r="E517" s="134"/>
      <c r="F517" s="134"/>
      <c r="G517" s="134"/>
      <c r="H517" s="134"/>
      <c r="I517" s="134"/>
      <c r="J517" s="134"/>
      <c r="K517" s="4"/>
      <c r="L517" s="4"/>
      <c r="N517" s="1" t="s">
        <v>214</v>
      </c>
    </row>
    <row r="518" spans="2:14" ht="22.5" thickTop="1" thickBot="1" x14ac:dyDescent="0.3">
      <c r="B518" s="150" t="str">
        <f>C518</f>
        <v>Luxemburgo</v>
      </c>
      <c r="C518" s="317" t="s">
        <v>233</v>
      </c>
      <c r="D518" s="318"/>
      <c r="E518" s="318"/>
      <c r="F518" s="318"/>
      <c r="G518" s="318"/>
      <c r="H518" s="318"/>
      <c r="I518" s="318"/>
      <c r="J518" s="318"/>
      <c r="K518" s="318"/>
      <c r="L518" s="318"/>
      <c r="M518" s="319"/>
    </row>
    <row r="519" spans="2:14" ht="22.5" thickTop="1" thickBot="1" x14ac:dyDescent="0.3">
      <c r="B519" s="13"/>
      <c r="C519" s="320">
        <f>2019</f>
        <v>2019</v>
      </c>
      <c r="D519" s="321"/>
      <c r="E519" s="322">
        <v>2020</v>
      </c>
      <c r="F519" s="321"/>
      <c r="G519" s="322">
        <v>2021</v>
      </c>
      <c r="H519" s="321"/>
      <c r="I519" s="322">
        <v>2022</v>
      </c>
      <c r="J519" s="321"/>
      <c r="K519" s="322">
        <v>2023</v>
      </c>
      <c r="L519" s="323"/>
      <c r="M519" s="324"/>
    </row>
    <row r="520" spans="2:14" ht="16.5" thickTop="1" thickBot="1" x14ac:dyDescent="0.3">
      <c r="B520" s="16"/>
      <c r="C520" s="137" t="s">
        <v>135</v>
      </c>
      <c r="D520" s="138" t="str">
        <f>CONCATENATE("var ",RIGHT(2019,2),"/",RIGHT(2018,2))</f>
        <v>var 19/18</v>
      </c>
      <c r="E520" s="139" t="s">
        <v>135</v>
      </c>
      <c r="F520" s="138" t="str">
        <f>CONCATENATE("var ",RIGHT(E519,2),"/",RIGHT(E519-1,2))</f>
        <v>var 20/19</v>
      </c>
      <c r="G520" s="139" t="s">
        <v>135</v>
      </c>
      <c r="H520" s="138" t="str">
        <f>CONCATENATE("var ",RIGHT(G519,2),"/",RIGHT(G519-1,2))</f>
        <v>var 21/20</v>
      </c>
      <c r="I520" s="139" t="s">
        <v>135</v>
      </c>
      <c r="J520" s="138" t="str">
        <f>CONCATENATE("var ",RIGHT(I519,2),"/",RIGHT(I519-1,2))</f>
        <v>var 22/21</v>
      </c>
      <c r="K520" s="139" t="s">
        <v>135</v>
      </c>
      <c r="L520" s="138" t="str">
        <f>CONCATENATE("var ",RIGHT(K519,2),"/",RIGHT(K519-1,2))</f>
        <v>var 23/22</v>
      </c>
      <c r="M520" s="138" t="str">
        <f>CONCATENATE("var ",RIGHT(K519,2),"/",RIGHT(2019,2))</f>
        <v>var 23/19</v>
      </c>
    </row>
    <row r="521" spans="2:14" x14ac:dyDescent="0.25">
      <c r="B521" s="141" t="s">
        <v>139</v>
      </c>
      <c r="C521" s="142">
        <v>115</v>
      </c>
      <c r="D521" s="143">
        <v>0.41975308641975317</v>
      </c>
      <c r="E521" s="142">
        <v>125</v>
      </c>
      <c r="F521" s="143">
        <f t="shared" ref="F521:J533" si="65">IFERROR(E521/C521-1,"-")</f>
        <v>8.6956521739130377E-2</v>
      </c>
      <c r="G521" s="142">
        <v>120</v>
      </c>
      <c r="H521" s="143">
        <f t="shared" si="65"/>
        <v>-4.0000000000000036E-2</v>
      </c>
      <c r="I521" s="142">
        <v>137</v>
      </c>
      <c r="J521" s="143">
        <f t="shared" si="65"/>
        <v>0.14166666666666661</v>
      </c>
      <c r="K521" s="142">
        <v>286</v>
      </c>
      <c r="L521" s="143">
        <f t="shared" ref="L521:L525" si="66">IFERROR(K521/I521-1,"-")</f>
        <v>1.0875912408759123</v>
      </c>
      <c r="M521" s="143">
        <f>K521/C521-1</f>
        <v>1.4869565217391303</v>
      </c>
    </row>
    <row r="522" spans="2:14" x14ac:dyDescent="0.25">
      <c r="B522" s="141" t="s">
        <v>141</v>
      </c>
      <c r="C522" s="142">
        <v>228</v>
      </c>
      <c r="D522" s="143">
        <v>0.2324324324324325</v>
      </c>
      <c r="E522" s="142">
        <v>281</v>
      </c>
      <c r="F522" s="143">
        <f t="shared" si="65"/>
        <v>0.23245614035087714</v>
      </c>
      <c r="G522" s="142">
        <v>121</v>
      </c>
      <c r="H522" s="143">
        <f t="shared" si="65"/>
        <v>-0.56939501779359425</v>
      </c>
      <c r="I522" s="142">
        <v>405</v>
      </c>
      <c r="J522" s="143">
        <f t="shared" si="65"/>
        <v>2.3471074380165291</v>
      </c>
      <c r="K522" s="142">
        <v>324</v>
      </c>
      <c r="L522" s="143">
        <f t="shared" si="66"/>
        <v>-0.19999999999999996</v>
      </c>
      <c r="M522" s="143">
        <f>IFERROR(L522/C522-1,"-")</f>
        <v>-1.000877192982456</v>
      </c>
    </row>
    <row r="523" spans="2:14" x14ac:dyDescent="0.25">
      <c r="B523" s="141" t="s">
        <v>143</v>
      </c>
      <c r="C523" s="142">
        <v>186</v>
      </c>
      <c r="D523" s="143">
        <v>0.14814814814814814</v>
      </c>
      <c r="E523" s="142">
        <v>43</v>
      </c>
      <c r="F523" s="143">
        <f t="shared" si="65"/>
        <v>-0.76881720430107525</v>
      </c>
      <c r="G523" s="142">
        <v>134</v>
      </c>
      <c r="H523" s="143">
        <f t="shared" si="65"/>
        <v>2.1162790697674421</v>
      </c>
      <c r="I523" s="142">
        <v>264</v>
      </c>
      <c r="J523" s="143">
        <f t="shared" si="65"/>
        <v>0.9701492537313432</v>
      </c>
      <c r="K523" s="142">
        <v>258</v>
      </c>
      <c r="L523" s="143">
        <f t="shared" si="66"/>
        <v>-2.2727272727272707E-2</v>
      </c>
      <c r="M523" s="143">
        <f t="shared" ref="M523:M525" si="67">IFERROR(L523/C523-1,"-")</f>
        <v>-1.0001221896383186</v>
      </c>
    </row>
    <row r="524" spans="2:14" x14ac:dyDescent="0.25">
      <c r="B524" s="141" t="s">
        <v>145</v>
      </c>
      <c r="C524" s="142">
        <v>211</v>
      </c>
      <c r="D524" s="143">
        <v>-0.11344537815126055</v>
      </c>
      <c r="E524" s="142">
        <v>0</v>
      </c>
      <c r="F524" s="143">
        <f t="shared" si="65"/>
        <v>-1</v>
      </c>
      <c r="G524" s="142">
        <v>479</v>
      </c>
      <c r="H524" s="143" t="str">
        <f t="shared" si="65"/>
        <v>-</v>
      </c>
      <c r="I524" s="142">
        <v>395</v>
      </c>
      <c r="J524" s="143">
        <f t="shared" si="65"/>
        <v>-0.17536534446764096</v>
      </c>
      <c r="K524" s="142">
        <v>517</v>
      </c>
      <c r="L524" s="143">
        <f t="shared" si="66"/>
        <v>0.30886075949367098</v>
      </c>
      <c r="M524" s="143">
        <f t="shared" si="67"/>
        <v>-0.99853620493130957</v>
      </c>
    </row>
    <row r="525" spans="2:14" x14ac:dyDescent="0.25">
      <c r="B525" s="141" t="s">
        <v>147</v>
      </c>
      <c r="C525" s="142">
        <v>156</v>
      </c>
      <c r="D525" s="143">
        <v>0.39285714285714279</v>
      </c>
      <c r="E525" s="142">
        <v>0</v>
      </c>
      <c r="F525" s="143">
        <f t="shared" si="65"/>
        <v>-1</v>
      </c>
      <c r="G525" s="142">
        <v>329</v>
      </c>
      <c r="H525" s="143" t="str">
        <f t="shared" si="65"/>
        <v>-</v>
      </c>
      <c r="I525" s="142">
        <v>245</v>
      </c>
      <c r="J525" s="143">
        <f t="shared" si="65"/>
        <v>-0.25531914893617025</v>
      </c>
      <c r="K525" s="142">
        <v>217</v>
      </c>
      <c r="L525" s="143">
        <f t="shared" si="66"/>
        <v>-0.11428571428571432</v>
      </c>
      <c r="M525" s="143">
        <f t="shared" si="67"/>
        <v>-1.0007326007326007</v>
      </c>
    </row>
    <row r="526" spans="2:14" x14ac:dyDescent="0.25">
      <c r="B526" s="141" t="s">
        <v>149</v>
      </c>
      <c r="C526" s="142">
        <v>104</v>
      </c>
      <c r="D526" s="143">
        <v>-5.4545454545454564E-2</v>
      </c>
      <c r="E526" s="142">
        <v>0</v>
      </c>
      <c r="F526" s="143">
        <f t="shared" si="65"/>
        <v>-1</v>
      </c>
      <c r="G526" s="142">
        <v>183</v>
      </c>
      <c r="H526" s="143" t="str">
        <f t="shared" si="65"/>
        <v>-</v>
      </c>
      <c r="I526" s="142">
        <v>113</v>
      </c>
      <c r="J526" s="143">
        <f t="shared" si="65"/>
        <v>-0.38251366120218577</v>
      </c>
      <c r="K526" s="142"/>
      <c r="L526" s="143"/>
      <c r="M526" s="143"/>
    </row>
    <row r="527" spans="2:14" x14ac:dyDescent="0.25">
      <c r="B527" s="141" t="s">
        <v>151</v>
      </c>
      <c r="C527" s="142">
        <v>240</v>
      </c>
      <c r="D527" s="143">
        <v>0.84615384615384626</v>
      </c>
      <c r="E527" s="142">
        <v>76</v>
      </c>
      <c r="F527" s="143">
        <f t="shared" si="65"/>
        <v>-0.68333333333333335</v>
      </c>
      <c r="G527" s="142">
        <v>230</v>
      </c>
      <c r="H527" s="143">
        <f t="shared" si="65"/>
        <v>2.0263157894736841</v>
      </c>
      <c r="I527" s="142">
        <v>241</v>
      </c>
      <c r="J527" s="143">
        <f t="shared" si="65"/>
        <v>4.7826086956521685E-2</v>
      </c>
      <c r="K527" s="142"/>
      <c r="L527" s="143"/>
      <c r="M527" s="143"/>
    </row>
    <row r="528" spans="2:14" x14ac:dyDescent="0.25">
      <c r="B528" s="141" t="s">
        <v>153</v>
      </c>
      <c r="C528" s="142">
        <v>261</v>
      </c>
      <c r="D528" s="143">
        <v>-0.21385542168674698</v>
      </c>
      <c r="E528" s="142">
        <v>179</v>
      </c>
      <c r="F528" s="143">
        <f t="shared" si="65"/>
        <v>-0.31417624521072796</v>
      </c>
      <c r="G528" s="142">
        <v>320</v>
      </c>
      <c r="H528" s="143">
        <f t="shared" si="65"/>
        <v>0.7877094972067038</v>
      </c>
      <c r="I528" s="142">
        <v>373</v>
      </c>
      <c r="J528" s="143">
        <f t="shared" si="65"/>
        <v>0.16562499999999991</v>
      </c>
      <c r="K528" s="142"/>
      <c r="L528" s="143"/>
      <c r="M528" s="143"/>
    </row>
    <row r="529" spans="2:14" x14ac:dyDescent="0.25">
      <c r="B529" s="141" t="s">
        <v>155</v>
      </c>
      <c r="C529" s="142">
        <v>214</v>
      </c>
      <c r="D529" s="143">
        <v>0.37179487179487181</v>
      </c>
      <c r="E529" s="142">
        <v>118</v>
      </c>
      <c r="F529" s="143">
        <f t="shared" si="65"/>
        <v>-0.44859813084112155</v>
      </c>
      <c r="G529" s="142">
        <v>208</v>
      </c>
      <c r="H529" s="143">
        <f t="shared" si="65"/>
        <v>0.76271186440677963</v>
      </c>
      <c r="I529" s="142">
        <v>309</v>
      </c>
      <c r="J529" s="143">
        <f t="shared" si="65"/>
        <v>0.48557692307692313</v>
      </c>
      <c r="K529" s="142"/>
      <c r="L529" s="143"/>
      <c r="M529" s="143"/>
    </row>
    <row r="530" spans="2:14" x14ac:dyDescent="0.25">
      <c r="B530" s="141" t="s">
        <v>157</v>
      </c>
      <c r="C530" s="142">
        <v>207</v>
      </c>
      <c r="D530" s="143">
        <v>0.11891891891891881</v>
      </c>
      <c r="E530" s="142">
        <v>143</v>
      </c>
      <c r="F530" s="143">
        <f t="shared" si="65"/>
        <v>-0.3091787439613527</v>
      </c>
      <c r="G530" s="142">
        <v>299</v>
      </c>
      <c r="H530" s="143">
        <f t="shared" si="65"/>
        <v>1.0909090909090908</v>
      </c>
      <c r="I530" s="142">
        <v>280</v>
      </c>
      <c r="J530" s="143">
        <f t="shared" si="65"/>
        <v>-6.3545150501672198E-2</v>
      </c>
      <c r="K530" s="142"/>
      <c r="L530" s="143"/>
      <c r="M530" s="143"/>
    </row>
    <row r="531" spans="2:14" x14ac:dyDescent="0.25">
      <c r="B531" s="141" t="s">
        <v>159</v>
      </c>
      <c r="C531" s="142">
        <v>142</v>
      </c>
      <c r="D531" s="143">
        <v>0.56043956043956045</v>
      </c>
      <c r="E531" s="142">
        <v>143</v>
      </c>
      <c r="F531" s="143">
        <f t="shared" si="65"/>
        <v>7.0422535211267512E-3</v>
      </c>
      <c r="G531" s="142">
        <v>240</v>
      </c>
      <c r="H531" s="143">
        <f t="shared" si="65"/>
        <v>0.67832167832167833</v>
      </c>
      <c r="I531" s="142">
        <v>239</v>
      </c>
      <c r="J531" s="143">
        <f t="shared" si="65"/>
        <v>-4.1666666666666519E-3</v>
      </c>
      <c r="K531" s="142"/>
      <c r="L531" s="143"/>
      <c r="M531" s="143"/>
    </row>
    <row r="532" spans="2:14" x14ac:dyDescent="0.25">
      <c r="B532" s="141" t="s">
        <v>161</v>
      </c>
      <c r="C532" s="142">
        <v>226</v>
      </c>
      <c r="D532" s="143">
        <v>0.765625</v>
      </c>
      <c r="E532" s="142">
        <v>163</v>
      </c>
      <c r="F532" s="143">
        <f t="shared" si="65"/>
        <v>-0.27876106194690264</v>
      </c>
      <c r="G532" s="142">
        <v>354</v>
      </c>
      <c r="H532" s="143">
        <f t="shared" si="65"/>
        <v>1.1717791411042944</v>
      </c>
      <c r="I532" s="142">
        <v>317</v>
      </c>
      <c r="J532" s="143">
        <f t="shared" si="65"/>
        <v>-0.10451977401129942</v>
      </c>
      <c r="K532" s="142"/>
      <c r="L532" s="143"/>
      <c r="M532" s="143"/>
    </row>
    <row r="533" spans="2:14" ht="15.75" x14ac:dyDescent="0.25">
      <c r="B533" s="144" t="s">
        <v>121</v>
      </c>
      <c r="C533" s="145">
        <v>2290</v>
      </c>
      <c r="D533" s="146">
        <v>0.19895287958115193</v>
      </c>
      <c r="E533" s="145">
        <v>1271</v>
      </c>
      <c r="F533" s="146">
        <f t="shared" si="65"/>
        <v>-0.44497816593886463</v>
      </c>
      <c r="G533" s="145">
        <v>3017</v>
      </c>
      <c r="H533" s="146">
        <f t="shared" si="65"/>
        <v>1.3737214791502752</v>
      </c>
      <c r="I533" s="145">
        <v>3318</v>
      </c>
      <c r="J533" s="146">
        <f t="shared" si="65"/>
        <v>9.9767981438515063E-2</v>
      </c>
      <c r="K533" s="145">
        <v>1602</v>
      </c>
      <c r="L533" s="146">
        <v>0.10788381742738595</v>
      </c>
      <c r="M533" s="146">
        <v>0.7879464285714286</v>
      </c>
    </row>
    <row r="534" spans="2:14" ht="6" customHeight="1" x14ac:dyDescent="0.25"/>
    <row r="535" spans="2:14" x14ac:dyDescent="0.25">
      <c r="B535" s="49" t="s">
        <v>343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49"/>
      <c r="E536" s="149"/>
      <c r="G536" s="149"/>
      <c r="I536" s="149"/>
      <c r="K536" s="149"/>
    </row>
    <row r="539" spans="2:14" ht="48.75" customHeight="1" thickBot="1" x14ac:dyDescent="0.3">
      <c r="B539" s="307" t="s">
        <v>366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1" t="s">
        <v>213</v>
      </c>
    </row>
    <row r="540" spans="2:14" ht="10.5" customHeight="1" thickBot="1" x14ac:dyDescent="0.3">
      <c r="B540" s="134"/>
      <c r="C540" s="135"/>
      <c r="D540" s="134"/>
      <c r="E540" s="134"/>
      <c r="F540" s="134"/>
      <c r="G540" s="134"/>
      <c r="H540" s="134"/>
      <c r="I540" s="134"/>
      <c r="J540" s="134"/>
      <c r="K540" s="4"/>
      <c r="L540" s="4"/>
      <c r="N540" s="1" t="s">
        <v>214</v>
      </c>
    </row>
    <row r="541" spans="2:14" ht="22.5" thickTop="1" thickBot="1" x14ac:dyDescent="0.3">
      <c r="B541" s="150" t="str">
        <f>C541</f>
        <v>Lituania</v>
      </c>
      <c r="C541" s="317" t="s">
        <v>235</v>
      </c>
      <c r="D541" s="318"/>
      <c r="E541" s="318"/>
      <c r="F541" s="318"/>
      <c r="G541" s="318"/>
      <c r="H541" s="318"/>
      <c r="I541" s="318"/>
      <c r="J541" s="318"/>
      <c r="K541" s="318"/>
      <c r="L541" s="318"/>
      <c r="M541" s="319"/>
    </row>
    <row r="542" spans="2:14" ht="22.5" thickTop="1" thickBot="1" x14ac:dyDescent="0.3">
      <c r="B542" s="13"/>
      <c r="C542" s="320">
        <f>2019</f>
        <v>2019</v>
      </c>
      <c r="D542" s="321"/>
      <c r="E542" s="322">
        <v>2020</v>
      </c>
      <c r="F542" s="321"/>
      <c r="G542" s="322">
        <v>2021</v>
      </c>
      <c r="H542" s="321"/>
      <c r="I542" s="322">
        <v>2022</v>
      </c>
      <c r="J542" s="321"/>
      <c r="K542" s="322">
        <v>2023</v>
      </c>
      <c r="L542" s="323"/>
      <c r="M542" s="324"/>
    </row>
    <row r="543" spans="2:14" ht="16.5" thickTop="1" thickBot="1" x14ac:dyDescent="0.3">
      <c r="B543" s="16"/>
      <c r="C543" s="137" t="s">
        <v>135</v>
      </c>
      <c r="D543" s="138" t="str">
        <f>CONCATENATE("var ",RIGHT(2019,2),"/",RIGHT(2018,2))</f>
        <v>var 19/18</v>
      </c>
      <c r="E543" s="139" t="s">
        <v>135</v>
      </c>
      <c r="F543" s="138" t="str">
        <f>CONCATENATE("var ",RIGHT(E542,2),"/",RIGHT(E542-1,2))</f>
        <v>var 20/19</v>
      </c>
      <c r="G543" s="139" t="s">
        <v>135</v>
      </c>
      <c r="H543" s="138" t="str">
        <f>CONCATENATE("var ",RIGHT(G542,2),"/",RIGHT(G542-1,2))</f>
        <v>var 21/20</v>
      </c>
      <c r="I543" s="139" t="s">
        <v>135</v>
      </c>
      <c r="J543" s="138" t="str">
        <f>CONCATENATE("var ",RIGHT(I542,2),"/",RIGHT(I542-1,2))</f>
        <v>var 22/21</v>
      </c>
      <c r="K543" s="139" t="s">
        <v>135</v>
      </c>
      <c r="L543" s="138" t="str">
        <f>CONCATENATE("var ",RIGHT(K542,2),"/",RIGHT(K542-1,2))</f>
        <v>var 23/22</v>
      </c>
      <c r="M543" s="138" t="str">
        <f>CONCATENATE("var ",RIGHT(K542,2),"/",RIGHT(2019,2))</f>
        <v>var 23/19</v>
      </c>
    </row>
    <row r="544" spans="2:14" x14ac:dyDescent="0.25">
      <c r="B544" s="141" t="s">
        <v>139</v>
      </c>
      <c r="C544" s="142">
        <v>170</v>
      </c>
      <c r="D544" s="143">
        <v>-0.10052910052910058</v>
      </c>
      <c r="E544" s="142">
        <v>129</v>
      </c>
      <c r="F544" s="143">
        <f t="shared" ref="F544:J556" si="68">IFERROR(E544/C544-1,"-")</f>
        <v>-0.24117647058823533</v>
      </c>
      <c r="G544" s="142">
        <v>43</v>
      </c>
      <c r="H544" s="143">
        <f t="shared" si="68"/>
        <v>-0.66666666666666674</v>
      </c>
      <c r="I544" s="142">
        <v>183</v>
      </c>
      <c r="J544" s="143">
        <f t="shared" si="68"/>
        <v>3.2558139534883717</v>
      </c>
      <c r="K544" s="142">
        <v>289</v>
      </c>
      <c r="L544" s="143">
        <f t="shared" ref="L544:L548" si="69">IFERROR(K544/I544-1,"-")</f>
        <v>0.57923497267759561</v>
      </c>
      <c r="M544" s="143">
        <f>K544/C544-1</f>
        <v>0.7</v>
      </c>
    </row>
    <row r="545" spans="2:13" x14ac:dyDescent="0.25">
      <c r="B545" s="141" t="s">
        <v>141</v>
      </c>
      <c r="C545" s="142">
        <v>266</v>
      </c>
      <c r="D545" s="143">
        <v>0.46153846153846145</v>
      </c>
      <c r="E545" s="142">
        <v>176</v>
      </c>
      <c r="F545" s="143">
        <f t="shared" si="68"/>
        <v>-0.33834586466165417</v>
      </c>
      <c r="G545" s="142">
        <v>5</v>
      </c>
      <c r="H545" s="143">
        <f t="shared" si="68"/>
        <v>-0.97159090909090906</v>
      </c>
      <c r="I545" s="142">
        <v>277</v>
      </c>
      <c r="J545" s="143">
        <f t="shared" si="68"/>
        <v>54.4</v>
      </c>
      <c r="K545" s="142">
        <v>332</v>
      </c>
      <c r="L545" s="143">
        <f t="shared" si="69"/>
        <v>0.1985559566787003</v>
      </c>
      <c r="M545" s="143">
        <f>IFERROR(L545/C545-1,"-")</f>
        <v>-0.99925354903504249</v>
      </c>
    </row>
    <row r="546" spans="2:13" x14ac:dyDescent="0.25">
      <c r="B546" s="141" t="s">
        <v>143</v>
      </c>
      <c r="C546" s="142">
        <v>316</v>
      </c>
      <c r="D546" s="143">
        <v>0.56435643564356441</v>
      </c>
      <c r="E546" s="142">
        <v>111</v>
      </c>
      <c r="F546" s="143">
        <f t="shared" si="68"/>
        <v>-0.64873417721518989</v>
      </c>
      <c r="G546" s="142">
        <v>13</v>
      </c>
      <c r="H546" s="143">
        <f t="shared" si="68"/>
        <v>-0.88288288288288286</v>
      </c>
      <c r="I546" s="142">
        <v>241</v>
      </c>
      <c r="J546" s="143">
        <f t="shared" si="68"/>
        <v>17.53846153846154</v>
      </c>
      <c r="K546" s="142">
        <v>359</v>
      </c>
      <c r="L546" s="143">
        <f t="shared" si="69"/>
        <v>0.48962655601659755</v>
      </c>
      <c r="M546" s="143">
        <f t="shared" ref="M546:M548" si="70">IFERROR(L546/C546-1,"-")</f>
        <v>-0.99845054887336515</v>
      </c>
    </row>
    <row r="547" spans="2:13" x14ac:dyDescent="0.25">
      <c r="B547" s="141" t="s">
        <v>145</v>
      </c>
      <c r="C547" s="142">
        <v>290</v>
      </c>
      <c r="D547" s="143">
        <v>0.61111111111111116</v>
      </c>
      <c r="E547" s="142">
        <v>0</v>
      </c>
      <c r="F547" s="143">
        <f t="shared" si="68"/>
        <v>-1</v>
      </c>
      <c r="G547" s="142">
        <v>16</v>
      </c>
      <c r="H547" s="143" t="str">
        <f t="shared" si="68"/>
        <v>-</v>
      </c>
      <c r="I547" s="142">
        <v>279</v>
      </c>
      <c r="J547" s="143">
        <f t="shared" si="68"/>
        <v>16.4375</v>
      </c>
      <c r="K547" s="142">
        <v>354</v>
      </c>
      <c r="L547" s="143">
        <f t="shared" si="69"/>
        <v>0.26881720430107525</v>
      </c>
      <c r="M547" s="143">
        <f t="shared" si="70"/>
        <v>-0.99907304412309972</v>
      </c>
    </row>
    <row r="548" spans="2:13" x14ac:dyDescent="0.25">
      <c r="B548" s="141" t="s">
        <v>147</v>
      </c>
      <c r="C548" s="142">
        <v>311</v>
      </c>
      <c r="D548" s="143">
        <v>0.31223628691983119</v>
      </c>
      <c r="E548" s="142">
        <v>0</v>
      </c>
      <c r="F548" s="143">
        <f t="shared" si="68"/>
        <v>-1</v>
      </c>
      <c r="G548" s="142">
        <v>17</v>
      </c>
      <c r="H548" s="143" t="str">
        <f t="shared" si="68"/>
        <v>-</v>
      </c>
      <c r="I548" s="142">
        <v>209</v>
      </c>
      <c r="J548" s="143">
        <f t="shared" si="68"/>
        <v>11.294117647058824</v>
      </c>
      <c r="K548" s="142">
        <v>402</v>
      </c>
      <c r="L548" s="143">
        <f t="shared" si="69"/>
        <v>0.92344497607655507</v>
      </c>
      <c r="M548" s="143">
        <f t="shared" si="70"/>
        <v>-0.9970307235495931</v>
      </c>
    </row>
    <row r="549" spans="2:13" x14ac:dyDescent="0.25">
      <c r="B549" s="141" t="s">
        <v>149</v>
      </c>
      <c r="C549" s="142">
        <v>193</v>
      </c>
      <c r="D549" s="143">
        <v>0.10919540229885061</v>
      </c>
      <c r="E549" s="142">
        <v>0</v>
      </c>
      <c r="F549" s="143">
        <f t="shared" si="68"/>
        <v>-1</v>
      </c>
      <c r="G549" s="142">
        <v>28</v>
      </c>
      <c r="H549" s="143" t="str">
        <f t="shared" si="68"/>
        <v>-</v>
      </c>
      <c r="I549" s="142">
        <v>156</v>
      </c>
      <c r="J549" s="143">
        <f t="shared" si="68"/>
        <v>4.5714285714285712</v>
      </c>
      <c r="K549" s="142"/>
      <c r="L549" s="143"/>
      <c r="M549" s="143"/>
    </row>
    <row r="550" spans="2:13" x14ac:dyDescent="0.25">
      <c r="B550" s="141" t="s">
        <v>151</v>
      </c>
      <c r="C550" s="142">
        <v>113</v>
      </c>
      <c r="D550" s="143">
        <v>0.24175824175824179</v>
      </c>
      <c r="E550" s="142">
        <v>40</v>
      </c>
      <c r="F550" s="143">
        <f t="shared" si="68"/>
        <v>-0.64601769911504425</v>
      </c>
      <c r="G550" s="142">
        <v>66</v>
      </c>
      <c r="H550" s="143">
        <f t="shared" si="68"/>
        <v>0.64999999999999991</v>
      </c>
      <c r="I550" s="142">
        <v>134</v>
      </c>
      <c r="J550" s="143">
        <f t="shared" si="68"/>
        <v>1.0303030303030303</v>
      </c>
      <c r="K550" s="142"/>
      <c r="L550" s="143"/>
      <c r="M550" s="143"/>
    </row>
    <row r="551" spans="2:13" x14ac:dyDescent="0.25">
      <c r="B551" s="141" t="s">
        <v>153</v>
      </c>
      <c r="C551" s="142">
        <v>120</v>
      </c>
      <c r="D551" s="143">
        <v>0.84615384615384626</v>
      </c>
      <c r="E551" s="142">
        <v>27</v>
      </c>
      <c r="F551" s="143">
        <f t="shared" si="68"/>
        <v>-0.77500000000000002</v>
      </c>
      <c r="G551" s="142">
        <v>80</v>
      </c>
      <c r="H551" s="143">
        <f t="shared" si="68"/>
        <v>1.9629629629629628</v>
      </c>
      <c r="I551" s="142">
        <v>117</v>
      </c>
      <c r="J551" s="143">
        <f t="shared" si="68"/>
        <v>0.46249999999999991</v>
      </c>
      <c r="K551" s="142"/>
      <c r="L551" s="143"/>
      <c r="M551" s="143"/>
    </row>
    <row r="552" spans="2:13" x14ac:dyDescent="0.25">
      <c r="B552" s="141" t="s">
        <v>155</v>
      </c>
      <c r="C552" s="142">
        <v>137</v>
      </c>
      <c r="D552" s="143">
        <v>-7.2463768115942351E-3</v>
      </c>
      <c r="E552" s="142">
        <v>26</v>
      </c>
      <c r="F552" s="143">
        <f t="shared" si="68"/>
        <v>-0.81021897810218979</v>
      </c>
      <c r="G552" s="142">
        <v>52</v>
      </c>
      <c r="H552" s="143">
        <f t="shared" si="68"/>
        <v>1</v>
      </c>
      <c r="I552" s="142">
        <v>179</v>
      </c>
      <c r="J552" s="143">
        <f t="shared" si="68"/>
        <v>2.4423076923076925</v>
      </c>
      <c r="K552" s="142"/>
      <c r="L552" s="143"/>
      <c r="M552" s="143"/>
    </row>
    <row r="553" spans="2:13" x14ac:dyDescent="0.25">
      <c r="B553" s="141" t="s">
        <v>157</v>
      </c>
      <c r="C553" s="142">
        <v>158</v>
      </c>
      <c r="D553" s="143">
        <v>0.12857142857142856</v>
      </c>
      <c r="E553" s="142">
        <v>58</v>
      </c>
      <c r="F553" s="143">
        <f t="shared" si="68"/>
        <v>-0.63291139240506333</v>
      </c>
      <c r="G553" s="142">
        <v>132</v>
      </c>
      <c r="H553" s="143">
        <f t="shared" si="68"/>
        <v>1.2758620689655173</v>
      </c>
      <c r="I553" s="142">
        <v>188</v>
      </c>
      <c r="J553" s="143">
        <f t="shared" si="68"/>
        <v>0.42424242424242431</v>
      </c>
      <c r="K553" s="142"/>
      <c r="L553" s="143"/>
      <c r="M553" s="143"/>
    </row>
    <row r="554" spans="2:13" x14ac:dyDescent="0.25">
      <c r="B554" s="141" t="s">
        <v>159</v>
      </c>
      <c r="C554" s="142">
        <v>184</v>
      </c>
      <c r="D554" s="143">
        <v>-0.15207373271889402</v>
      </c>
      <c r="E554" s="142">
        <v>27</v>
      </c>
      <c r="F554" s="143">
        <f t="shared" si="68"/>
        <v>-0.85326086956521741</v>
      </c>
      <c r="G554" s="142">
        <v>154</v>
      </c>
      <c r="H554" s="143">
        <f t="shared" si="68"/>
        <v>4.7037037037037033</v>
      </c>
      <c r="I554" s="142">
        <v>200</v>
      </c>
      <c r="J554" s="143">
        <f t="shared" si="68"/>
        <v>0.29870129870129869</v>
      </c>
      <c r="K554" s="142"/>
      <c r="L554" s="143"/>
      <c r="M554" s="143"/>
    </row>
    <row r="555" spans="2:13" x14ac:dyDescent="0.25">
      <c r="B555" s="141" t="s">
        <v>161</v>
      </c>
      <c r="C555" s="142">
        <v>269</v>
      </c>
      <c r="D555" s="143">
        <v>5.4901960784313752E-2</v>
      </c>
      <c r="E555" s="142">
        <v>78</v>
      </c>
      <c r="F555" s="143">
        <f t="shared" si="68"/>
        <v>-0.71003717472118955</v>
      </c>
      <c r="G555" s="142">
        <v>200</v>
      </c>
      <c r="H555" s="143">
        <f t="shared" si="68"/>
        <v>1.5641025641025643</v>
      </c>
      <c r="I555" s="142">
        <v>418</v>
      </c>
      <c r="J555" s="143">
        <f t="shared" si="68"/>
        <v>1.0899999999999999</v>
      </c>
      <c r="K555" s="142"/>
      <c r="L555" s="143"/>
      <c r="M555" s="143"/>
    </row>
    <row r="556" spans="2:13" ht="15.75" x14ac:dyDescent="0.25">
      <c r="B556" s="144" t="s">
        <v>121</v>
      </c>
      <c r="C556" s="145">
        <v>2527</v>
      </c>
      <c r="D556" s="146">
        <v>0.22077294685990334</v>
      </c>
      <c r="E556" s="145">
        <v>672</v>
      </c>
      <c r="F556" s="146">
        <f t="shared" si="68"/>
        <v>-0.73407202216066481</v>
      </c>
      <c r="G556" s="145">
        <v>806</v>
      </c>
      <c r="H556" s="146">
        <f t="shared" si="68"/>
        <v>0.19940476190476186</v>
      </c>
      <c r="I556" s="145">
        <v>2581</v>
      </c>
      <c r="J556" s="146">
        <f t="shared" si="68"/>
        <v>2.2022332506203472</v>
      </c>
      <c r="K556" s="145">
        <v>1736</v>
      </c>
      <c r="L556" s="146">
        <v>0.46005046257359128</v>
      </c>
      <c r="M556" s="146">
        <v>0.28307464892830736</v>
      </c>
    </row>
    <row r="557" spans="2:13" ht="6" customHeight="1" x14ac:dyDescent="0.25"/>
    <row r="558" spans="2:13" x14ac:dyDescent="0.25">
      <c r="B558" s="49" t="s">
        <v>343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49"/>
      <c r="E559" s="149"/>
      <c r="G559" s="149"/>
      <c r="I559" s="149"/>
      <c r="K559" s="149"/>
    </row>
    <row r="562" spans="2:14" ht="48.75" customHeight="1" thickBot="1" x14ac:dyDescent="0.3">
      <c r="B562" s="307" t="s">
        <v>367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1" t="s">
        <v>213</v>
      </c>
    </row>
    <row r="563" spans="2:14" ht="10.5" customHeight="1" thickBot="1" x14ac:dyDescent="0.3">
      <c r="B563" s="134"/>
      <c r="C563" s="135"/>
      <c r="D563" s="134"/>
      <c r="E563" s="134"/>
      <c r="F563" s="134"/>
      <c r="G563" s="134"/>
      <c r="H563" s="134"/>
      <c r="I563" s="134"/>
      <c r="J563" s="134"/>
      <c r="K563" s="4"/>
      <c r="L563" s="4"/>
      <c r="N563" s="1" t="s">
        <v>214</v>
      </c>
    </row>
    <row r="564" spans="2:14" ht="22.5" thickTop="1" thickBot="1" x14ac:dyDescent="0.3">
      <c r="B564" s="150" t="str">
        <f>C564</f>
        <v>Hungría</v>
      </c>
      <c r="C564" s="317" t="s">
        <v>237</v>
      </c>
      <c r="D564" s="318"/>
      <c r="E564" s="318"/>
      <c r="F564" s="318"/>
      <c r="G564" s="318"/>
      <c r="H564" s="318"/>
      <c r="I564" s="318"/>
      <c r="J564" s="318"/>
      <c r="K564" s="318"/>
      <c r="L564" s="318"/>
      <c r="M564" s="319"/>
    </row>
    <row r="565" spans="2:14" ht="22.5" thickTop="1" thickBot="1" x14ac:dyDescent="0.3">
      <c r="B565" s="13"/>
      <c r="C565" s="320">
        <f>2019</f>
        <v>2019</v>
      </c>
      <c r="D565" s="321"/>
      <c r="E565" s="322">
        <v>2020</v>
      </c>
      <c r="F565" s="321"/>
      <c r="G565" s="322">
        <v>2021</v>
      </c>
      <c r="H565" s="321"/>
      <c r="I565" s="322">
        <v>2022</v>
      </c>
      <c r="J565" s="321"/>
      <c r="K565" s="322">
        <v>2023</v>
      </c>
      <c r="L565" s="323"/>
      <c r="M565" s="324"/>
    </row>
    <row r="566" spans="2:14" ht="16.5" thickTop="1" thickBot="1" x14ac:dyDescent="0.3">
      <c r="B566" s="16"/>
      <c r="C566" s="137" t="s">
        <v>135</v>
      </c>
      <c r="D566" s="138" t="str">
        <f>CONCATENATE("var ",RIGHT(2019,2),"/",RIGHT(2018,2))</f>
        <v>var 19/18</v>
      </c>
      <c r="E566" s="139" t="s">
        <v>135</v>
      </c>
      <c r="F566" s="138" t="str">
        <f>CONCATENATE("var ",RIGHT(E565,2),"/",RIGHT(E565-1,2))</f>
        <v>var 20/19</v>
      </c>
      <c r="G566" s="139" t="s">
        <v>135</v>
      </c>
      <c r="H566" s="138" t="str">
        <f>CONCATENATE("var ",RIGHT(G565,2),"/",RIGHT(G565-1,2))</f>
        <v>var 21/20</v>
      </c>
      <c r="I566" s="139" t="s">
        <v>135</v>
      </c>
      <c r="J566" s="138" t="str">
        <f>CONCATENATE("var ",RIGHT(I565,2),"/",RIGHT(I565-1,2))</f>
        <v>var 22/21</v>
      </c>
      <c r="K566" s="139" t="s">
        <v>135</v>
      </c>
      <c r="L566" s="138" t="str">
        <f>CONCATENATE("var ",RIGHT(K565,2),"/",RIGHT(K565-1,2))</f>
        <v>var 23/22</v>
      </c>
      <c r="M566" s="138" t="str">
        <f>CONCATENATE("var ",RIGHT(K565,2),"/",RIGHT(2019,2))</f>
        <v>var 23/19</v>
      </c>
    </row>
    <row r="567" spans="2:14" x14ac:dyDescent="0.25">
      <c r="B567" s="141" t="s">
        <v>139</v>
      </c>
      <c r="C567" s="142">
        <v>223</v>
      </c>
      <c r="D567" s="143">
        <v>-0.46522781774580335</v>
      </c>
      <c r="E567" s="142">
        <v>209</v>
      </c>
      <c r="F567" s="143">
        <f t="shared" ref="F567:J579" si="71">IFERROR(E567/C567-1,"-")</f>
        <v>-6.2780269058295923E-2</v>
      </c>
      <c r="G567" s="142">
        <v>8</v>
      </c>
      <c r="H567" s="143">
        <f t="shared" si="71"/>
        <v>-0.96172248803827753</v>
      </c>
      <c r="I567" s="142">
        <v>83</v>
      </c>
      <c r="J567" s="143">
        <f t="shared" si="71"/>
        <v>9.375</v>
      </c>
      <c r="K567" s="142">
        <v>501</v>
      </c>
      <c r="L567" s="143">
        <f t="shared" ref="L567:L571" si="72">IFERROR(K567/I567-1,"-")</f>
        <v>5.0361445783132526</v>
      </c>
      <c r="M567" s="143">
        <f>K567/C567-1</f>
        <v>1.2466367713004485</v>
      </c>
    </row>
    <row r="568" spans="2:14" x14ac:dyDescent="0.25">
      <c r="B568" s="141" t="s">
        <v>141</v>
      </c>
      <c r="C568" s="142">
        <v>93</v>
      </c>
      <c r="D568" s="143">
        <v>-0.63671875</v>
      </c>
      <c r="E568" s="142">
        <v>58</v>
      </c>
      <c r="F568" s="143">
        <f t="shared" si="71"/>
        <v>-0.37634408602150538</v>
      </c>
      <c r="G568" s="142">
        <v>6</v>
      </c>
      <c r="H568" s="143">
        <f t="shared" si="71"/>
        <v>-0.89655172413793105</v>
      </c>
      <c r="I568" s="142">
        <v>107</v>
      </c>
      <c r="J568" s="143">
        <f t="shared" si="71"/>
        <v>16.833333333333332</v>
      </c>
      <c r="K568" s="142">
        <v>383</v>
      </c>
      <c r="L568" s="143">
        <f t="shared" si="72"/>
        <v>2.5794392523364484</v>
      </c>
      <c r="M568" s="143">
        <f>IFERROR(L568/C568-1,"-")</f>
        <v>-0.97226409406089842</v>
      </c>
    </row>
    <row r="569" spans="2:14" x14ac:dyDescent="0.25">
      <c r="B569" s="141" t="s">
        <v>143</v>
      </c>
      <c r="C569" s="142">
        <v>109</v>
      </c>
      <c r="D569" s="143">
        <v>-0.48341232227488151</v>
      </c>
      <c r="E569" s="142">
        <v>34</v>
      </c>
      <c r="F569" s="143">
        <f t="shared" si="71"/>
        <v>-0.68807339449541283</v>
      </c>
      <c r="G569" s="142">
        <v>15</v>
      </c>
      <c r="H569" s="143">
        <f t="shared" si="71"/>
        <v>-0.55882352941176472</v>
      </c>
      <c r="I569" s="142">
        <v>149</v>
      </c>
      <c r="J569" s="143">
        <f t="shared" si="71"/>
        <v>8.9333333333333336</v>
      </c>
      <c r="K569" s="142">
        <v>287</v>
      </c>
      <c r="L569" s="143">
        <f t="shared" si="72"/>
        <v>0.9261744966442953</v>
      </c>
      <c r="M569" s="143">
        <f t="shared" ref="M569:M571" si="73">IFERROR(L569/C569-1,"-")</f>
        <v>-0.99150298626931843</v>
      </c>
    </row>
    <row r="570" spans="2:14" x14ac:dyDescent="0.25">
      <c r="B570" s="141" t="s">
        <v>145</v>
      </c>
      <c r="C570" s="142">
        <v>153</v>
      </c>
      <c r="D570" s="143">
        <v>1.467741935483871</v>
      </c>
      <c r="E570" s="142">
        <v>0</v>
      </c>
      <c r="F570" s="143">
        <f t="shared" si="71"/>
        <v>-1</v>
      </c>
      <c r="G570" s="142">
        <v>13</v>
      </c>
      <c r="H570" s="143" t="str">
        <f t="shared" si="71"/>
        <v>-</v>
      </c>
      <c r="I570" s="142">
        <v>93</v>
      </c>
      <c r="J570" s="143">
        <f t="shared" si="71"/>
        <v>6.1538461538461542</v>
      </c>
      <c r="K570" s="142">
        <v>115</v>
      </c>
      <c r="L570" s="143">
        <f t="shared" si="72"/>
        <v>0.23655913978494625</v>
      </c>
      <c r="M570" s="143">
        <f t="shared" si="73"/>
        <v>-0.99845386183147089</v>
      </c>
    </row>
    <row r="571" spans="2:14" x14ac:dyDescent="0.25">
      <c r="B571" s="141" t="s">
        <v>147</v>
      </c>
      <c r="C571" s="142">
        <v>146</v>
      </c>
      <c r="D571" s="143">
        <v>0.80246913580246915</v>
      </c>
      <c r="E571" s="142">
        <v>0</v>
      </c>
      <c r="F571" s="143">
        <f t="shared" si="71"/>
        <v>-1</v>
      </c>
      <c r="G571" s="142">
        <v>24</v>
      </c>
      <c r="H571" s="143" t="str">
        <f t="shared" si="71"/>
        <v>-</v>
      </c>
      <c r="I571" s="142">
        <v>139</v>
      </c>
      <c r="J571" s="143">
        <f t="shared" si="71"/>
        <v>4.791666666666667</v>
      </c>
      <c r="K571" s="142">
        <v>131</v>
      </c>
      <c r="L571" s="143">
        <f t="shared" si="72"/>
        <v>-5.7553956834532349E-2</v>
      </c>
      <c r="M571" s="143">
        <f t="shared" si="73"/>
        <v>-1.0003942051837982</v>
      </c>
    </row>
    <row r="572" spans="2:14" x14ac:dyDescent="0.25">
      <c r="B572" s="141" t="s">
        <v>149</v>
      </c>
      <c r="C572" s="142">
        <v>136</v>
      </c>
      <c r="D572" s="143">
        <v>0.49450549450549453</v>
      </c>
      <c r="E572" s="142">
        <v>0</v>
      </c>
      <c r="F572" s="143">
        <f t="shared" si="71"/>
        <v>-1</v>
      </c>
      <c r="G572" s="142">
        <v>15</v>
      </c>
      <c r="H572" s="143" t="str">
        <f t="shared" si="71"/>
        <v>-</v>
      </c>
      <c r="I572" s="142">
        <v>115</v>
      </c>
      <c r="J572" s="143">
        <f t="shared" si="71"/>
        <v>6.666666666666667</v>
      </c>
      <c r="K572" s="142"/>
      <c r="L572" s="143"/>
      <c r="M572" s="143"/>
    </row>
    <row r="573" spans="2:14" x14ac:dyDescent="0.25">
      <c r="B573" s="141" t="s">
        <v>151</v>
      </c>
      <c r="C573" s="142">
        <v>85</v>
      </c>
      <c r="D573" s="143">
        <v>-9.5744680851063801E-2</v>
      </c>
      <c r="E573" s="142">
        <v>16</v>
      </c>
      <c r="F573" s="143">
        <f t="shared" si="71"/>
        <v>-0.81176470588235294</v>
      </c>
      <c r="G573" s="142">
        <v>37</v>
      </c>
      <c r="H573" s="143">
        <f t="shared" si="71"/>
        <v>1.3125</v>
      </c>
      <c r="I573" s="142">
        <v>108</v>
      </c>
      <c r="J573" s="143">
        <f t="shared" si="71"/>
        <v>1.9189189189189189</v>
      </c>
      <c r="K573" s="142"/>
      <c r="L573" s="143"/>
      <c r="M573" s="143"/>
    </row>
    <row r="574" spans="2:14" x14ac:dyDescent="0.25">
      <c r="B574" s="141" t="s">
        <v>153</v>
      </c>
      <c r="C574" s="142">
        <v>77</v>
      </c>
      <c r="D574" s="143">
        <v>0.32758620689655182</v>
      </c>
      <c r="E574" s="142">
        <v>15</v>
      </c>
      <c r="F574" s="143">
        <f t="shared" si="71"/>
        <v>-0.80519480519480524</v>
      </c>
      <c r="G574" s="142">
        <v>20</v>
      </c>
      <c r="H574" s="143">
        <f t="shared" si="71"/>
        <v>0.33333333333333326</v>
      </c>
      <c r="I574" s="142">
        <v>146</v>
      </c>
      <c r="J574" s="143">
        <f t="shared" si="71"/>
        <v>6.3</v>
      </c>
      <c r="K574" s="142"/>
      <c r="L574" s="143"/>
      <c r="M574" s="143"/>
    </row>
    <row r="575" spans="2:14" x14ac:dyDescent="0.25">
      <c r="B575" s="141" t="s">
        <v>155</v>
      </c>
      <c r="C575" s="142">
        <v>90</v>
      </c>
      <c r="D575" s="143">
        <v>0.91489361702127669</v>
      </c>
      <c r="E575" s="142">
        <v>19</v>
      </c>
      <c r="F575" s="143">
        <f t="shared" si="71"/>
        <v>-0.78888888888888886</v>
      </c>
      <c r="G575" s="142">
        <v>60</v>
      </c>
      <c r="H575" s="143">
        <f t="shared" si="71"/>
        <v>2.1578947368421053</v>
      </c>
      <c r="I575" s="142">
        <v>97</v>
      </c>
      <c r="J575" s="143">
        <f t="shared" si="71"/>
        <v>0.6166666666666667</v>
      </c>
      <c r="K575" s="142"/>
      <c r="L575" s="143"/>
      <c r="M575" s="143"/>
    </row>
    <row r="576" spans="2:14" x14ac:dyDescent="0.25">
      <c r="B576" s="141" t="s">
        <v>157</v>
      </c>
      <c r="C576" s="142">
        <v>80</v>
      </c>
      <c r="D576" s="143">
        <v>0.14285714285714279</v>
      </c>
      <c r="E576" s="142">
        <v>26</v>
      </c>
      <c r="F576" s="143">
        <f t="shared" si="71"/>
        <v>-0.67500000000000004</v>
      </c>
      <c r="G576" s="142">
        <v>38</v>
      </c>
      <c r="H576" s="143">
        <f t="shared" si="71"/>
        <v>0.46153846153846145</v>
      </c>
      <c r="I576" s="142">
        <v>234</v>
      </c>
      <c r="J576" s="143">
        <f t="shared" si="71"/>
        <v>5.1578947368421053</v>
      </c>
      <c r="K576" s="142"/>
      <c r="L576" s="143"/>
      <c r="M576" s="143"/>
    </row>
    <row r="577" spans="2:14" x14ac:dyDescent="0.25">
      <c r="B577" s="141" t="s">
        <v>159</v>
      </c>
      <c r="C577" s="142">
        <v>107</v>
      </c>
      <c r="D577" s="143">
        <v>-0.18320610687022898</v>
      </c>
      <c r="E577" s="142">
        <v>11</v>
      </c>
      <c r="F577" s="143">
        <f t="shared" si="71"/>
        <v>-0.89719626168224298</v>
      </c>
      <c r="G577" s="142">
        <v>104</v>
      </c>
      <c r="H577" s="143">
        <f t="shared" si="71"/>
        <v>8.454545454545455</v>
      </c>
      <c r="I577" s="142">
        <v>338</v>
      </c>
      <c r="J577" s="143">
        <f t="shared" si="71"/>
        <v>2.25</v>
      </c>
      <c r="K577" s="142"/>
      <c r="L577" s="143"/>
      <c r="M577" s="143"/>
    </row>
    <row r="578" spans="2:14" x14ac:dyDescent="0.25">
      <c r="B578" s="141" t="s">
        <v>161</v>
      </c>
      <c r="C578" s="142">
        <v>140</v>
      </c>
      <c r="D578" s="143">
        <v>-9.0909090909090939E-2</v>
      </c>
      <c r="E578" s="142">
        <v>28</v>
      </c>
      <c r="F578" s="143">
        <f t="shared" si="71"/>
        <v>-0.8</v>
      </c>
      <c r="G578" s="142">
        <v>75</v>
      </c>
      <c r="H578" s="143">
        <f t="shared" si="71"/>
        <v>1.6785714285714284</v>
      </c>
      <c r="I578" s="142">
        <v>428</v>
      </c>
      <c r="J578" s="143">
        <f t="shared" si="71"/>
        <v>4.706666666666667</v>
      </c>
      <c r="K578" s="142"/>
      <c r="L578" s="143"/>
      <c r="M578" s="143"/>
    </row>
    <row r="579" spans="2:14" ht="15.75" x14ac:dyDescent="0.25">
      <c r="B579" s="144" t="s">
        <v>121</v>
      </c>
      <c r="C579" s="145">
        <v>1439</v>
      </c>
      <c r="D579" s="146">
        <v>-0.1393540669856459</v>
      </c>
      <c r="E579" s="145">
        <v>416</v>
      </c>
      <c r="F579" s="146">
        <f t="shared" si="71"/>
        <v>-0.7109103544127866</v>
      </c>
      <c r="G579" s="145">
        <v>415</v>
      </c>
      <c r="H579" s="146">
        <f t="shared" si="71"/>
        <v>-2.4038461538461453E-3</v>
      </c>
      <c r="I579" s="145">
        <v>2037</v>
      </c>
      <c r="J579" s="146">
        <f t="shared" si="71"/>
        <v>3.9084337349397593</v>
      </c>
      <c r="K579" s="145">
        <v>1417</v>
      </c>
      <c r="L579" s="146">
        <v>1.4816112084063047</v>
      </c>
      <c r="M579" s="146">
        <v>0.95718232044198892</v>
      </c>
    </row>
    <row r="580" spans="2:14" ht="6" customHeight="1" x14ac:dyDescent="0.25"/>
    <row r="581" spans="2:14" x14ac:dyDescent="0.25">
      <c r="B581" s="49" t="s">
        <v>343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49"/>
      <c r="E582" s="149"/>
      <c r="G582" s="149"/>
      <c r="I582" s="149"/>
      <c r="K582" s="149"/>
    </row>
    <row r="585" spans="2:14" ht="48.75" customHeight="1" thickBot="1" x14ac:dyDescent="0.3">
      <c r="B585" s="307" t="s">
        <v>368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1" t="s">
        <v>213</v>
      </c>
    </row>
    <row r="586" spans="2:14" ht="10.5" customHeight="1" thickBot="1" x14ac:dyDescent="0.3">
      <c r="B586" s="134"/>
      <c r="C586" s="135"/>
      <c r="D586" s="134"/>
      <c r="E586" s="134"/>
      <c r="F586" s="134"/>
      <c r="G586" s="134"/>
      <c r="H586" s="134"/>
      <c r="I586" s="134"/>
      <c r="J586" s="134"/>
      <c r="K586" s="4"/>
      <c r="L586" s="4"/>
      <c r="N586" s="1" t="s">
        <v>214</v>
      </c>
    </row>
    <row r="587" spans="2:14" ht="22.5" thickTop="1" thickBot="1" x14ac:dyDescent="0.3">
      <c r="B587" s="150" t="str">
        <f>C587</f>
        <v>Rusia</v>
      </c>
      <c r="C587" s="317" t="s">
        <v>239</v>
      </c>
      <c r="D587" s="318"/>
      <c r="E587" s="318"/>
      <c r="F587" s="318"/>
      <c r="G587" s="318"/>
      <c r="H587" s="318"/>
      <c r="I587" s="318"/>
      <c r="J587" s="318"/>
      <c r="K587" s="318"/>
      <c r="L587" s="318"/>
      <c r="M587" s="319"/>
    </row>
    <row r="588" spans="2:14" ht="22.5" thickTop="1" thickBot="1" x14ac:dyDescent="0.3">
      <c r="B588" s="13"/>
      <c r="C588" s="320">
        <f>2019</f>
        <v>2019</v>
      </c>
      <c r="D588" s="321"/>
      <c r="E588" s="322">
        <v>2020</v>
      </c>
      <c r="F588" s="321"/>
      <c r="G588" s="322">
        <v>2021</v>
      </c>
      <c r="H588" s="321"/>
      <c r="I588" s="322">
        <v>2022</v>
      </c>
      <c r="J588" s="321"/>
      <c r="K588" s="322">
        <v>2023</v>
      </c>
      <c r="L588" s="323"/>
      <c r="M588" s="324"/>
    </row>
    <row r="589" spans="2:14" ht="16.5" thickTop="1" thickBot="1" x14ac:dyDescent="0.3">
      <c r="B589" s="16"/>
      <c r="C589" s="137" t="s">
        <v>135</v>
      </c>
      <c r="D589" s="138" t="str">
        <f>CONCATENATE("var ",RIGHT(2019,2),"/",RIGHT(2018,2))</f>
        <v>var 19/18</v>
      </c>
      <c r="E589" s="139" t="s">
        <v>135</v>
      </c>
      <c r="F589" s="138" t="str">
        <f>CONCATENATE("var ",RIGHT(E588,2),"/",RIGHT(E588-1,2))</f>
        <v>var 20/19</v>
      </c>
      <c r="G589" s="139" t="s">
        <v>135</v>
      </c>
      <c r="H589" s="138" t="str">
        <f>CONCATENATE("var ",RIGHT(G588,2),"/",RIGHT(G588-1,2))</f>
        <v>var 21/20</v>
      </c>
      <c r="I589" s="139" t="s">
        <v>135</v>
      </c>
      <c r="J589" s="138" t="str">
        <f>CONCATENATE("var ",RIGHT(I588,2),"/",RIGHT(I588-1,2))</f>
        <v>var 22/21</v>
      </c>
      <c r="K589" s="139" t="s">
        <v>135</v>
      </c>
      <c r="L589" s="138" t="str">
        <f>CONCATENATE("var ",RIGHT(K588,2),"/",RIGHT(K588-1,2))</f>
        <v>var 23/22</v>
      </c>
      <c r="M589" s="138" t="str">
        <f>CONCATENATE("var ",RIGHT(K588,2),"/",RIGHT(2019,2))</f>
        <v>var 23/19</v>
      </c>
    </row>
    <row r="590" spans="2:14" x14ac:dyDescent="0.25">
      <c r="B590" s="141" t="s">
        <v>139</v>
      </c>
      <c r="C590" s="142">
        <v>176</v>
      </c>
      <c r="D590" s="143">
        <v>-0.18894009216589858</v>
      </c>
      <c r="E590" s="142">
        <v>246</v>
      </c>
      <c r="F590" s="143">
        <f t="shared" ref="F590:J602" si="74">IFERROR(E590/C590-1,"-")</f>
        <v>0.39772727272727271</v>
      </c>
      <c r="G590" s="142">
        <v>53</v>
      </c>
      <c r="H590" s="143">
        <f t="shared" si="74"/>
        <v>-0.78455284552845528</v>
      </c>
      <c r="I590" s="142">
        <v>131</v>
      </c>
      <c r="J590" s="143">
        <f t="shared" si="74"/>
        <v>1.4716981132075473</v>
      </c>
      <c r="K590" s="142">
        <v>122</v>
      </c>
      <c r="L590" s="143">
        <f t="shared" ref="L590:L594" si="75">IFERROR(K590/I590-1,"-")</f>
        <v>-6.8702290076335881E-2</v>
      </c>
      <c r="M590" s="143">
        <f>K590/C590-1</f>
        <v>-0.30681818181818177</v>
      </c>
    </row>
    <row r="591" spans="2:14" x14ac:dyDescent="0.25">
      <c r="B591" s="141" t="s">
        <v>141</v>
      </c>
      <c r="C591" s="142">
        <v>107</v>
      </c>
      <c r="D591" s="143">
        <v>0.6212121212121211</v>
      </c>
      <c r="E591" s="142">
        <v>93</v>
      </c>
      <c r="F591" s="143">
        <f t="shared" si="74"/>
        <v>-0.13084112149532712</v>
      </c>
      <c r="G591" s="142">
        <v>18</v>
      </c>
      <c r="H591" s="143">
        <f t="shared" si="74"/>
        <v>-0.80645161290322576</v>
      </c>
      <c r="I591" s="142">
        <v>105</v>
      </c>
      <c r="J591" s="143">
        <f t="shared" si="74"/>
        <v>4.833333333333333</v>
      </c>
      <c r="K591" s="142">
        <v>85</v>
      </c>
      <c r="L591" s="143">
        <f t="shared" si="75"/>
        <v>-0.19047619047619047</v>
      </c>
      <c r="M591" s="143">
        <f>IFERROR(L591/C591-1,"-")</f>
        <v>-1.0017801513128617</v>
      </c>
    </row>
    <row r="592" spans="2:14" x14ac:dyDescent="0.25">
      <c r="B592" s="141" t="s">
        <v>143</v>
      </c>
      <c r="C592" s="142">
        <v>130</v>
      </c>
      <c r="D592" s="143">
        <v>6.5573770491803351E-2</v>
      </c>
      <c r="E592" s="142">
        <v>30</v>
      </c>
      <c r="F592" s="143">
        <f t="shared" si="74"/>
        <v>-0.76923076923076916</v>
      </c>
      <c r="G592" s="142">
        <v>15</v>
      </c>
      <c r="H592" s="143">
        <f t="shared" si="74"/>
        <v>-0.5</v>
      </c>
      <c r="I592" s="142">
        <v>135</v>
      </c>
      <c r="J592" s="143">
        <f t="shared" si="74"/>
        <v>8</v>
      </c>
      <c r="K592" s="142">
        <v>104</v>
      </c>
      <c r="L592" s="143">
        <f t="shared" si="75"/>
        <v>-0.22962962962962963</v>
      </c>
      <c r="M592" s="143">
        <f t="shared" ref="M592:M594" si="76">IFERROR(L592/C592-1,"-")</f>
        <v>-1.0017663817663818</v>
      </c>
    </row>
    <row r="593" spans="2:14" x14ac:dyDescent="0.25">
      <c r="B593" s="141" t="s">
        <v>145</v>
      </c>
      <c r="C593" s="142">
        <v>96</v>
      </c>
      <c r="D593" s="143">
        <v>0.14285714285714279</v>
      </c>
      <c r="E593" s="142">
        <v>0</v>
      </c>
      <c r="F593" s="143">
        <f t="shared" si="74"/>
        <v>-1</v>
      </c>
      <c r="G593" s="142">
        <v>8</v>
      </c>
      <c r="H593" s="143" t="str">
        <f t="shared" si="74"/>
        <v>-</v>
      </c>
      <c r="I593" s="142">
        <v>94</v>
      </c>
      <c r="J593" s="143">
        <f t="shared" si="74"/>
        <v>10.75</v>
      </c>
      <c r="K593" s="142">
        <v>93</v>
      </c>
      <c r="L593" s="143">
        <f t="shared" si="75"/>
        <v>-1.0638297872340385E-2</v>
      </c>
      <c r="M593" s="143">
        <f t="shared" si="76"/>
        <v>-1.0001108156028369</v>
      </c>
    </row>
    <row r="594" spans="2:14" x14ac:dyDescent="0.25">
      <c r="B594" s="141" t="s">
        <v>147</v>
      </c>
      <c r="C594" s="142">
        <v>106</v>
      </c>
      <c r="D594" s="143">
        <v>0</v>
      </c>
      <c r="E594" s="142">
        <v>0</v>
      </c>
      <c r="F594" s="143">
        <f t="shared" si="74"/>
        <v>-1</v>
      </c>
      <c r="G594" s="142">
        <v>22</v>
      </c>
      <c r="H594" s="143" t="str">
        <f t="shared" si="74"/>
        <v>-</v>
      </c>
      <c r="I594" s="142">
        <v>87</v>
      </c>
      <c r="J594" s="143">
        <f t="shared" si="74"/>
        <v>2.9545454545454546</v>
      </c>
      <c r="K594" s="142">
        <v>71</v>
      </c>
      <c r="L594" s="143">
        <f t="shared" si="75"/>
        <v>-0.18390804597701149</v>
      </c>
      <c r="M594" s="143">
        <f t="shared" si="76"/>
        <v>-1.001734981565821</v>
      </c>
    </row>
    <row r="595" spans="2:14" x14ac:dyDescent="0.25">
      <c r="B595" s="141" t="s">
        <v>149</v>
      </c>
      <c r="C595" s="142">
        <v>79</v>
      </c>
      <c r="D595" s="143">
        <v>-9.1954022988505746E-2</v>
      </c>
      <c r="E595" s="142">
        <v>1</v>
      </c>
      <c r="F595" s="143">
        <f t="shared" si="74"/>
        <v>-0.98734177215189878</v>
      </c>
      <c r="G595" s="142">
        <v>21</v>
      </c>
      <c r="H595" s="143">
        <f t="shared" si="74"/>
        <v>20</v>
      </c>
      <c r="I595" s="142">
        <v>77</v>
      </c>
      <c r="J595" s="143">
        <f t="shared" si="74"/>
        <v>2.6666666666666665</v>
      </c>
      <c r="K595" s="142"/>
      <c r="L595" s="143"/>
      <c r="M595" s="143"/>
    </row>
    <row r="596" spans="2:14" x14ac:dyDescent="0.25">
      <c r="B596" s="141" t="s">
        <v>151</v>
      </c>
      <c r="C596" s="142">
        <v>81</v>
      </c>
      <c r="D596" s="143">
        <v>-0.45999999999999996</v>
      </c>
      <c r="E596" s="142">
        <v>32</v>
      </c>
      <c r="F596" s="143">
        <f t="shared" si="74"/>
        <v>-0.60493827160493829</v>
      </c>
      <c r="G596" s="142">
        <v>45</v>
      </c>
      <c r="H596" s="143">
        <f t="shared" si="74"/>
        <v>0.40625</v>
      </c>
      <c r="I596" s="142">
        <v>100</v>
      </c>
      <c r="J596" s="143">
        <f t="shared" si="74"/>
        <v>1.2222222222222223</v>
      </c>
      <c r="K596" s="142"/>
      <c r="L596" s="143"/>
      <c r="M596" s="143"/>
    </row>
    <row r="597" spans="2:14" x14ac:dyDescent="0.25">
      <c r="B597" s="141" t="s">
        <v>153</v>
      </c>
      <c r="C597" s="142">
        <v>80</v>
      </c>
      <c r="D597" s="143">
        <v>-0.33333333333333337</v>
      </c>
      <c r="E597" s="142">
        <v>45</v>
      </c>
      <c r="F597" s="143">
        <f t="shared" si="74"/>
        <v>-0.4375</v>
      </c>
      <c r="G597" s="142">
        <v>40</v>
      </c>
      <c r="H597" s="143">
        <f t="shared" si="74"/>
        <v>-0.11111111111111116</v>
      </c>
      <c r="I597" s="142">
        <v>74</v>
      </c>
      <c r="J597" s="143">
        <f t="shared" si="74"/>
        <v>0.85000000000000009</v>
      </c>
      <c r="K597" s="142"/>
      <c r="L597" s="143"/>
      <c r="M597" s="143"/>
    </row>
    <row r="598" spans="2:14" x14ac:dyDescent="0.25">
      <c r="B598" s="141" t="s">
        <v>155</v>
      </c>
      <c r="C598" s="142">
        <v>113</v>
      </c>
      <c r="D598" s="143">
        <v>0.34523809523809534</v>
      </c>
      <c r="E598" s="142">
        <v>26</v>
      </c>
      <c r="F598" s="143">
        <f t="shared" si="74"/>
        <v>-0.76991150442477874</v>
      </c>
      <c r="G598" s="142">
        <v>29</v>
      </c>
      <c r="H598" s="143">
        <f t="shared" si="74"/>
        <v>0.11538461538461542</v>
      </c>
      <c r="I598" s="142">
        <v>56</v>
      </c>
      <c r="J598" s="143">
        <f t="shared" si="74"/>
        <v>0.93103448275862077</v>
      </c>
      <c r="K598" s="142"/>
      <c r="L598" s="143"/>
      <c r="M598" s="143"/>
    </row>
    <row r="599" spans="2:14" x14ac:dyDescent="0.25">
      <c r="B599" s="141" t="s">
        <v>157</v>
      </c>
      <c r="C599" s="142">
        <v>144</v>
      </c>
      <c r="D599" s="143">
        <v>0.73493975903614461</v>
      </c>
      <c r="E599" s="142">
        <v>52</v>
      </c>
      <c r="F599" s="143">
        <f t="shared" si="74"/>
        <v>-0.63888888888888884</v>
      </c>
      <c r="G599" s="142">
        <v>65</v>
      </c>
      <c r="H599" s="143">
        <f t="shared" si="74"/>
        <v>0.25</v>
      </c>
      <c r="I599" s="142">
        <v>89</v>
      </c>
      <c r="J599" s="143">
        <f t="shared" si="74"/>
        <v>0.36923076923076925</v>
      </c>
      <c r="K599" s="142"/>
      <c r="L599" s="143"/>
      <c r="M599" s="143"/>
    </row>
    <row r="600" spans="2:14" x14ac:dyDescent="0.25">
      <c r="B600" s="141" t="s">
        <v>159</v>
      </c>
      <c r="C600" s="142">
        <v>132</v>
      </c>
      <c r="D600" s="143">
        <v>0.15789473684210531</v>
      </c>
      <c r="E600" s="142">
        <v>10</v>
      </c>
      <c r="F600" s="143">
        <f t="shared" si="74"/>
        <v>-0.9242424242424242</v>
      </c>
      <c r="G600" s="142">
        <v>63</v>
      </c>
      <c r="H600" s="143">
        <f t="shared" si="74"/>
        <v>5.3</v>
      </c>
      <c r="I600" s="142">
        <v>76</v>
      </c>
      <c r="J600" s="143">
        <f t="shared" si="74"/>
        <v>0.20634920634920628</v>
      </c>
      <c r="K600" s="142"/>
      <c r="L600" s="143"/>
      <c r="M600" s="143"/>
    </row>
    <row r="601" spans="2:14" x14ac:dyDescent="0.25">
      <c r="B601" s="141" t="s">
        <v>161</v>
      </c>
      <c r="C601" s="142">
        <v>227</v>
      </c>
      <c r="D601" s="143">
        <v>9.1346153846153744E-2</v>
      </c>
      <c r="E601" s="142">
        <v>58</v>
      </c>
      <c r="F601" s="143">
        <f t="shared" si="74"/>
        <v>-0.74449339207048459</v>
      </c>
      <c r="G601" s="142">
        <v>142</v>
      </c>
      <c r="H601" s="143">
        <f t="shared" si="74"/>
        <v>1.4482758620689653</v>
      </c>
      <c r="I601" s="142">
        <v>142</v>
      </c>
      <c r="J601" s="143">
        <f t="shared" si="74"/>
        <v>0</v>
      </c>
      <c r="K601" s="142"/>
      <c r="L601" s="143"/>
      <c r="M601" s="143"/>
    </row>
    <row r="602" spans="2:14" ht="15.75" x14ac:dyDescent="0.25">
      <c r="B602" s="144" t="s">
        <v>121</v>
      </c>
      <c r="C602" s="145">
        <v>1471</v>
      </c>
      <c r="D602" s="146">
        <v>2.0818875780707735E-2</v>
      </c>
      <c r="E602" s="145">
        <v>593</v>
      </c>
      <c r="F602" s="146">
        <f t="shared" si="74"/>
        <v>-0.59687287559483337</v>
      </c>
      <c r="G602" s="145">
        <v>521</v>
      </c>
      <c r="H602" s="146">
        <f t="shared" si="74"/>
        <v>-0.12141652613827991</v>
      </c>
      <c r="I602" s="145">
        <v>1166</v>
      </c>
      <c r="J602" s="146">
        <f t="shared" si="74"/>
        <v>1.238003838771593</v>
      </c>
      <c r="K602" s="145">
        <v>475</v>
      </c>
      <c r="L602" s="146">
        <v>-0.13949275362318836</v>
      </c>
      <c r="M602" s="146">
        <v>-0.22764227642276424</v>
      </c>
    </row>
    <row r="603" spans="2:14" ht="6" customHeight="1" x14ac:dyDescent="0.25"/>
    <row r="604" spans="2:14" x14ac:dyDescent="0.25">
      <c r="B604" s="49" t="s">
        <v>343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49"/>
      <c r="E605" s="149"/>
      <c r="G605" s="149"/>
      <c r="I605" s="149"/>
      <c r="K605" s="149"/>
    </row>
    <row r="608" spans="2:14" ht="48.75" customHeight="1" thickBot="1" x14ac:dyDescent="0.3">
      <c r="B608" s="307" t="s">
        <v>369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1" t="s">
        <v>213</v>
      </c>
    </row>
    <row r="609" spans="2:14" ht="10.5" customHeight="1" thickBot="1" x14ac:dyDescent="0.3">
      <c r="B609" s="134"/>
      <c r="C609" s="135"/>
      <c r="D609" s="134"/>
      <c r="E609" s="134"/>
      <c r="F609" s="134"/>
      <c r="G609" s="134"/>
      <c r="H609" s="134"/>
      <c r="I609" s="134"/>
      <c r="J609" s="134"/>
      <c r="K609" s="4"/>
      <c r="L609" s="4"/>
      <c r="N609" s="1" t="s">
        <v>214</v>
      </c>
    </row>
    <row r="610" spans="2:14" ht="22.5" thickTop="1" thickBot="1" x14ac:dyDescent="0.3">
      <c r="B610" s="150" t="str">
        <f>C610</f>
        <v>República Checa</v>
      </c>
      <c r="C610" s="317" t="s">
        <v>241</v>
      </c>
      <c r="D610" s="318"/>
      <c r="E610" s="318"/>
      <c r="F610" s="318"/>
      <c r="G610" s="318"/>
      <c r="H610" s="318"/>
      <c r="I610" s="318"/>
      <c r="J610" s="318"/>
      <c r="K610" s="318"/>
      <c r="L610" s="318"/>
      <c r="M610" s="319"/>
    </row>
    <row r="611" spans="2:14" ht="22.5" thickTop="1" thickBot="1" x14ac:dyDescent="0.3">
      <c r="B611" s="13"/>
      <c r="C611" s="320">
        <f>2019</f>
        <v>2019</v>
      </c>
      <c r="D611" s="321"/>
      <c r="E611" s="322">
        <v>2020</v>
      </c>
      <c r="F611" s="321"/>
      <c r="G611" s="322">
        <v>2021</v>
      </c>
      <c r="H611" s="321"/>
      <c r="I611" s="322">
        <v>2022</v>
      </c>
      <c r="J611" s="321"/>
      <c r="K611" s="322">
        <v>2023</v>
      </c>
      <c r="L611" s="323"/>
      <c r="M611" s="324"/>
    </row>
    <row r="612" spans="2:14" ht="16.5" thickTop="1" thickBot="1" x14ac:dyDescent="0.3">
      <c r="B612" s="16"/>
      <c r="C612" s="137" t="s">
        <v>135</v>
      </c>
      <c r="D612" s="138" t="str">
        <f>CONCATENATE("var ",RIGHT(2019,2),"/",RIGHT(2018,2))</f>
        <v>var 19/18</v>
      </c>
      <c r="E612" s="139" t="s">
        <v>135</v>
      </c>
      <c r="F612" s="138" t="str">
        <f>CONCATENATE("var ",RIGHT(E611,2),"/",RIGHT(E611-1,2))</f>
        <v>var 20/19</v>
      </c>
      <c r="G612" s="139" t="s">
        <v>135</v>
      </c>
      <c r="H612" s="138" t="str">
        <f>CONCATENATE("var ",RIGHT(G611,2),"/",RIGHT(G611-1,2))</f>
        <v>var 21/20</v>
      </c>
      <c r="I612" s="139" t="s">
        <v>135</v>
      </c>
      <c r="J612" s="138" t="str">
        <f>CONCATENATE("var ",RIGHT(I611,2),"/",RIGHT(I611-1,2))</f>
        <v>var 22/21</v>
      </c>
      <c r="K612" s="139" t="s">
        <v>135</v>
      </c>
      <c r="L612" s="138" t="str">
        <f>CONCATENATE("var ",RIGHT(K611,2),"/",RIGHT(K611-1,2))</f>
        <v>var 23/22</v>
      </c>
      <c r="M612" s="138" t="str">
        <f>CONCATENATE("var ",RIGHT(K611,2),"/",RIGHT(2019,2))</f>
        <v>var 23/19</v>
      </c>
    </row>
    <row r="613" spans="2:14" x14ac:dyDescent="0.25">
      <c r="B613" s="141" t="s">
        <v>139</v>
      </c>
      <c r="C613" s="142">
        <v>258</v>
      </c>
      <c r="D613" s="143">
        <v>0.41758241758241765</v>
      </c>
      <c r="E613" s="142">
        <v>188</v>
      </c>
      <c r="F613" s="143">
        <f t="shared" ref="F613:J625" si="77">IFERROR(E613/C613-1,"-")</f>
        <v>-0.27131782945736438</v>
      </c>
      <c r="G613" s="142">
        <v>53</v>
      </c>
      <c r="H613" s="143">
        <f t="shared" si="77"/>
        <v>-0.71808510638297873</v>
      </c>
      <c r="I613" s="142">
        <v>299</v>
      </c>
      <c r="J613" s="143">
        <f t="shared" si="77"/>
        <v>4.6415094339622645</v>
      </c>
      <c r="K613" s="142">
        <v>271</v>
      </c>
      <c r="L613" s="143">
        <f t="shared" ref="L613:L617" si="78">IFERROR(K613/I613-1,"-")</f>
        <v>-9.3645484949832825E-2</v>
      </c>
      <c r="M613" s="143">
        <f>K613/C613-1</f>
        <v>5.0387596899224896E-2</v>
      </c>
    </row>
    <row r="614" spans="2:14" x14ac:dyDescent="0.25">
      <c r="B614" s="141" t="s">
        <v>141</v>
      </c>
      <c r="C614" s="142">
        <v>340</v>
      </c>
      <c r="D614" s="143">
        <v>0.94285714285714284</v>
      </c>
      <c r="E614" s="142">
        <v>215</v>
      </c>
      <c r="F614" s="143">
        <f t="shared" si="77"/>
        <v>-0.36764705882352944</v>
      </c>
      <c r="G614" s="142">
        <v>27</v>
      </c>
      <c r="H614" s="143">
        <f t="shared" si="77"/>
        <v>-0.87441860465116283</v>
      </c>
      <c r="I614" s="142">
        <v>395</v>
      </c>
      <c r="J614" s="143">
        <f t="shared" si="77"/>
        <v>13.62962962962963</v>
      </c>
      <c r="K614" s="142">
        <v>459</v>
      </c>
      <c r="L614" s="143">
        <f t="shared" si="78"/>
        <v>0.16202531645569618</v>
      </c>
      <c r="M614" s="143">
        <f>IFERROR(L614/C614-1,"-")</f>
        <v>-0.99952345495160089</v>
      </c>
    </row>
    <row r="615" spans="2:14" x14ac:dyDescent="0.25">
      <c r="B615" s="141" t="s">
        <v>143</v>
      </c>
      <c r="C615" s="142">
        <v>341</v>
      </c>
      <c r="D615" s="143">
        <v>0.60849056603773577</v>
      </c>
      <c r="E615" s="142">
        <v>99</v>
      </c>
      <c r="F615" s="143">
        <f t="shared" si="77"/>
        <v>-0.70967741935483875</v>
      </c>
      <c r="G615" s="142">
        <v>37</v>
      </c>
      <c r="H615" s="143">
        <f t="shared" si="77"/>
        <v>-0.6262626262626263</v>
      </c>
      <c r="I615" s="142">
        <v>588</v>
      </c>
      <c r="J615" s="143">
        <f t="shared" si="77"/>
        <v>14.891891891891891</v>
      </c>
      <c r="K615" s="142">
        <v>588</v>
      </c>
      <c r="L615" s="143">
        <f t="shared" si="78"/>
        <v>0</v>
      </c>
      <c r="M615" s="143">
        <f t="shared" ref="M615:M617" si="79">IFERROR(L615/C615-1,"-")</f>
        <v>-1</v>
      </c>
    </row>
    <row r="616" spans="2:14" x14ac:dyDescent="0.25">
      <c r="B616" s="141" t="s">
        <v>145</v>
      </c>
      <c r="C616" s="142">
        <v>326</v>
      </c>
      <c r="D616" s="143">
        <v>-0.27555555555555555</v>
      </c>
      <c r="E616" s="142">
        <v>0</v>
      </c>
      <c r="F616" s="143">
        <f t="shared" si="77"/>
        <v>-1</v>
      </c>
      <c r="G616" s="142">
        <v>46</v>
      </c>
      <c r="H616" s="143" t="str">
        <f t="shared" si="77"/>
        <v>-</v>
      </c>
      <c r="I616" s="142">
        <v>350</v>
      </c>
      <c r="J616" s="143">
        <f t="shared" si="77"/>
        <v>6.6086956521739131</v>
      </c>
      <c r="K616" s="142">
        <v>422</v>
      </c>
      <c r="L616" s="143">
        <f t="shared" si="78"/>
        <v>0.20571428571428574</v>
      </c>
      <c r="M616" s="143">
        <f t="shared" si="79"/>
        <v>-0.99936897458369855</v>
      </c>
    </row>
    <row r="617" spans="2:14" x14ac:dyDescent="0.25">
      <c r="B617" s="141" t="s">
        <v>147</v>
      </c>
      <c r="C617" s="142">
        <v>278</v>
      </c>
      <c r="D617" s="143">
        <v>-0.15757575757575759</v>
      </c>
      <c r="E617" s="142">
        <v>0</v>
      </c>
      <c r="F617" s="143">
        <f t="shared" si="77"/>
        <v>-1</v>
      </c>
      <c r="G617" s="142">
        <v>136</v>
      </c>
      <c r="H617" s="143" t="str">
        <f t="shared" si="77"/>
        <v>-</v>
      </c>
      <c r="I617" s="142">
        <v>536</v>
      </c>
      <c r="J617" s="143">
        <f t="shared" si="77"/>
        <v>2.9411764705882355</v>
      </c>
      <c r="K617" s="142">
        <v>485</v>
      </c>
      <c r="L617" s="143">
        <f t="shared" si="78"/>
        <v>-9.5149253731343308E-2</v>
      </c>
      <c r="M617" s="143">
        <f t="shared" si="79"/>
        <v>-1.0003422635026307</v>
      </c>
    </row>
    <row r="618" spans="2:14" x14ac:dyDescent="0.25">
      <c r="B618" s="141" t="s">
        <v>149</v>
      </c>
      <c r="C618" s="142">
        <v>304</v>
      </c>
      <c r="D618" s="143">
        <v>-0.40392156862745099</v>
      </c>
      <c r="E618" s="142">
        <v>0</v>
      </c>
      <c r="F618" s="143">
        <f t="shared" si="77"/>
        <v>-1</v>
      </c>
      <c r="G618" s="142">
        <v>309</v>
      </c>
      <c r="H618" s="143" t="str">
        <f t="shared" si="77"/>
        <v>-</v>
      </c>
      <c r="I618" s="142">
        <v>600</v>
      </c>
      <c r="J618" s="143">
        <f t="shared" si="77"/>
        <v>0.94174757281553401</v>
      </c>
      <c r="K618" s="142"/>
      <c r="L618" s="143"/>
      <c r="M618" s="143"/>
    </row>
    <row r="619" spans="2:14" x14ac:dyDescent="0.25">
      <c r="B619" s="141" t="s">
        <v>151</v>
      </c>
      <c r="C619" s="142">
        <v>553</v>
      </c>
      <c r="D619" s="143">
        <v>0.12398373983739841</v>
      </c>
      <c r="E619" s="142">
        <v>25</v>
      </c>
      <c r="F619" s="143">
        <f t="shared" si="77"/>
        <v>-0.9547920433996383</v>
      </c>
      <c r="G619" s="142">
        <v>404</v>
      </c>
      <c r="H619" s="143">
        <f t="shared" si="77"/>
        <v>15.16</v>
      </c>
      <c r="I619" s="142">
        <v>714</v>
      </c>
      <c r="J619" s="143">
        <f t="shared" si="77"/>
        <v>0.76732673267326734</v>
      </c>
      <c r="K619" s="142"/>
      <c r="L619" s="143"/>
      <c r="M619" s="143"/>
    </row>
    <row r="620" spans="2:14" x14ac:dyDescent="0.25">
      <c r="B620" s="141" t="s">
        <v>153</v>
      </c>
      <c r="C620" s="142">
        <v>390</v>
      </c>
      <c r="D620" s="143">
        <v>0.13372093023255816</v>
      </c>
      <c r="E620" s="142">
        <v>68</v>
      </c>
      <c r="F620" s="143">
        <f t="shared" si="77"/>
        <v>-0.82564102564102559</v>
      </c>
      <c r="G620" s="142">
        <v>531</v>
      </c>
      <c r="H620" s="143">
        <f t="shared" si="77"/>
        <v>6.8088235294117645</v>
      </c>
      <c r="I620" s="142">
        <v>525</v>
      </c>
      <c r="J620" s="143">
        <f t="shared" si="77"/>
        <v>-1.1299435028248594E-2</v>
      </c>
      <c r="K620" s="142"/>
      <c r="L620" s="143"/>
      <c r="M620" s="143"/>
    </row>
    <row r="621" spans="2:14" x14ac:dyDescent="0.25">
      <c r="B621" s="141" t="s">
        <v>155</v>
      </c>
      <c r="C621" s="142">
        <v>331</v>
      </c>
      <c r="D621" s="143">
        <v>5.4140127388535131E-2</v>
      </c>
      <c r="E621" s="142">
        <v>58</v>
      </c>
      <c r="F621" s="143">
        <f t="shared" si="77"/>
        <v>-0.82477341389728098</v>
      </c>
      <c r="G621" s="142">
        <v>334</v>
      </c>
      <c r="H621" s="143">
        <f t="shared" si="77"/>
        <v>4.7586206896551726</v>
      </c>
      <c r="I621" s="142">
        <v>506</v>
      </c>
      <c r="J621" s="143">
        <f t="shared" si="77"/>
        <v>0.51497005988023958</v>
      </c>
      <c r="K621" s="142"/>
      <c r="L621" s="143"/>
      <c r="M621" s="143"/>
    </row>
    <row r="622" spans="2:14" x14ac:dyDescent="0.25">
      <c r="B622" s="141" t="s">
        <v>157</v>
      </c>
      <c r="C622" s="142">
        <v>454</v>
      </c>
      <c r="D622" s="143">
        <v>9.1346153846153744E-2</v>
      </c>
      <c r="E622" s="142">
        <v>70</v>
      </c>
      <c r="F622" s="143">
        <f t="shared" si="77"/>
        <v>-0.8458149779735683</v>
      </c>
      <c r="G622" s="142">
        <v>431</v>
      </c>
      <c r="H622" s="143">
        <f t="shared" si="77"/>
        <v>5.1571428571428575</v>
      </c>
      <c r="I622" s="142">
        <v>698</v>
      </c>
      <c r="J622" s="143">
        <f t="shared" si="77"/>
        <v>0.61948955916473314</v>
      </c>
      <c r="K622" s="142"/>
      <c r="L622" s="143"/>
      <c r="M622" s="143"/>
    </row>
    <row r="623" spans="2:14" x14ac:dyDescent="0.25">
      <c r="B623" s="141" t="s">
        <v>159</v>
      </c>
      <c r="C623" s="142">
        <v>276</v>
      </c>
      <c r="D623" s="143">
        <v>-0.27937336814621405</v>
      </c>
      <c r="E623" s="142">
        <v>24</v>
      </c>
      <c r="F623" s="143">
        <f t="shared" si="77"/>
        <v>-0.91304347826086962</v>
      </c>
      <c r="G623" s="142">
        <v>372</v>
      </c>
      <c r="H623" s="143">
        <f t="shared" si="77"/>
        <v>14.5</v>
      </c>
      <c r="I623" s="142">
        <v>457</v>
      </c>
      <c r="J623" s="143">
        <f t="shared" si="77"/>
        <v>0.228494623655914</v>
      </c>
      <c r="K623" s="142"/>
      <c r="L623" s="143"/>
      <c r="M623" s="143"/>
    </row>
    <row r="624" spans="2:14" x14ac:dyDescent="0.25">
      <c r="B624" s="141" t="s">
        <v>161</v>
      </c>
      <c r="C624" s="142">
        <v>392</v>
      </c>
      <c r="D624" s="143">
        <v>-0.21756487025948101</v>
      </c>
      <c r="E624" s="142">
        <v>59</v>
      </c>
      <c r="F624" s="143">
        <f t="shared" si="77"/>
        <v>-0.84948979591836737</v>
      </c>
      <c r="G624" s="142">
        <v>409</v>
      </c>
      <c r="H624" s="143">
        <f t="shared" si="77"/>
        <v>5.9322033898305087</v>
      </c>
      <c r="I624" s="142">
        <v>621</v>
      </c>
      <c r="J624" s="143">
        <f t="shared" si="77"/>
        <v>0.51833740831295838</v>
      </c>
      <c r="K624" s="142"/>
      <c r="L624" s="143"/>
      <c r="M624" s="143"/>
    </row>
    <row r="625" spans="2:14" ht="15.75" x14ac:dyDescent="0.25">
      <c r="B625" s="144" t="s">
        <v>121</v>
      </c>
      <c r="C625" s="145">
        <v>4243</v>
      </c>
      <c r="D625" s="146">
        <v>-1.5316778834996492E-2</v>
      </c>
      <c r="E625" s="145">
        <v>806</v>
      </c>
      <c r="F625" s="146">
        <f t="shared" si="77"/>
        <v>-0.81004006599104406</v>
      </c>
      <c r="G625" s="145">
        <v>3089</v>
      </c>
      <c r="H625" s="146">
        <f t="shared" si="77"/>
        <v>2.8325062034739452</v>
      </c>
      <c r="I625" s="145">
        <v>6289</v>
      </c>
      <c r="J625" s="146">
        <f t="shared" si="77"/>
        <v>1.0359339592101002</v>
      </c>
      <c r="K625" s="145">
        <v>2225</v>
      </c>
      <c r="L625" s="146">
        <v>2.62915129151291E-2</v>
      </c>
      <c r="M625" s="146">
        <v>0.44199611147116014</v>
      </c>
    </row>
    <row r="626" spans="2:14" ht="6" customHeight="1" x14ac:dyDescent="0.25"/>
    <row r="627" spans="2:14" x14ac:dyDescent="0.25">
      <c r="B627" s="49" t="s">
        <v>343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49"/>
      <c r="E628" s="149"/>
      <c r="G628" s="149"/>
      <c r="I628" s="149"/>
      <c r="K628" s="149"/>
    </row>
    <row r="630" spans="2:14" ht="48.75" customHeight="1" thickBot="1" x14ac:dyDescent="0.3">
      <c r="B630" s="307" t="s">
        <v>370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1" t="s">
        <v>213</v>
      </c>
    </row>
    <row r="631" spans="2:14" ht="10.5" customHeight="1" thickBot="1" x14ac:dyDescent="0.3">
      <c r="B631" s="134"/>
      <c r="C631" s="135"/>
      <c r="D631" s="134"/>
      <c r="E631" s="134"/>
      <c r="F631" s="134"/>
      <c r="G631" s="134"/>
      <c r="H631" s="134"/>
      <c r="I631" s="134"/>
      <c r="J631" s="134"/>
      <c r="K631" s="4"/>
      <c r="L631" s="4"/>
      <c r="N631" s="1" t="s">
        <v>214</v>
      </c>
    </row>
    <row r="632" spans="2:14" ht="22.5" thickTop="1" thickBot="1" x14ac:dyDescent="0.3">
      <c r="B632" s="150" t="s">
        <v>243</v>
      </c>
      <c r="C632" s="317" t="s">
        <v>244</v>
      </c>
      <c r="D632" s="318"/>
      <c r="E632" s="318"/>
      <c r="F632" s="318"/>
      <c r="G632" s="318"/>
      <c r="H632" s="318"/>
      <c r="I632" s="318"/>
      <c r="J632" s="318"/>
      <c r="K632" s="318"/>
      <c r="L632" s="318"/>
      <c r="M632" s="319"/>
    </row>
    <row r="633" spans="2:14" ht="22.5" thickTop="1" thickBot="1" x14ac:dyDescent="0.3">
      <c r="B633" s="13"/>
      <c r="C633" s="320">
        <f>2019</f>
        <v>2019</v>
      </c>
      <c r="D633" s="321"/>
      <c r="E633" s="322">
        <v>2020</v>
      </c>
      <c r="F633" s="321"/>
      <c r="G633" s="322">
        <v>2021</v>
      </c>
      <c r="H633" s="321"/>
      <c r="I633" s="322">
        <v>2022</v>
      </c>
      <c r="J633" s="321"/>
      <c r="K633" s="322">
        <v>2023</v>
      </c>
      <c r="L633" s="323"/>
      <c r="M633" s="324"/>
    </row>
    <row r="634" spans="2:14" ht="16.5" thickTop="1" thickBot="1" x14ac:dyDescent="0.3">
      <c r="B634" s="16"/>
      <c r="C634" s="137" t="s">
        <v>135</v>
      </c>
      <c r="D634" s="138" t="str">
        <f>CONCATENATE("var ",RIGHT(2019,2),"/",RIGHT(2018,2))</f>
        <v>var 19/18</v>
      </c>
      <c r="E634" s="139" t="s">
        <v>135</v>
      </c>
      <c r="F634" s="138" t="str">
        <f>CONCATENATE("var ",RIGHT(E633,2),"/",RIGHT(E633-1,2))</f>
        <v>var 20/19</v>
      </c>
      <c r="G634" s="139" t="s">
        <v>135</v>
      </c>
      <c r="H634" s="138" t="str">
        <f>CONCATENATE("var ",RIGHT(G633,2),"/",RIGHT(G633-1,2))</f>
        <v>var 21/20</v>
      </c>
      <c r="I634" s="139" t="s">
        <v>135</v>
      </c>
      <c r="J634" s="138" t="str">
        <f>CONCATENATE("var ",RIGHT(I633,2),"/",RIGHT(I633-1,2))</f>
        <v>var 22/21</v>
      </c>
      <c r="K634" s="139" t="s">
        <v>135</v>
      </c>
      <c r="L634" s="138" t="str">
        <f>CONCATENATE("var ",RIGHT(K633,2),"/",RIGHT(K633-1,2))</f>
        <v>var 23/22</v>
      </c>
      <c r="M634" s="138" t="str">
        <f>CONCATENATE("var ",RIGHT(K633,2),"/",RIGHT(2019,2))</f>
        <v>var 23/19</v>
      </c>
    </row>
    <row r="635" spans="2:14" x14ac:dyDescent="0.25">
      <c r="B635" s="141" t="s">
        <v>139</v>
      </c>
      <c r="C635" s="142">
        <v>229</v>
      </c>
      <c r="D635" s="143">
        <v>-4.5833333333333282E-2</v>
      </c>
      <c r="E635" s="142">
        <v>185</v>
      </c>
      <c r="F635" s="143">
        <f t="shared" ref="F635:J647" si="80">IFERROR(E635/C635-1,"-")</f>
        <v>-0.19213973799126638</v>
      </c>
      <c r="G635" s="142">
        <v>20</v>
      </c>
      <c r="H635" s="143">
        <f t="shared" si="80"/>
        <v>-0.89189189189189189</v>
      </c>
      <c r="I635" s="142">
        <v>193</v>
      </c>
      <c r="J635" s="143">
        <f t="shared" si="80"/>
        <v>8.65</v>
      </c>
      <c r="K635" s="142">
        <v>303</v>
      </c>
      <c r="L635" s="143">
        <f t="shared" ref="L635:L639" si="81">IFERROR(K635/I635-1,"-")</f>
        <v>0.56994818652849744</v>
      </c>
      <c r="M635" s="143">
        <f>K635/C635-1</f>
        <v>0.32314410480349354</v>
      </c>
    </row>
    <row r="636" spans="2:14" x14ac:dyDescent="0.25">
      <c r="B636" s="141" t="s">
        <v>141</v>
      </c>
      <c r="C636" s="142">
        <v>172</v>
      </c>
      <c r="D636" s="143">
        <v>0.32307692307692304</v>
      </c>
      <c r="E636" s="142">
        <v>132</v>
      </c>
      <c r="F636" s="143">
        <f t="shared" si="80"/>
        <v>-0.23255813953488369</v>
      </c>
      <c r="G636" s="142">
        <v>9</v>
      </c>
      <c r="H636" s="143">
        <f t="shared" si="80"/>
        <v>-0.93181818181818188</v>
      </c>
      <c r="I636" s="142">
        <v>229</v>
      </c>
      <c r="J636" s="143">
        <f t="shared" si="80"/>
        <v>24.444444444444443</v>
      </c>
      <c r="K636" s="142">
        <v>403</v>
      </c>
      <c r="L636" s="143">
        <f t="shared" si="81"/>
        <v>0.75982532751091703</v>
      </c>
      <c r="M636" s="143">
        <f>IFERROR(L636/C636-1,"-")</f>
        <v>-0.99558241088656441</v>
      </c>
    </row>
    <row r="637" spans="2:14" x14ac:dyDescent="0.25">
      <c r="B637" s="141" t="s">
        <v>143</v>
      </c>
      <c r="C637" s="142">
        <v>232</v>
      </c>
      <c r="D637" s="143">
        <v>0.64539007092198575</v>
      </c>
      <c r="E637" s="142">
        <v>101</v>
      </c>
      <c r="F637" s="143">
        <f t="shared" si="80"/>
        <v>-0.56465517241379315</v>
      </c>
      <c r="G637" s="142">
        <v>24</v>
      </c>
      <c r="H637" s="143">
        <f t="shared" si="80"/>
        <v>-0.76237623762376239</v>
      </c>
      <c r="I637" s="142">
        <v>266</v>
      </c>
      <c r="J637" s="143">
        <f t="shared" si="80"/>
        <v>10.083333333333334</v>
      </c>
      <c r="K637" s="142">
        <v>292</v>
      </c>
      <c r="L637" s="143">
        <f t="shared" si="81"/>
        <v>9.7744360902255689E-2</v>
      </c>
      <c r="M637" s="143">
        <f t="shared" ref="M637:M639" si="82">IFERROR(L637/C637-1,"-")</f>
        <v>-0.99957868809955919</v>
      </c>
    </row>
    <row r="638" spans="2:14" x14ac:dyDescent="0.25">
      <c r="B638" s="141" t="s">
        <v>145</v>
      </c>
      <c r="C638" s="142">
        <v>224</v>
      </c>
      <c r="D638" s="143">
        <v>0</v>
      </c>
      <c r="E638" s="142">
        <v>0</v>
      </c>
      <c r="F638" s="143">
        <f t="shared" si="80"/>
        <v>-1</v>
      </c>
      <c r="G638" s="142">
        <v>35</v>
      </c>
      <c r="H638" s="143" t="str">
        <f t="shared" si="80"/>
        <v>-</v>
      </c>
      <c r="I638" s="142">
        <v>334</v>
      </c>
      <c r="J638" s="143">
        <f t="shared" si="80"/>
        <v>8.5428571428571427</v>
      </c>
      <c r="K638" s="142">
        <v>496</v>
      </c>
      <c r="L638" s="143">
        <f t="shared" si="81"/>
        <v>0.48502994011976042</v>
      </c>
      <c r="M638" s="143">
        <f t="shared" si="82"/>
        <v>-0.99783468776732254</v>
      </c>
    </row>
    <row r="639" spans="2:14" x14ac:dyDescent="0.25">
      <c r="B639" s="141" t="s">
        <v>147</v>
      </c>
      <c r="C639" s="142">
        <v>402</v>
      </c>
      <c r="D639" s="143">
        <v>0.65432098765432101</v>
      </c>
      <c r="E639" s="142">
        <v>1</v>
      </c>
      <c r="F639" s="143">
        <f t="shared" si="80"/>
        <v>-0.99751243781094523</v>
      </c>
      <c r="G639" s="142">
        <v>64</v>
      </c>
      <c r="H639" s="143">
        <f t="shared" si="80"/>
        <v>63</v>
      </c>
      <c r="I639" s="142">
        <v>392</v>
      </c>
      <c r="J639" s="143">
        <f t="shared" si="80"/>
        <v>5.125</v>
      </c>
      <c r="K639" s="142">
        <v>559</v>
      </c>
      <c r="L639" s="143">
        <f t="shared" si="81"/>
        <v>0.42602040816326525</v>
      </c>
      <c r="M639" s="143">
        <f t="shared" si="82"/>
        <v>-0.99894024774088741</v>
      </c>
    </row>
    <row r="640" spans="2:14" x14ac:dyDescent="0.25">
      <c r="B640" s="141" t="s">
        <v>149</v>
      </c>
      <c r="C640" s="142">
        <v>379</v>
      </c>
      <c r="D640" s="143">
        <v>0.25496688741721862</v>
      </c>
      <c r="E640" s="142">
        <v>0</v>
      </c>
      <c r="F640" s="143">
        <f t="shared" si="80"/>
        <v>-1</v>
      </c>
      <c r="G640" s="142">
        <v>83</v>
      </c>
      <c r="H640" s="143" t="str">
        <f t="shared" si="80"/>
        <v>-</v>
      </c>
      <c r="I640" s="142">
        <v>342</v>
      </c>
      <c r="J640" s="143">
        <f t="shared" si="80"/>
        <v>3.1204819277108431</v>
      </c>
      <c r="K640" s="142"/>
      <c r="L640" s="143"/>
      <c r="M640" s="143"/>
    </row>
    <row r="641" spans="2:14" x14ac:dyDescent="0.25">
      <c r="B641" s="141" t="s">
        <v>151</v>
      </c>
      <c r="C641" s="142">
        <v>326</v>
      </c>
      <c r="D641" s="143">
        <v>0.5092592592592593</v>
      </c>
      <c r="E641" s="142">
        <v>169</v>
      </c>
      <c r="F641" s="143">
        <f t="shared" si="80"/>
        <v>-0.48159509202453987</v>
      </c>
      <c r="G641" s="142">
        <v>159</v>
      </c>
      <c r="H641" s="143">
        <f t="shared" si="80"/>
        <v>-5.9171597633136064E-2</v>
      </c>
      <c r="I641" s="142">
        <v>434</v>
      </c>
      <c r="J641" s="143">
        <f t="shared" si="80"/>
        <v>1.7295597484276728</v>
      </c>
      <c r="K641" s="142"/>
      <c r="L641" s="143"/>
      <c r="M641" s="143"/>
    </row>
    <row r="642" spans="2:14" x14ac:dyDescent="0.25">
      <c r="B642" s="141" t="s">
        <v>153</v>
      </c>
      <c r="C642" s="142">
        <v>288</v>
      </c>
      <c r="D642" s="143">
        <v>0.34579439252336441</v>
      </c>
      <c r="E642" s="142">
        <v>220</v>
      </c>
      <c r="F642" s="143">
        <f t="shared" si="80"/>
        <v>-0.23611111111111116</v>
      </c>
      <c r="G642" s="142">
        <v>167</v>
      </c>
      <c r="H642" s="143">
        <f t="shared" si="80"/>
        <v>-0.24090909090909096</v>
      </c>
      <c r="I642" s="142">
        <v>365</v>
      </c>
      <c r="J642" s="143">
        <f t="shared" si="80"/>
        <v>1.1856287425149699</v>
      </c>
      <c r="K642" s="142"/>
      <c r="L642" s="143"/>
      <c r="M642" s="143"/>
    </row>
    <row r="643" spans="2:14" x14ac:dyDescent="0.25">
      <c r="B643" s="141" t="s">
        <v>155</v>
      </c>
      <c r="C643" s="142">
        <v>366</v>
      </c>
      <c r="D643" s="143">
        <v>0.5641025641025641</v>
      </c>
      <c r="E643" s="142">
        <v>71</v>
      </c>
      <c r="F643" s="143">
        <f t="shared" si="80"/>
        <v>-0.80601092896174864</v>
      </c>
      <c r="G643" s="142">
        <v>156</v>
      </c>
      <c r="H643" s="143">
        <f t="shared" si="80"/>
        <v>1.1971830985915495</v>
      </c>
      <c r="I643" s="142">
        <v>301</v>
      </c>
      <c r="J643" s="143">
        <f t="shared" si="80"/>
        <v>0.92948717948717952</v>
      </c>
      <c r="K643" s="142"/>
      <c r="L643" s="143"/>
      <c r="M643" s="143"/>
    </row>
    <row r="644" spans="2:14" x14ac:dyDescent="0.25">
      <c r="B644" s="141" t="s">
        <v>157</v>
      </c>
      <c r="C644" s="142">
        <v>255</v>
      </c>
      <c r="D644" s="143">
        <v>0.25</v>
      </c>
      <c r="E644" s="142">
        <v>134</v>
      </c>
      <c r="F644" s="143">
        <f t="shared" si="80"/>
        <v>-0.47450980392156861</v>
      </c>
      <c r="G644" s="142">
        <v>172</v>
      </c>
      <c r="H644" s="143">
        <f t="shared" si="80"/>
        <v>0.28358208955223874</v>
      </c>
      <c r="I644" s="142">
        <v>385</v>
      </c>
      <c r="J644" s="143">
        <f t="shared" si="80"/>
        <v>1.2383720930232558</v>
      </c>
      <c r="K644" s="142"/>
      <c r="L644" s="143"/>
      <c r="M644" s="143"/>
    </row>
    <row r="645" spans="2:14" x14ac:dyDescent="0.25">
      <c r="B645" s="141" t="s">
        <v>159</v>
      </c>
      <c r="C645" s="142">
        <v>239</v>
      </c>
      <c r="D645" s="143">
        <v>0.42261904761904767</v>
      </c>
      <c r="E645" s="142">
        <v>53</v>
      </c>
      <c r="F645" s="143">
        <f t="shared" si="80"/>
        <v>-0.77824267782426781</v>
      </c>
      <c r="G645" s="142">
        <v>227</v>
      </c>
      <c r="H645" s="143">
        <f t="shared" si="80"/>
        <v>3.283018867924528</v>
      </c>
      <c r="I645" s="142">
        <v>348</v>
      </c>
      <c r="J645" s="143">
        <f t="shared" si="80"/>
        <v>0.53303964757709243</v>
      </c>
      <c r="K645" s="142"/>
      <c r="L645" s="143"/>
      <c r="M645" s="143"/>
    </row>
    <row r="646" spans="2:14" x14ac:dyDescent="0.25">
      <c r="B646" s="141" t="s">
        <v>161</v>
      </c>
      <c r="C646" s="142">
        <v>232</v>
      </c>
      <c r="D646" s="143">
        <v>0.33333333333333326</v>
      </c>
      <c r="E646" s="142">
        <v>63</v>
      </c>
      <c r="F646" s="143">
        <f t="shared" si="80"/>
        <v>-0.72844827586206895</v>
      </c>
      <c r="G646" s="142">
        <v>266</v>
      </c>
      <c r="H646" s="143">
        <f t="shared" si="80"/>
        <v>3.2222222222222223</v>
      </c>
      <c r="I646" s="142">
        <v>573</v>
      </c>
      <c r="J646" s="143">
        <f t="shared" si="80"/>
        <v>1.1541353383458648</v>
      </c>
      <c r="K646" s="142"/>
      <c r="L646" s="143"/>
      <c r="M646" s="143"/>
    </row>
    <row r="647" spans="2:14" ht="15.75" x14ac:dyDescent="0.25">
      <c r="B647" s="144" t="s">
        <v>121</v>
      </c>
      <c r="C647" s="145">
        <v>3344</v>
      </c>
      <c r="D647" s="146">
        <v>0.3429718875502008</v>
      </c>
      <c r="E647" s="145">
        <v>1129</v>
      </c>
      <c r="F647" s="146">
        <f t="shared" si="80"/>
        <v>-0.66238038277511957</v>
      </c>
      <c r="G647" s="145">
        <v>1382</v>
      </c>
      <c r="H647" s="146">
        <f t="shared" si="80"/>
        <v>0.22409211691762621</v>
      </c>
      <c r="I647" s="145">
        <v>4162</v>
      </c>
      <c r="J647" s="146">
        <f t="shared" si="80"/>
        <v>2.0115774240231548</v>
      </c>
      <c r="K647" s="145">
        <v>2053</v>
      </c>
      <c r="L647" s="146">
        <v>0.4519094766619518</v>
      </c>
      <c r="M647" s="146">
        <v>0.63065925337569495</v>
      </c>
    </row>
    <row r="648" spans="2:14" ht="6" customHeight="1" x14ac:dyDescent="0.25"/>
    <row r="649" spans="2:14" x14ac:dyDescent="0.25">
      <c r="B649" s="49" t="s">
        <v>343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49"/>
      <c r="E650" s="149"/>
      <c r="G650" s="149"/>
      <c r="I650" s="149"/>
      <c r="K650" s="149"/>
    </row>
    <row r="655" spans="2:14" ht="48.75" customHeight="1" thickBot="1" x14ac:dyDescent="0.3">
      <c r="B655" s="307" t="s">
        <v>371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1" t="s">
        <v>213</v>
      </c>
    </row>
    <row r="656" spans="2:14" ht="10.5" customHeight="1" thickBot="1" x14ac:dyDescent="0.3">
      <c r="B656" s="134"/>
      <c r="C656" s="135"/>
      <c r="D656" s="134"/>
      <c r="E656" s="134"/>
      <c r="F656" s="134"/>
      <c r="G656" s="134"/>
      <c r="H656" s="134"/>
      <c r="I656" s="134"/>
      <c r="J656" s="134"/>
      <c r="K656" s="4"/>
      <c r="L656" s="4"/>
      <c r="N656" s="1" t="s">
        <v>214</v>
      </c>
    </row>
    <row r="657" spans="2:13" ht="22.5" thickTop="1" thickBot="1" x14ac:dyDescent="0.3">
      <c r="B657" s="150" t="str">
        <f>C657</f>
        <v>Estados Unidos de América</v>
      </c>
      <c r="C657" s="317" t="s">
        <v>246</v>
      </c>
      <c r="D657" s="318"/>
      <c r="E657" s="318"/>
      <c r="F657" s="318"/>
      <c r="G657" s="318"/>
      <c r="H657" s="318"/>
      <c r="I657" s="318"/>
      <c r="J657" s="318"/>
      <c r="K657" s="318"/>
      <c r="L657" s="318"/>
      <c r="M657" s="319"/>
    </row>
    <row r="658" spans="2:13" ht="22.5" thickTop="1" thickBot="1" x14ac:dyDescent="0.3">
      <c r="B658" s="13"/>
      <c r="C658" s="320">
        <f>2019</f>
        <v>2019</v>
      </c>
      <c r="D658" s="321"/>
      <c r="E658" s="322">
        <v>2020</v>
      </c>
      <c r="F658" s="321"/>
      <c r="G658" s="322">
        <v>2021</v>
      </c>
      <c r="H658" s="321"/>
      <c r="I658" s="322">
        <v>2022</v>
      </c>
      <c r="J658" s="321"/>
      <c r="K658" s="322">
        <v>2023</v>
      </c>
      <c r="L658" s="323"/>
      <c r="M658" s="324"/>
    </row>
    <row r="659" spans="2:13" ht="16.5" thickTop="1" thickBot="1" x14ac:dyDescent="0.3">
      <c r="B659" s="16"/>
      <c r="C659" s="137" t="s">
        <v>135</v>
      </c>
      <c r="D659" s="138" t="str">
        <f>CONCATENATE("var ",RIGHT(2019,2),"/",RIGHT(2018,2))</f>
        <v>var 19/18</v>
      </c>
      <c r="E659" s="139" t="s">
        <v>135</v>
      </c>
      <c r="F659" s="138" t="str">
        <f>CONCATENATE("var ",RIGHT(E658,2),"/",RIGHT(E658-1,2))</f>
        <v>var 20/19</v>
      </c>
      <c r="G659" s="139" t="s">
        <v>135</v>
      </c>
      <c r="H659" s="138" t="str">
        <f>CONCATENATE("var ",RIGHT(G658,2),"/",RIGHT(G658-1,2))</f>
        <v>var 21/20</v>
      </c>
      <c r="I659" s="139" t="s">
        <v>135</v>
      </c>
      <c r="J659" s="138" t="str">
        <f>CONCATENATE("var ",RIGHT(I658,2),"/",RIGHT(I658-1,2))</f>
        <v>var 22/21</v>
      </c>
      <c r="K659" s="139" t="s">
        <v>135</v>
      </c>
      <c r="L659" s="138" t="str">
        <f>CONCATENATE("var ",RIGHT(K658,2),"/",RIGHT(K658-1,2))</f>
        <v>var 23/22</v>
      </c>
      <c r="M659" s="138" t="str">
        <f>CONCATENATE("var ",RIGHT(K658,2),"/",RIGHT(2019,2))</f>
        <v>var 23/19</v>
      </c>
    </row>
    <row r="660" spans="2:13" x14ac:dyDescent="0.25">
      <c r="B660" s="141" t="s">
        <v>139</v>
      </c>
      <c r="C660" s="142">
        <v>299</v>
      </c>
      <c r="D660" s="143">
        <v>0.39069767441860459</v>
      </c>
      <c r="E660" s="142">
        <v>342</v>
      </c>
      <c r="F660" s="143">
        <f t="shared" ref="F660:J672" si="83">IFERROR(E660/C660-1,"-")</f>
        <v>0.14381270903010024</v>
      </c>
      <c r="G660" s="142">
        <v>44</v>
      </c>
      <c r="H660" s="143">
        <f t="shared" si="83"/>
        <v>-0.87134502923976609</v>
      </c>
      <c r="I660" s="142">
        <v>204</v>
      </c>
      <c r="J660" s="143">
        <f t="shared" si="83"/>
        <v>3.6363636363636367</v>
      </c>
      <c r="K660" s="142">
        <v>414</v>
      </c>
      <c r="L660" s="143">
        <f t="shared" ref="L660:L664" si="84">IFERROR(K660/I660-1,"-")</f>
        <v>1.0294117647058822</v>
      </c>
      <c r="M660" s="143">
        <f>K660/C660-1</f>
        <v>0.38461538461538458</v>
      </c>
    </row>
    <row r="661" spans="2:13" x14ac:dyDescent="0.25">
      <c r="B661" s="141" t="s">
        <v>141</v>
      </c>
      <c r="C661" s="142">
        <v>278</v>
      </c>
      <c r="D661" s="143">
        <v>-2.1126760563380254E-2</v>
      </c>
      <c r="E661" s="142">
        <v>232</v>
      </c>
      <c r="F661" s="143">
        <f t="shared" si="83"/>
        <v>-0.16546762589928055</v>
      </c>
      <c r="G661" s="142">
        <v>14</v>
      </c>
      <c r="H661" s="143">
        <f t="shared" si="83"/>
        <v>-0.93965517241379315</v>
      </c>
      <c r="I661" s="142">
        <v>355</v>
      </c>
      <c r="J661" s="143">
        <f t="shared" si="83"/>
        <v>24.357142857142858</v>
      </c>
      <c r="K661" s="142">
        <v>388</v>
      </c>
      <c r="L661" s="143">
        <f t="shared" si="84"/>
        <v>9.2957746478873338E-2</v>
      </c>
      <c r="M661" s="143">
        <f>IFERROR(L661/C661-1,"-")</f>
        <v>-0.99966561961698241</v>
      </c>
    </row>
    <row r="662" spans="2:13" x14ac:dyDescent="0.25">
      <c r="B662" s="141" t="s">
        <v>143</v>
      </c>
      <c r="C662" s="142">
        <v>312</v>
      </c>
      <c r="D662" s="143">
        <v>4.0000000000000036E-2</v>
      </c>
      <c r="E662" s="142">
        <v>78</v>
      </c>
      <c r="F662" s="143">
        <f t="shared" si="83"/>
        <v>-0.75</v>
      </c>
      <c r="G662" s="142">
        <v>55</v>
      </c>
      <c r="H662" s="143">
        <f t="shared" si="83"/>
        <v>-0.29487179487179482</v>
      </c>
      <c r="I662" s="142">
        <v>401</v>
      </c>
      <c r="J662" s="143">
        <f t="shared" si="83"/>
        <v>6.290909090909091</v>
      </c>
      <c r="K662" s="142">
        <v>464</v>
      </c>
      <c r="L662" s="143">
        <f t="shared" si="84"/>
        <v>0.1571072319201996</v>
      </c>
      <c r="M662" s="143">
        <f t="shared" ref="M662:M664" si="85">IFERROR(L662/C662-1,"-")</f>
        <v>-0.99949645117974295</v>
      </c>
    </row>
    <row r="663" spans="2:13" x14ac:dyDescent="0.25">
      <c r="B663" s="141" t="s">
        <v>145</v>
      </c>
      <c r="C663" s="142">
        <v>346</v>
      </c>
      <c r="D663" s="143">
        <v>0.18900343642611683</v>
      </c>
      <c r="E663" s="142">
        <v>0</v>
      </c>
      <c r="F663" s="143">
        <f t="shared" si="83"/>
        <v>-1</v>
      </c>
      <c r="G663" s="142">
        <v>44</v>
      </c>
      <c r="H663" s="143" t="str">
        <f t="shared" si="83"/>
        <v>-</v>
      </c>
      <c r="I663" s="142">
        <v>333</v>
      </c>
      <c r="J663" s="143">
        <f t="shared" si="83"/>
        <v>6.5681818181818183</v>
      </c>
      <c r="K663" s="142">
        <v>419</v>
      </c>
      <c r="L663" s="143">
        <f t="shared" si="84"/>
        <v>0.25825825825825821</v>
      </c>
      <c r="M663" s="143">
        <f t="shared" si="85"/>
        <v>-0.99925358884896454</v>
      </c>
    </row>
    <row r="664" spans="2:13" x14ac:dyDescent="0.25">
      <c r="B664" s="141" t="s">
        <v>147</v>
      </c>
      <c r="C664" s="142">
        <v>300</v>
      </c>
      <c r="D664" s="143">
        <v>0.40186915887850461</v>
      </c>
      <c r="E664" s="142">
        <v>0</v>
      </c>
      <c r="F664" s="143">
        <f t="shared" si="83"/>
        <v>-1</v>
      </c>
      <c r="G664" s="142">
        <v>42</v>
      </c>
      <c r="H664" s="143" t="str">
        <f t="shared" si="83"/>
        <v>-</v>
      </c>
      <c r="I664" s="142">
        <v>305</v>
      </c>
      <c r="J664" s="143">
        <f t="shared" si="83"/>
        <v>6.2619047619047619</v>
      </c>
      <c r="K664" s="142">
        <v>442</v>
      </c>
      <c r="L664" s="143">
        <f t="shared" si="84"/>
        <v>0.44918032786885242</v>
      </c>
      <c r="M664" s="143">
        <f t="shared" si="85"/>
        <v>-0.99850273224043717</v>
      </c>
    </row>
    <row r="665" spans="2:13" x14ac:dyDescent="0.25">
      <c r="B665" s="141" t="s">
        <v>149</v>
      </c>
      <c r="C665" s="142">
        <v>306</v>
      </c>
      <c r="D665" s="143">
        <v>0.30769230769230771</v>
      </c>
      <c r="E665" s="142">
        <v>0</v>
      </c>
      <c r="F665" s="143">
        <f t="shared" si="83"/>
        <v>-1</v>
      </c>
      <c r="G665" s="142">
        <v>79</v>
      </c>
      <c r="H665" s="143" t="str">
        <f t="shared" si="83"/>
        <v>-</v>
      </c>
      <c r="I665" s="142">
        <v>582</v>
      </c>
      <c r="J665" s="143">
        <f t="shared" si="83"/>
        <v>6.3670886075949369</v>
      </c>
      <c r="K665" s="142"/>
      <c r="L665" s="143"/>
      <c r="M665" s="143"/>
    </row>
    <row r="666" spans="2:13" x14ac:dyDescent="0.25">
      <c r="B666" s="141" t="s">
        <v>151</v>
      </c>
      <c r="C666" s="142">
        <v>322</v>
      </c>
      <c r="D666" s="143">
        <v>0.12195121951219523</v>
      </c>
      <c r="E666" s="142">
        <v>37</v>
      </c>
      <c r="F666" s="143">
        <f t="shared" si="83"/>
        <v>-0.88509316770186341</v>
      </c>
      <c r="G666" s="142">
        <v>180</v>
      </c>
      <c r="H666" s="143">
        <f t="shared" si="83"/>
        <v>3.8648648648648649</v>
      </c>
      <c r="I666" s="142">
        <v>342</v>
      </c>
      <c r="J666" s="143">
        <f t="shared" si="83"/>
        <v>0.89999999999999991</v>
      </c>
      <c r="K666" s="142"/>
      <c r="L666" s="143"/>
      <c r="M666" s="143"/>
    </row>
    <row r="667" spans="2:13" x14ac:dyDescent="0.25">
      <c r="B667" s="141" t="s">
        <v>153</v>
      </c>
      <c r="C667" s="142">
        <v>262</v>
      </c>
      <c r="D667" s="143">
        <v>-0.18125000000000002</v>
      </c>
      <c r="E667" s="142">
        <v>80</v>
      </c>
      <c r="F667" s="143">
        <f t="shared" si="83"/>
        <v>-0.69465648854961826</v>
      </c>
      <c r="G667" s="142">
        <v>315</v>
      </c>
      <c r="H667" s="143">
        <f t="shared" si="83"/>
        <v>2.9375</v>
      </c>
      <c r="I667" s="142">
        <v>326</v>
      </c>
      <c r="J667" s="143">
        <f t="shared" si="83"/>
        <v>3.4920634920635019E-2</v>
      </c>
      <c r="K667" s="142"/>
      <c r="L667" s="143"/>
      <c r="M667" s="143"/>
    </row>
    <row r="668" spans="2:13" x14ac:dyDescent="0.25">
      <c r="B668" s="141" t="s">
        <v>155</v>
      </c>
      <c r="C668" s="142">
        <v>251</v>
      </c>
      <c r="D668" s="143">
        <v>-0.31978319783197828</v>
      </c>
      <c r="E668" s="142">
        <v>40</v>
      </c>
      <c r="F668" s="143">
        <f t="shared" si="83"/>
        <v>-0.84063745019920322</v>
      </c>
      <c r="G668" s="142">
        <v>240</v>
      </c>
      <c r="H668" s="143">
        <f t="shared" si="83"/>
        <v>5</v>
      </c>
      <c r="I668" s="142">
        <v>291</v>
      </c>
      <c r="J668" s="143">
        <f t="shared" si="83"/>
        <v>0.21249999999999991</v>
      </c>
      <c r="K668" s="142"/>
      <c r="L668" s="143"/>
      <c r="M668" s="143"/>
    </row>
    <row r="669" spans="2:13" x14ac:dyDescent="0.25">
      <c r="B669" s="141" t="s">
        <v>157</v>
      </c>
      <c r="C669" s="142">
        <v>357</v>
      </c>
      <c r="D669" s="143">
        <v>0.15909090909090917</v>
      </c>
      <c r="E669" s="142">
        <v>42</v>
      </c>
      <c r="F669" s="143">
        <f t="shared" si="83"/>
        <v>-0.88235294117647056</v>
      </c>
      <c r="G669" s="142">
        <v>307</v>
      </c>
      <c r="H669" s="143">
        <f t="shared" si="83"/>
        <v>6.3095238095238093</v>
      </c>
      <c r="I669" s="142">
        <v>395</v>
      </c>
      <c r="J669" s="143">
        <f t="shared" si="83"/>
        <v>0.28664495114006505</v>
      </c>
      <c r="K669" s="142"/>
      <c r="L669" s="143"/>
      <c r="M669" s="143"/>
    </row>
    <row r="670" spans="2:13" x14ac:dyDescent="0.25">
      <c r="B670" s="141" t="s">
        <v>159</v>
      </c>
      <c r="C670" s="142">
        <v>480</v>
      </c>
      <c r="D670" s="143">
        <v>0.50470219435736685</v>
      </c>
      <c r="E670" s="142">
        <v>77</v>
      </c>
      <c r="F670" s="143">
        <f t="shared" si="83"/>
        <v>-0.83958333333333335</v>
      </c>
      <c r="G670" s="142">
        <v>329</v>
      </c>
      <c r="H670" s="143">
        <f t="shared" si="83"/>
        <v>3.2727272727272725</v>
      </c>
      <c r="I670" s="142">
        <v>288</v>
      </c>
      <c r="J670" s="143">
        <f t="shared" si="83"/>
        <v>-0.12462006079027355</v>
      </c>
      <c r="K670" s="142"/>
      <c r="L670" s="143"/>
      <c r="M670" s="143"/>
    </row>
    <row r="671" spans="2:13" x14ac:dyDescent="0.25">
      <c r="B671" s="141" t="s">
        <v>161</v>
      </c>
      <c r="C671" s="142">
        <v>368</v>
      </c>
      <c r="D671" s="143">
        <v>-3.157894736842104E-2</v>
      </c>
      <c r="E671" s="142">
        <v>94</v>
      </c>
      <c r="F671" s="143">
        <f t="shared" si="83"/>
        <v>-0.74456521739130432</v>
      </c>
      <c r="G671" s="142">
        <v>332</v>
      </c>
      <c r="H671" s="143">
        <f t="shared" si="83"/>
        <v>2.5319148936170213</v>
      </c>
      <c r="I671" s="142">
        <v>435</v>
      </c>
      <c r="J671" s="143">
        <f t="shared" si="83"/>
        <v>0.31024096385542177</v>
      </c>
      <c r="K671" s="142"/>
      <c r="L671" s="143"/>
      <c r="M671" s="143"/>
    </row>
    <row r="672" spans="2:13" ht="15.75" x14ac:dyDescent="0.25">
      <c r="B672" s="144" t="s">
        <v>121</v>
      </c>
      <c r="C672" s="145">
        <v>3881</v>
      </c>
      <c r="D672" s="146">
        <v>0.10224368077250778</v>
      </c>
      <c r="E672" s="145">
        <v>1022</v>
      </c>
      <c r="F672" s="146">
        <f t="shared" si="83"/>
        <v>-0.73666580778149959</v>
      </c>
      <c r="G672" s="145">
        <v>1981</v>
      </c>
      <c r="H672" s="146">
        <f t="shared" si="83"/>
        <v>0.93835616438356162</v>
      </c>
      <c r="I672" s="145">
        <v>4257</v>
      </c>
      <c r="J672" s="146">
        <f t="shared" si="83"/>
        <v>1.1489146895507321</v>
      </c>
      <c r="K672" s="145">
        <v>2127</v>
      </c>
      <c r="L672" s="146">
        <v>0.33103879849812268</v>
      </c>
      <c r="M672" s="146">
        <v>0.38566775244299678</v>
      </c>
    </row>
    <row r="673" spans="2:14" ht="6" customHeight="1" x14ac:dyDescent="0.25"/>
    <row r="674" spans="2:14" x14ac:dyDescent="0.25">
      <c r="B674" s="49" t="s">
        <v>343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9"/>
      <c r="E675" s="149"/>
      <c r="G675" s="149"/>
      <c r="I675" s="149"/>
      <c r="K675" s="149"/>
    </row>
    <row r="679" spans="2:14" ht="48.75" customHeight="1" thickBot="1" x14ac:dyDescent="0.3">
      <c r="B679" s="307" t="s">
        <v>372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1" t="s">
        <v>213</v>
      </c>
    </row>
    <row r="680" spans="2:14" ht="10.5" customHeight="1" thickBot="1" x14ac:dyDescent="0.3">
      <c r="B680" s="134"/>
      <c r="C680" s="135"/>
      <c r="D680" s="134"/>
      <c r="E680" s="134"/>
      <c r="F680" s="134"/>
      <c r="G680" s="134"/>
      <c r="H680" s="134"/>
      <c r="I680" s="134"/>
      <c r="J680" s="134"/>
      <c r="K680" s="4"/>
      <c r="L680" s="4"/>
      <c r="N680" s="1" t="s">
        <v>214</v>
      </c>
    </row>
    <row r="681" spans="2:14" ht="22.5" thickTop="1" thickBot="1" x14ac:dyDescent="0.3">
      <c r="B681" s="150" t="str">
        <f>C681</f>
        <v>Otros países o territorios del mundo (excluida España)</v>
      </c>
      <c r="C681" s="317" t="s">
        <v>248</v>
      </c>
      <c r="D681" s="318"/>
      <c r="E681" s="318"/>
      <c r="F681" s="318"/>
      <c r="G681" s="318"/>
      <c r="H681" s="318"/>
      <c r="I681" s="318"/>
      <c r="J681" s="318"/>
      <c r="K681" s="318"/>
      <c r="L681" s="318"/>
      <c r="M681" s="319"/>
    </row>
    <row r="682" spans="2:14" ht="22.5" thickTop="1" thickBot="1" x14ac:dyDescent="0.3">
      <c r="B682" s="13"/>
      <c r="C682" s="320">
        <f>2019</f>
        <v>2019</v>
      </c>
      <c r="D682" s="321"/>
      <c r="E682" s="322">
        <v>2020</v>
      </c>
      <c r="F682" s="321"/>
      <c r="G682" s="322">
        <v>2021</v>
      </c>
      <c r="H682" s="321"/>
      <c r="I682" s="322">
        <v>2022</v>
      </c>
      <c r="J682" s="321"/>
      <c r="K682" s="322">
        <v>2023</v>
      </c>
      <c r="L682" s="323"/>
      <c r="M682" s="324"/>
    </row>
    <row r="683" spans="2:14" ht="16.5" thickTop="1" thickBot="1" x14ac:dyDescent="0.3">
      <c r="B683" s="16"/>
      <c r="C683" s="137" t="s">
        <v>135</v>
      </c>
      <c r="D683" s="138" t="str">
        <f>CONCATENATE("var ",RIGHT(2019,2),"/",RIGHT(2018,2))</f>
        <v>var 19/18</v>
      </c>
      <c r="E683" s="139" t="s">
        <v>135</v>
      </c>
      <c r="F683" s="138" t="str">
        <f>CONCATENATE("var ",RIGHT(E682,2),"/",RIGHT(E682-1,2))</f>
        <v>var 20/19</v>
      </c>
      <c r="G683" s="139" t="s">
        <v>135</v>
      </c>
      <c r="H683" s="138" t="str">
        <f>CONCATENATE("var ",RIGHT(G682,2),"/",RIGHT(G682-1,2))</f>
        <v>var 21/20</v>
      </c>
      <c r="I683" s="139" t="s">
        <v>135</v>
      </c>
      <c r="J683" s="138" t="str">
        <f>CONCATENATE("var ",RIGHT(I682,2),"/",RIGHT(I682-1,2))</f>
        <v>var 22/21</v>
      </c>
      <c r="K683" s="139" t="s">
        <v>135</v>
      </c>
      <c r="L683" s="138" t="str">
        <f>CONCATENATE("var ",RIGHT(K682,2),"/",RIGHT(K682-1,2))</f>
        <v>var 23/22</v>
      </c>
      <c r="M683" s="138" t="str">
        <f>CONCATENATE("var ",RIGHT(K682,2),"/",RIGHT(2019,2))</f>
        <v>var 23/19</v>
      </c>
    </row>
    <row r="684" spans="2:14" x14ac:dyDescent="0.25">
      <c r="B684" s="141" t="s">
        <v>139</v>
      </c>
      <c r="C684" s="142">
        <v>38387</v>
      </c>
      <c r="D684" s="143">
        <v>8.0380512791646819E-2</v>
      </c>
      <c r="E684" s="142">
        <v>33260</v>
      </c>
      <c r="F684" s="143">
        <f t="shared" ref="F684:J696" si="86">IFERROR(E684/C684-1,"-")</f>
        <v>-0.13356084090968301</v>
      </c>
      <c r="G684" s="142">
        <v>4051</v>
      </c>
      <c r="H684" s="143">
        <f t="shared" si="86"/>
        <v>-0.87820204449789541</v>
      </c>
      <c r="I684" s="142">
        <v>28932</v>
      </c>
      <c r="J684" s="143">
        <f t="shared" si="86"/>
        <v>6.1419402616637866</v>
      </c>
      <c r="K684" s="142">
        <v>42202</v>
      </c>
      <c r="L684" s="143">
        <f t="shared" ref="L684:L688" si="87">IFERROR(K684/I684-1,"-")</f>
        <v>0.45866168947877783</v>
      </c>
      <c r="M684" s="143">
        <f>K684/C684-1</f>
        <v>9.9382603485554943E-2</v>
      </c>
    </row>
    <row r="685" spans="2:14" x14ac:dyDescent="0.25">
      <c r="B685" s="141" t="s">
        <v>141</v>
      </c>
      <c r="C685" s="142">
        <v>36298</v>
      </c>
      <c r="D685" s="143">
        <v>1.6557205143772347E-3</v>
      </c>
      <c r="E685" s="142">
        <v>33359</v>
      </c>
      <c r="F685" s="143">
        <f t="shared" si="86"/>
        <v>-8.0968648410380761E-2</v>
      </c>
      <c r="G685" s="142">
        <v>1526</v>
      </c>
      <c r="H685" s="143">
        <f t="shared" si="86"/>
        <v>-0.95425522347792202</v>
      </c>
      <c r="I685" s="142">
        <v>32018</v>
      </c>
      <c r="J685" s="143">
        <f t="shared" si="86"/>
        <v>19.98165137614679</v>
      </c>
      <c r="K685" s="142">
        <v>39904</v>
      </c>
      <c r="L685" s="143">
        <f t="shared" si="87"/>
        <v>0.24629895683677927</v>
      </c>
      <c r="M685" s="143">
        <f>IFERROR(L685/C685-1,"-")</f>
        <v>-0.99999321453091528</v>
      </c>
    </row>
    <row r="686" spans="2:14" x14ac:dyDescent="0.25">
      <c r="B686" s="141" t="s">
        <v>143</v>
      </c>
      <c r="C686" s="142">
        <v>39077</v>
      </c>
      <c r="D686" s="143">
        <v>-8.5768429918349209E-2</v>
      </c>
      <c r="E686" s="142">
        <v>12794</v>
      </c>
      <c r="F686" s="143">
        <f t="shared" si="86"/>
        <v>-0.67259513268674676</v>
      </c>
      <c r="G686" s="142">
        <v>2342</v>
      </c>
      <c r="H686" s="143">
        <f t="shared" si="86"/>
        <v>-0.81694544317648898</v>
      </c>
      <c r="I686" s="142">
        <v>34770</v>
      </c>
      <c r="J686" s="143">
        <f t="shared" si="86"/>
        <v>13.846285226302305</v>
      </c>
      <c r="K686" s="142">
        <v>39375</v>
      </c>
      <c r="L686" s="143">
        <f t="shared" si="87"/>
        <v>0.13244176013805009</v>
      </c>
      <c r="M686" s="143">
        <f t="shared" ref="M686:M688" si="88">IFERROR(L686/C686-1,"-")</f>
        <v>-0.99999661074903046</v>
      </c>
    </row>
    <row r="687" spans="2:14" x14ac:dyDescent="0.25">
      <c r="B687" s="141" t="s">
        <v>145</v>
      </c>
      <c r="C687" s="142">
        <v>37041</v>
      </c>
      <c r="D687" s="143">
        <v>-3.6544764084690207E-2</v>
      </c>
      <c r="E687" s="142">
        <v>0</v>
      </c>
      <c r="F687" s="143">
        <f t="shared" si="86"/>
        <v>-1</v>
      </c>
      <c r="G687" s="142">
        <v>4057</v>
      </c>
      <c r="H687" s="143" t="str">
        <f t="shared" si="86"/>
        <v>-</v>
      </c>
      <c r="I687" s="142">
        <v>38260</v>
      </c>
      <c r="J687" s="143">
        <f t="shared" si="86"/>
        <v>8.4306137540054227</v>
      </c>
      <c r="K687" s="142">
        <v>40788</v>
      </c>
      <c r="L687" s="143">
        <f t="shared" si="87"/>
        <v>6.6074228959749126E-2</v>
      </c>
      <c r="M687" s="143">
        <f t="shared" si="88"/>
        <v>-0.99999821618668616</v>
      </c>
    </row>
    <row r="688" spans="2:14" x14ac:dyDescent="0.25">
      <c r="B688" s="141" t="s">
        <v>147</v>
      </c>
      <c r="C688" s="142">
        <v>38296</v>
      </c>
      <c r="D688" s="143">
        <v>-7.4899572372684187E-3</v>
      </c>
      <c r="E688" s="142">
        <v>2</v>
      </c>
      <c r="F688" s="143">
        <f t="shared" si="86"/>
        <v>-0.99994777522456657</v>
      </c>
      <c r="G688" s="142">
        <v>4985</v>
      </c>
      <c r="H688" s="143">
        <f t="shared" si="86"/>
        <v>2491.5</v>
      </c>
      <c r="I688" s="142">
        <v>35822</v>
      </c>
      <c r="J688" s="143">
        <f t="shared" si="86"/>
        <v>6.1859578736208629</v>
      </c>
      <c r="K688" s="142">
        <v>40256</v>
      </c>
      <c r="L688" s="143">
        <f t="shared" si="87"/>
        <v>0.12377868349059229</v>
      </c>
      <c r="M688" s="143">
        <f t="shared" si="88"/>
        <v>-0.9999967678430256</v>
      </c>
    </row>
    <row r="689" spans="2:13" x14ac:dyDescent="0.25">
      <c r="B689" s="141" t="s">
        <v>149</v>
      </c>
      <c r="C689" s="142">
        <v>38541</v>
      </c>
      <c r="D689" s="143">
        <v>-9.1742470660319597E-2</v>
      </c>
      <c r="E689" s="142">
        <v>61</v>
      </c>
      <c r="F689" s="143">
        <f t="shared" si="86"/>
        <v>-0.99841726992034452</v>
      </c>
      <c r="G689" s="142">
        <v>6520</v>
      </c>
      <c r="H689" s="143">
        <f t="shared" si="86"/>
        <v>105.88524590163935</v>
      </c>
      <c r="I689" s="142">
        <v>37725</v>
      </c>
      <c r="J689" s="143">
        <f t="shared" si="86"/>
        <v>4.7860429447852759</v>
      </c>
      <c r="K689" s="142"/>
      <c r="L689" s="143"/>
      <c r="M689" s="143"/>
    </row>
    <row r="690" spans="2:13" x14ac:dyDescent="0.25">
      <c r="B690" s="141" t="s">
        <v>151</v>
      </c>
      <c r="C690" s="142">
        <v>40368</v>
      </c>
      <c r="D690" s="143">
        <v>-2.9145877587314351E-3</v>
      </c>
      <c r="E690" s="142">
        <v>5426</v>
      </c>
      <c r="F690" s="143">
        <f t="shared" si="86"/>
        <v>-0.86558660325009906</v>
      </c>
      <c r="G690" s="142">
        <v>14908</v>
      </c>
      <c r="H690" s="143">
        <f t="shared" si="86"/>
        <v>1.7475119793586438</v>
      </c>
      <c r="I690" s="142">
        <v>40418</v>
      </c>
      <c r="J690" s="143">
        <f t="shared" si="86"/>
        <v>1.7111617923262679</v>
      </c>
      <c r="K690" s="142"/>
      <c r="L690" s="143"/>
      <c r="M690" s="143"/>
    </row>
    <row r="691" spans="2:13" x14ac:dyDescent="0.25">
      <c r="B691" s="141" t="s">
        <v>153</v>
      </c>
      <c r="C691" s="142">
        <v>43339</v>
      </c>
      <c r="D691" s="143">
        <v>3.9304556354916143E-2</v>
      </c>
      <c r="E691" s="142">
        <v>9002</v>
      </c>
      <c r="F691" s="143">
        <f t="shared" si="86"/>
        <v>-0.79228870070836888</v>
      </c>
      <c r="G691" s="142">
        <v>23124</v>
      </c>
      <c r="H691" s="143">
        <f t="shared" si="86"/>
        <v>1.5687624972228393</v>
      </c>
      <c r="I691" s="142">
        <v>39534</v>
      </c>
      <c r="J691" s="143">
        <f t="shared" si="86"/>
        <v>0.70965230928905032</v>
      </c>
      <c r="K691" s="142"/>
      <c r="L691" s="143"/>
      <c r="M691" s="143"/>
    </row>
    <row r="692" spans="2:13" x14ac:dyDescent="0.25">
      <c r="B692" s="141" t="s">
        <v>155</v>
      </c>
      <c r="C692" s="142">
        <v>37131</v>
      </c>
      <c r="D692" s="143">
        <v>-7.362407065515697E-2</v>
      </c>
      <c r="E692" s="142">
        <v>4142</v>
      </c>
      <c r="F692" s="143">
        <f t="shared" si="86"/>
        <v>-0.88844900487463307</v>
      </c>
      <c r="G692" s="142">
        <v>22215</v>
      </c>
      <c r="H692" s="143">
        <f t="shared" si="86"/>
        <v>4.3633510381458231</v>
      </c>
      <c r="I692" s="142">
        <v>35412</v>
      </c>
      <c r="J692" s="143">
        <f t="shared" si="86"/>
        <v>0.59405806887238355</v>
      </c>
      <c r="K692" s="142"/>
      <c r="L692" s="143"/>
      <c r="M692" s="143"/>
    </row>
    <row r="693" spans="2:13" x14ac:dyDescent="0.25">
      <c r="B693" s="141" t="s">
        <v>157</v>
      </c>
      <c r="C693" s="142">
        <v>40806</v>
      </c>
      <c r="D693" s="143">
        <v>3.390088172696859E-2</v>
      </c>
      <c r="E693" s="142">
        <v>5151</v>
      </c>
      <c r="F693" s="143">
        <f t="shared" si="86"/>
        <v>-0.87376856344655196</v>
      </c>
      <c r="G693" s="142">
        <v>29589</v>
      </c>
      <c r="H693" s="143">
        <f t="shared" si="86"/>
        <v>4.7443214909726263</v>
      </c>
      <c r="I693" s="142">
        <v>40505</v>
      </c>
      <c r="J693" s="143">
        <f t="shared" si="86"/>
        <v>0.36892088276048529</v>
      </c>
      <c r="K693" s="142"/>
      <c r="L693" s="143"/>
      <c r="M693" s="143"/>
    </row>
    <row r="694" spans="2:13" x14ac:dyDescent="0.25">
      <c r="B694" s="141" t="s">
        <v>159</v>
      </c>
      <c r="C694" s="142">
        <v>33318</v>
      </c>
      <c r="D694" s="143">
        <v>-4.1594753192958245E-2</v>
      </c>
      <c r="E694" s="142">
        <v>3250</v>
      </c>
      <c r="F694" s="143">
        <f t="shared" si="86"/>
        <v>-0.90245512935950534</v>
      </c>
      <c r="G694" s="142">
        <v>30003</v>
      </c>
      <c r="H694" s="143">
        <f t="shared" si="86"/>
        <v>8.2316923076923079</v>
      </c>
      <c r="I694" s="142">
        <v>37298</v>
      </c>
      <c r="J694" s="143">
        <f t="shared" si="86"/>
        <v>0.24314235243142357</v>
      </c>
      <c r="K694" s="142"/>
      <c r="L694" s="143"/>
      <c r="M694" s="143"/>
    </row>
    <row r="695" spans="2:13" x14ac:dyDescent="0.25">
      <c r="B695" s="141" t="s">
        <v>161</v>
      </c>
      <c r="C695" s="142">
        <v>36019</v>
      </c>
      <c r="D695" s="143">
        <v>-4.5550903598494896E-2</v>
      </c>
      <c r="E695" s="142">
        <v>4815</v>
      </c>
      <c r="F695" s="143">
        <f t="shared" si="86"/>
        <v>-0.86632055304145039</v>
      </c>
      <c r="G695" s="142">
        <v>28066</v>
      </c>
      <c r="H695" s="143">
        <f t="shared" si="86"/>
        <v>4.8288681204569057</v>
      </c>
      <c r="I695" s="142">
        <v>41989</v>
      </c>
      <c r="J695" s="143">
        <f t="shared" si="86"/>
        <v>0.49608066699921616</v>
      </c>
      <c r="K695" s="142"/>
      <c r="L695" s="143"/>
      <c r="M695" s="143"/>
    </row>
    <row r="696" spans="2:13" ht="15.75" x14ac:dyDescent="0.25">
      <c r="B696" s="144" t="s">
        <v>121</v>
      </c>
      <c r="C696" s="145">
        <v>458621</v>
      </c>
      <c r="D696" s="146">
        <v>-2.0490586589494098E-2</v>
      </c>
      <c r="E696" s="145">
        <v>111267</v>
      </c>
      <c r="F696" s="146">
        <f t="shared" si="86"/>
        <v>-0.757387908534498</v>
      </c>
      <c r="G696" s="145">
        <v>171386</v>
      </c>
      <c r="H696" s="146">
        <f t="shared" si="86"/>
        <v>0.54031294094385585</v>
      </c>
      <c r="I696" s="145">
        <v>442683</v>
      </c>
      <c r="J696" s="146">
        <f t="shared" si="86"/>
        <v>1.5829589348021424</v>
      </c>
      <c r="K696" s="145">
        <v>202525</v>
      </c>
      <c r="L696" s="146">
        <v>0.19271268889647941</v>
      </c>
      <c r="M696" s="146">
        <v>7.0999846641177422E-2</v>
      </c>
    </row>
    <row r="697" spans="2:13" ht="6" customHeight="1" x14ac:dyDescent="0.25"/>
    <row r="698" spans="2:13" x14ac:dyDescent="0.25">
      <c r="B698" s="49" t="s">
        <v>343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49"/>
      <c r="E699" s="149"/>
      <c r="G699" s="149"/>
      <c r="I699" s="149"/>
      <c r="K699" s="14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7FAB9-72E0-4145-B135-7633A74EDD0E}"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9" max="29" width="11.42578125" customWidth="1"/>
  </cols>
  <sheetData>
    <row r="1" spans="1:31" ht="42.75" customHeight="1" x14ac:dyDescent="0.25"/>
    <row r="3" spans="1:31" ht="21.75" customHeight="1" thickBot="1" x14ac:dyDescent="0.3">
      <c r="B3" s="328" t="s">
        <v>378</v>
      </c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178"/>
      <c r="N3" s="178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</row>
    <row r="4" spans="1:31" ht="6" customHeight="1" x14ac:dyDescent="0.25"/>
    <row r="5" spans="1:31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</row>
    <row r="6" spans="1:31" s="185" customFormat="1" ht="72" customHeight="1" x14ac:dyDescent="0.25">
      <c r="A6"/>
      <c r="B6" s="181"/>
      <c r="C6" s="182" t="s">
        <v>506</v>
      </c>
      <c r="D6" s="182" t="s">
        <v>510</v>
      </c>
      <c r="E6" s="182" t="s">
        <v>507</v>
      </c>
      <c r="F6" s="182" t="s">
        <v>508</v>
      </c>
      <c r="G6" s="182" t="s">
        <v>509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506</v>
      </c>
      <c r="M6" s="182" t="s">
        <v>510</v>
      </c>
      <c r="N6" s="182" t="s">
        <v>507</v>
      </c>
      <c r="O6" s="182" t="s">
        <v>508</v>
      </c>
      <c r="P6" s="182" t="s">
        <v>509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506</v>
      </c>
      <c r="V6" s="182" t="s">
        <v>510</v>
      </c>
      <c r="W6" s="182" t="s">
        <v>507</v>
      </c>
      <c r="X6" s="182" t="s">
        <v>508</v>
      </c>
      <c r="Y6" s="182" t="s">
        <v>509</v>
      </c>
      <c r="Z6" s="183" t="str">
        <f>CONCATENATE("var. ",RIGHT(Y6,2),"/",RIGHT(X6,2))</f>
        <v>var. 23/22</v>
      </c>
      <c r="AA6" s="183" t="str">
        <f>CONCATENATE("var. ",RIGHT(Y6,2),"/",RIGHT(U6,2))</f>
        <v>var. 23/19</v>
      </c>
      <c r="AB6" s="183" t="str">
        <f>CONCATENATE("Cuota s/ total lugares de residencia ",RIGHT(Y6,4))</f>
        <v>Cuota s/ total lugares de residencia 2023</v>
      </c>
      <c r="AC6" s="184" t="str">
        <f>CONCATENATE("cuota s/ Canarias ",RIGHT(Y6,4))</f>
        <v>cuota s/ Canarias 2023</v>
      </c>
    </row>
    <row r="7" spans="1:31" x14ac:dyDescent="0.25">
      <c r="B7" s="186" t="s">
        <v>133</v>
      </c>
      <c r="C7" s="187">
        <v>1016448</v>
      </c>
      <c r="D7" s="187">
        <v>2972</v>
      </c>
      <c r="E7" s="187">
        <v>292677</v>
      </c>
      <c r="F7" s="187">
        <v>979713</v>
      </c>
      <c r="G7" s="187">
        <v>983464</v>
      </c>
      <c r="H7" s="188">
        <f>IFERROR(G7/F7-1,"-")</f>
        <v>3.8286722744313995E-3</v>
      </c>
      <c r="I7" s="188">
        <f>IFERROR(G7/C7-1,"-")</f>
        <v>-3.2450258153884914E-2</v>
      </c>
      <c r="J7" s="188">
        <f>G7/G$7</f>
        <v>1</v>
      </c>
      <c r="K7" s="189">
        <f>G7/$G7</f>
        <v>1</v>
      </c>
      <c r="L7" s="187">
        <v>277583</v>
      </c>
      <c r="M7" s="187">
        <v>1703</v>
      </c>
      <c r="N7" s="187">
        <v>95361</v>
      </c>
      <c r="O7" s="187">
        <v>262460</v>
      </c>
      <c r="P7" s="187">
        <v>251907</v>
      </c>
      <c r="Q7" s="188">
        <f>IFERROR(P7/O7-1,"-")</f>
        <v>-4.0208031700068592E-2</v>
      </c>
      <c r="R7" s="188">
        <f>IFERROR(P7/L7-1,"-")</f>
        <v>-9.2498459920095977E-2</v>
      </c>
      <c r="S7" s="188">
        <f>P7/P$7</f>
        <v>1</v>
      </c>
      <c r="T7" s="189">
        <f>P7/$G7</f>
        <v>0.25614257359699999</v>
      </c>
      <c r="U7" s="187">
        <v>387465</v>
      </c>
      <c r="V7" s="187">
        <v>1066</v>
      </c>
      <c r="W7" s="187">
        <v>114793</v>
      </c>
      <c r="X7" s="187">
        <v>379380</v>
      </c>
      <c r="Y7" s="187">
        <v>383022</v>
      </c>
      <c r="Z7" s="188">
        <f>IFERROR(Y7/X7-1,"-")</f>
        <v>9.5998734777795747E-3</v>
      </c>
      <c r="AA7" s="188">
        <f>IFERROR(Y7/U7-1,"-")</f>
        <v>-1.1466842166389268E-2</v>
      </c>
      <c r="AB7" s="188">
        <f>Y7/Y$7</f>
        <v>1</v>
      </c>
      <c r="AC7" s="189">
        <f>Y7/$G7</f>
        <v>0.38946214604703377</v>
      </c>
    </row>
    <row r="8" spans="1:31" x14ac:dyDescent="0.25">
      <c r="B8" s="190" t="s">
        <v>166</v>
      </c>
      <c r="C8" s="191">
        <v>250827</v>
      </c>
      <c r="D8" s="191">
        <v>2137</v>
      </c>
      <c r="E8" s="191">
        <v>160715</v>
      </c>
      <c r="F8" s="191">
        <v>253315</v>
      </c>
      <c r="G8" s="191">
        <v>193370</v>
      </c>
      <c r="H8" s="192">
        <f>IFERROR(G8/F8-1,"-")</f>
        <v>-0.23664212541697094</v>
      </c>
      <c r="I8" s="193">
        <f>IFERROR(G8/C8-1,"-")</f>
        <v>-0.22907023566043527</v>
      </c>
      <c r="J8" s="192">
        <f>G8/G$7</f>
        <v>0.19662133031814077</v>
      </c>
      <c r="K8" s="194">
        <f>G8/$G8</f>
        <v>1</v>
      </c>
      <c r="L8" s="191">
        <v>92343</v>
      </c>
      <c r="M8" s="191">
        <v>1349</v>
      </c>
      <c r="N8" s="191">
        <v>63019</v>
      </c>
      <c r="O8" s="191">
        <v>93041</v>
      </c>
      <c r="P8" s="191">
        <v>64132</v>
      </c>
      <c r="Q8" s="192">
        <f>IFERROR(P8/O8-1,"-")</f>
        <v>-0.31071248159413589</v>
      </c>
      <c r="R8" s="193">
        <f>IFERROR(P8/L8-1,"-")</f>
        <v>-0.30550231203231426</v>
      </c>
      <c r="S8" s="192">
        <f>P8/P$7</f>
        <v>0.25458601785579599</v>
      </c>
      <c r="T8" s="194">
        <f>P8/$G8</f>
        <v>0.33165434141800693</v>
      </c>
      <c r="U8" s="191">
        <v>97560</v>
      </c>
      <c r="V8" s="191">
        <v>607</v>
      </c>
      <c r="W8" s="191">
        <v>63699</v>
      </c>
      <c r="X8" s="191">
        <v>94965</v>
      </c>
      <c r="Y8" s="191">
        <v>78084</v>
      </c>
      <c r="Z8" s="192">
        <f>IFERROR(Y8/X8-1,"-")</f>
        <v>-0.1777602274522192</v>
      </c>
      <c r="AA8" s="193">
        <f>IFERROR(Y8/U8-1,"-")</f>
        <v>-0.19963099630996306</v>
      </c>
      <c r="AB8" s="192">
        <f>Y8/Y$7</f>
        <v>0.20386296348512617</v>
      </c>
      <c r="AC8" s="194">
        <f>Y8/$G8</f>
        <v>0.40380617469100688</v>
      </c>
      <c r="AD8" s="149"/>
      <c r="AE8" s="149"/>
    </row>
    <row r="9" spans="1:31" x14ac:dyDescent="0.25">
      <c r="B9" s="195" t="s">
        <v>98</v>
      </c>
      <c r="C9" s="196">
        <v>128844</v>
      </c>
      <c r="D9" s="196">
        <v>997</v>
      </c>
      <c r="E9" s="196">
        <v>105791</v>
      </c>
      <c r="F9" s="196">
        <v>131746</v>
      </c>
      <c r="G9" s="196">
        <v>78376</v>
      </c>
      <c r="H9" s="197">
        <f>IFERROR(G9/F9-1,"-")</f>
        <v>-0.40509768797534651</v>
      </c>
      <c r="I9" s="198">
        <f>IFERROR(G9/C9-1,"-")</f>
        <v>-0.39169848809412933</v>
      </c>
      <c r="J9" s="197">
        <f>G9/G$7</f>
        <v>7.969381695720433E-2</v>
      </c>
      <c r="K9" s="199">
        <f>G9/$G9</f>
        <v>1</v>
      </c>
      <c r="L9" s="196">
        <v>57820</v>
      </c>
      <c r="M9" s="196">
        <v>632</v>
      </c>
      <c r="N9" s="196">
        <v>48480</v>
      </c>
      <c r="O9" s="196">
        <v>59097</v>
      </c>
      <c r="P9" s="196">
        <v>33793</v>
      </c>
      <c r="Q9" s="197">
        <f>IFERROR(P9/O9-1,"-")</f>
        <v>-0.42817740325228015</v>
      </c>
      <c r="R9" s="198">
        <f>IFERROR(P9/L9-1,"-")</f>
        <v>-0.41554825319958488</v>
      </c>
      <c r="S9" s="197">
        <f>P9/P$7</f>
        <v>0.13414871361256336</v>
      </c>
      <c r="T9" s="199">
        <f>P9/$G9</f>
        <v>0.43116515259773402</v>
      </c>
      <c r="U9" s="196">
        <v>39995</v>
      </c>
      <c r="V9" s="196">
        <v>249</v>
      </c>
      <c r="W9" s="196">
        <v>41794</v>
      </c>
      <c r="X9" s="196">
        <v>41792</v>
      </c>
      <c r="Y9" s="196">
        <v>27248</v>
      </c>
      <c r="Z9" s="197">
        <f>IFERROR(Y9/X9-1,"-")</f>
        <v>-0.34800918836140893</v>
      </c>
      <c r="AA9" s="198">
        <f>IFERROR(Y9/U9-1,"-")</f>
        <v>-0.3187148393549194</v>
      </c>
      <c r="AB9" s="197">
        <f>Y9/Y$7</f>
        <v>7.1139516790158272E-2</v>
      </c>
      <c r="AC9" s="199">
        <f>Y9/$G9</f>
        <v>0.34765744615698685</v>
      </c>
      <c r="AD9" s="149"/>
      <c r="AE9" s="149"/>
    </row>
    <row r="10" spans="1:31" x14ac:dyDescent="0.25">
      <c r="B10" s="195" t="s">
        <v>170</v>
      </c>
      <c r="C10" s="196">
        <v>121983</v>
      </c>
      <c r="D10" s="196">
        <v>1140</v>
      </c>
      <c r="E10" s="196">
        <v>54924</v>
      </c>
      <c r="F10" s="196">
        <v>121569</v>
      </c>
      <c r="G10" s="196">
        <v>114994</v>
      </c>
      <c r="H10" s="197">
        <f>IFERROR(G10/F10-1,"-")</f>
        <v>-5.4084511676496527E-2</v>
      </c>
      <c r="I10" s="198">
        <f>IFERROR(G10/C10-1,"-")</f>
        <v>-5.7294868957149747E-2</v>
      </c>
      <c r="J10" s="197">
        <f>G10/G$7</f>
        <v>0.11692751336093644</v>
      </c>
      <c r="K10" s="199">
        <f>G10/$G10</f>
        <v>1</v>
      </c>
      <c r="L10" s="196">
        <v>34523</v>
      </c>
      <c r="M10" s="196">
        <v>717</v>
      </c>
      <c r="N10" s="196">
        <v>14539</v>
      </c>
      <c r="O10" s="196">
        <v>33944</v>
      </c>
      <c r="P10" s="196">
        <v>30339</v>
      </c>
      <c r="Q10" s="197">
        <f>IFERROR(P10/O10-1,"-")</f>
        <v>-0.10620433655432482</v>
      </c>
      <c r="R10" s="198">
        <f>IFERROR(P10/L10-1,"-")</f>
        <v>-0.12119456594154621</v>
      </c>
      <c r="S10" s="197">
        <f>P10/P$7</f>
        <v>0.12043730424323262</v>
      </c>
      <c r="T10" s="199">
        <f>P10/$G10</f>
        <v>0.26383115640816041</v>
      </c>
      <c r="U10" s="196">
        <v>57565</v>
      </c>
      <c r="V10" s="196">
        <v>358</v>
      </c>
      <c r="W10" s="196">
        <v>21905</v>
      </c>
      <c r="X10" s="196">
        <v>53173</v>
      </c>
      <c r="Y10" s="196">
        <v>50836</v>
      </c>
      <c r="Z10" s="197">
        <f>IFERROR(Y10/X10-1,"-")</f>
        <v>-4.3950877324958171E-2</v>
      </c>
      <c r="AA10" s="198">
        <f>IFERROR(Y10/U10-1,"-")</f>
        <v>-0.11689394597411618</v>
      </c>
      <c r="AB10" s="197">
        <f>Y10/Y$7</f>
        <v>0.13272344669496791</v>
      </c>
      <c r="AC10" s="199">
        <f>Y10/$G10</f>
        <v>0.4420752387081065</v>
      </c>
      <c r="AD10" s="149"/>
      <c r="AE10" s="149"/>
    </row>
    <row r="11" spans="1:31" x14ac:dyDescent="0.25">
      <c r="B11" s="190" t="s">
        <v>178</v>
      </c>
      <c r="C11" s="191">
        <v>765621</v>
      </c>
      <c r="D11" s="191">
        <v>835</v>
      </c>
      <c r="E11" s="191">
        <v>131962</v>
      </c>
      <c r="F11" s="191">
        <v>726398</v>
      </c>
      <c r="G11" s="191">
        <v>790094</v>
      </c>
      <c r="H11" s="192">
        <f>IFERROR(G11/F11-1,"-")</f>
        <v>8.7687466099851674E-2</v>
      </c>
      <c r="I11" s="193">
        <f>IFERROR(G11/C11-1,"-")</f>
        <v>3.1964901694180314E-2</v>
      </c>
      <c r="J11" s="192">
        <f>G11/G$7</f>
        <v>0.80337866968185923</v>
      </c>
      <c r="K11" s="194">
        <f>G11/$G11</f>
        <v>1</v>
      </c>
      <c r="L11" s="191">
        <v>185240</v>
      </c>
      <c r="M11" s="191">
        <v>354</v>
      </c>
      <c r="N11" s="191">
        <v>32342</v>
      </c>
      <c r="O11" s="191">
        <v>169419</v>
      </c>
      <c r="P11" s="191">
        <v>187775</v>
      </c>
      <c r="Q11" s="192">
        <f>IFERROR(P11/O11-1,"-")</f>
        <v>0.10834676157927969</v>
      </c>
      <c r="R11" s="193">
        <f>IFERROR(P11/L11-1,"-")</f>
        <v>1.3684949255020618E-2</v>
      </c>
      <c r="S11" s="192">
        <f>P11/P$7</f>
        <v>0.74541398214420396</v>
      </c>
      <c r="T11" s="194">
        <f>P11/$G11</f>
        <v>0.23766159469632728</v>
      </c>
      <c r="U11" s="191">
        <v>289905</v>
      </c>
      <c r="V11" s="191">
        <v>459</v>
      </c>
      <c r="W11" s="191">
        <v>51094</v>
      </c>
      <c r="X11" s="191">
        <v>284415</v>
      </c>
      <c r="Y11" s="191">
        <v>304938</v>
      </c>
      <c r="Z11" s="192">
        <f>IFERROR(Y11/X11-1,"-")</f>
        <v>7.215864142186601E-2</v>
      </c>
      <c r="AA11" s="193">
        <f>IFERROR(Y11/U11-1,"-")</f>
        <v>5.1854917990376226E-2</v>
      </c>
      <c r="AB11" s="192">
        <f>Y11/Y$7</f>
        <v>0.79613703651487377</v>
      </c>
      <c r="AC11" s="194">
        <f>Y11/$G11</f>
        <v>0.38595154500603723</v>
      </c>
      <c r="AD11" s="149"/>
      <c r="AE11" s="149"/>
    </row>
    <row r="12" spans="1:31" x14ac:dyDescent="0.25">
      <c r="B12" s="195" t="s">
        <v>182</v>
      </c>
      <c r="C12" s="196">
        <v>338799</v>
      </c>
      <c r="D12" s="196">
        <v>71</v>
      </c>
      <c r="E12" s="196">
        <v>3890</v>
      </c>
      <c r="F12" s="196">
        <v>324045</v>
      </c>
      <c r="G12" s="196">
        <v>360551</v>
      </c>
      <c r="H12" s="197">
        <f t="shared" ref="H12:H36" si="0">IFERROR(G12/F12-1,"-")</f>
        <v>0.1126571926738571</v>
      </c>
      <c r="I12" s="198">
        <f t="shared" ref="I12:I36" si="1">IFERROR(G12/C12-1,"-")</f>
        <v>6.4203259159560711E-2</v>
      </c>
      <c r="J12" s="197">
        <f t="shared" ref="J12:J36" si="2">G12/G$7</f>
        <v>0.36661331782352991</v>
      </c>
      <c r="K12" s="199">
        <f t="shared" ref="K12:K36" si="3">G12/$G12</f>
        <v>1</v>
      </c>
      <c r="L12" s="196">
        <v>58464</v>
      </c>
      <c r="M12" s="196">
        <v>33</v>
      </c>
      <c r="N12" s="196">
        <v>786</v>
      </c>
      <c r="O12" s="196">
        <v>55439</v>
      </c>
      <c r="P12" s="196">
        <v>60780</v>
      </c>
      <c r="Q12" s="197">
        <f t="shared" ref="Q12:Q36" si="4">IFERROR(P12/O12-1,"-")</f>
        <v>9.6340121575064552E-2</v>
      </c>
      <c r="R12" s="198">
        <f t="shared" ref="R12:R36" si="5">IFERROR(P12/L12-1,"-")</f>
        <v>3.9614121510673339E-2</v>
      </c>
      <c r="S12" s="197">
        <f t="shared" ref="S12:S36" si="6">P12/P$7</f>
        <v>0.24127951982279175</v>
      </c>
      <c r="T12" s="199">
        <f t="shared" ref="T12:T36" si="7">P12/$G12</f>
        <v>0.1685753194416324</v>
      </c>
      <c r="U12" s="196">
        <v>154757</v>
      </c>
      <c r="V12" s="196">
        <v>34</v>
      </c>
      <c r="W12" s="196">
        <v>1936</v>
      </c>
      <c r="X12" s="196">
        <v>147202</v>
      </c>
      <c r="Y12" s="196">
        <v>164089</v>
      </c>
      <c r="Z12" s="197">
        <f t="shared" ref="Z12:Z36" si="8">IFERROR(Y12/X12-1,"-")</f>
        <v>0.11471990869689264</v>
      </c>
      <c r="AA12" s="198">
        <f t="shared" ref="AA12:AA36" si="9">IFERROR(Y12/U12-1,"-")</f>
        <v>6.0300988000542732E-2</v>
      </c>
      <c r="AB12" s="197">
        <f t="shared" ref="AB12:AB36" si="10">Y12/Y$7</f>
        <v>0.42840620121037432</v>
      </c>
      <c r="AC12" s="199">
        <f t="shared" ref="AC12:AC36" si="11">Y12/$G12</f>
        <v>0.45510621243596605</v>
      </c>
      <c r="AD12" s="149"/>
      <c r="AE12" s="149"/>
    </row>
    <row r="13" spans="1:31" x14ac:dyDescent="0.25">
      <c r="B13" s="195" t="s">
        <v>186</v>
      </c>
      <c r="C13" s="196">
        <v>151875</v>
      </c>
      <c r="D13" s="196">
        <v>195</v>
      </c>
      <c r="E13" s="196">
        <v>33873</v>
      </c>
      <c r="F13" s="196">
        <v>119295</v>
      </c>
      <c r="G13" s="196">
        <v>129363</v>
      </c>
      <c r="H13" s="197">
        <f t="shared" si="0"/>
        <v>8.4395825474663733E-2</v>
      </c>
      <c r="I13" s="198">
        <f t="shared" si="1"/>
        <v>-0.14822716049382711</v>
      </c>
      <c r="J13" s="197">
        <f t="shared" si="2"/>
        <v>0.1315381142573597</v>
      </c>
      <c r="K13" s="199">
        <f t="shared" si="3"/>
        <v>1</v>
      </c>
      <c r="L13" s="196">
        <v>44068</v>
      </c>
      <c r="M13" s="196">
        <v>96</v>
      </c>
      <c r="N13" s="196">
        <v>8882</v>
      </c>
      <c r="O13" s="196">
        <v>35452</v>
      </c>
      <c r="P13" s="196">
        <v>39474</v>
      </c>
      <c r="Q13" s="197">
        <f t="shared" si="4"/>
        <v>0.11344917070969207</v>
      </c>
      <c r="R13" s="198">
        <f t="shared" si="5"/>
        <v>-0.10424798039393668</v>
      </c>
      <c r="S13" s="197">
        <f t="shared" si="6"/>
        <v>0.15670068715835606</v>
      </c>
      <c r="T13" s="199">
        <f t="shared" si="7"/>
        <v>0.30514134644372809</v>
      </c>
      <c r="U13" s="196">
        <v>36076</v>
      </c>
      <c r="V13" s="196">
        <v>99</v>
      </c>
      <c r="W13" s="196">
        <v>7062</v>
      </c>
      <c r="X13" s="196">
        <v>25721</v>
      </c>
      <c r="Y13" s="196">
        <v>28051</v>
      </c>
      <c r="Z13" s="197">
        <f t="shared" si="8"/>
        <v>9.0587457719373266E-2</v>
      </c>
      <c r="AA13" s="198">
        <f t="shared" si="9"/>
        <v>-0.22244705621465799</v>
      </c>
      <c r="AB13" s="197">
        <f t="shared" si="10"/>
        <v>7.32360021095394E-2</v>
      </c>
      <c r="AC13" s="199">
        <f t="shared" si="11"/>
        <v>0.21683943631486591</v>
      </c>
      <c r="AD13" s="149"/>
      <c r="AE13" s="149"/>
    </row>
    <row r="14" spans="1:31" x14ac:dyDescent="0.25">
      <c r="B14" s="195" t="s">
        <v>190</v>
      </c>
      <c r="C14" s="196">
        <v>40333</v>
      </c>
      <c r="D14" s="196">
        <v>12</v>
      </c>
      <c r="E14" s="196">
        <v>24563</v>
      </c>
      <c r="F14" s="196">
        <v>43943</v>
      </c>
      <c r="G14" s="196">
        <v>44829</v>
      </c>
      <c r="H14" s="197">
        <f t="shared" si="0"/>
        <v>2.0162483216894511E-2</v>
      </c>
      <c r="I14" s="198">
        <f t="shared" si="1"/>
        <v>0.11147199563632748</v>
      </c>
      <c r="J14" s="197">
        <f t="shared" si="2"/>
        <v>4.5582756460836392E-2</v>
      </c>
      <c r="K14" s="199">
        <f t="shared" si="3"/>
        <v>1</v>
      </c>
      <c r="L14" s="196">
        <v>8140</v>
      </c>
      <c r="M14" s="196">
        <v>7</v>
      </c>
      <c r="N14" s="196">
        <v>3942</v>
      </c>
      <c r="O14" s="196">
        <v>8766</v>
      </c>
      <c r="P14" s="196">
        <v>8566</v>
      </c>
      <c r="Q14" s="197">
        <f t="shared" si="4"/>
        <v>-2.2815423226100862E-2</v>
      </c>
      <c r="R14" s="198">
        <f t="shared" si="5"/>
        <v>5.2334152334152284E-2</v>
      </c>
      <c r="S14" s="197">
        <f t="shared" si="6"/>
        <v>3.4004612813458936E-2</v>
      </c>
      <c r="T14" s="199">
        <f t="shared" si="7"/>
        <v>0.19108166588592207</v>
      </c>
      <c r="U14" s="196">
        <v>13929</v>
      </c>
      <c r="V14" s="196">
        <v>3</v>
      </c>
      <c r="W14" s="196">
        <v>10680</v>
      </c>
      <c r="X14" s="196">
        <v>17041</v>
      </c>
      <c r="Y14" s="196">
        <v>16337</v>
      </c>
      <c r="Z14" s="197">
        <f t="shared" si="8"/>
        <v>-4.1312129569860967E-2</v>
      </c>
      <c r="AA14" s="198">
        <f t="shared" si="9"/>
        <v>0.17287673199798981</v>
      </c>
      <c r="AB14" s="197">
        <f t="shared" si="10"/>
        <v>4.2652902444246021E-2</v>
      </c>
      <c r="AC14" s="199">
        <f t="shared" si="11"/>
        <v>0.36442927569207434</v>
      </c>
      <c r="AD14" s="149"/>
      <c r="AE14" s="149"/>
    </row>
    <row r="15" spans="1:31" x14ac:dyDescent="0.25">
      <c r="B15" s="195" t="s">
        <v>199</v>
      </c>
      <c r="C15" s="196">
        <v>34846</v>
      </c>
      <c r="D15" s="196">
        <v>90</v>
      </c>
      <c r="E15" s="196">
        <v>4805</v>
      </c>
      <c r="F15" s="196">
        <v>45735</v>
      </c>
      <c r="G15" s="196">
        <v>38173</v>
      </c>
      <c r="H15" s="197">
        <f t="shared" si="0"/>
        <v>-0.16534382857767571</v>
      </c>
      <c r="I15" s="198">
        <f t="shared" si="1"/>
        <v>9.547724272513336E-2</v>
      </c>
      <c r="J15" s="197">
        <f t="shared" si="2"/>
        <v>3.8814842231134031E-2</v>
      </c>
      <c r="K15" s="199">
        <f t="shared" si="3"/>
        <v>1</v>
      </c>
      <c r="L15" s="196">
        <v>15483</v>
      </c>
      <c r="M15" s="196">
        <v>22</v>
      </c>
      <c r="N15" s="196">
        <v>2487</v>
      </c>
      <c r="O15" s="196">
        <v>19285</v>
      </c>
      <c r="P15" s="196">
        <v>18073</v>
      </c>
      <c r="Q15" s="197">
        <f t="shared" si="4"/>
        <v>-6.2846772102670423E-2</v>
      </c>
      <c r="R15" s="198">
        <f t="shared" si="5"/>
        <v>0.1672802428469935</v>
      </c>
      <c r="S15" s="197">
        <f t="shared" si="6"/>
        <v>7.1744731190479027E-2</v>
      </c>
      <c r="T15" s="199">
        <f t="shared" si="7"/>
        <v>0.47344982055379459</v>
      </c>
      <c r="U15" s="196">
        <v>10445</v>
      </c>
      <c r="V15" s="196">
        <v>68</v>
      </c>
      <c r="W15" s="196">
        <v>1666</v>
      </c>
      <c r="X15" s="196">
        <v>15470</v>
      </c>
      <c r="Y15" s="196">
        <v>11219</v>
      </c>
      <c r="Z15" s="197">
        <f t="shared" si="8"/>
        <v>-0.27478991596638658</v>
      </c>
      <c r="AA15" s="198">
        <f t="shared" si="9"/>
        <v>7.4102441359502169E-2</v>
      </c>
      <c r="AB15" s="197">
        <f t="shared" si="10"/>
        <v>2.929074570129131E-2</v>
      </c>
      <c r="AC15" s="199">
        <f t="shared" si="11"/>
        <v>0.29389882901527259</v>
      </c>
      <c r="AD15" s="149"/>
      <c r="AE15" s="149"/>
    </row>
    <row r="16" spans="1:31" x14ac:dyDescent="0.25">
      <c r="B16" s="195" t="s">
        <v>194</v>
      </c>
      <c r="C16" s="196">
        <v>18393</v>
      </c>
      <c r="D16" s="196">
        <v>32</v>
      </c>
      <c r="E16" s="196">
        <v>7183</v>
      </c>
      <c r="F16" s="196">
        <v>17695</v>
      </c>
      <c r="G16" s="196">
        <v>23104</v>
      </c>
      <c r="H16" s="197">
        <f t="shared" si="0"/>
        <v>0.30567957050014138</v>
      </c>
      <c r="I16" s="198">
        <f t="shared" si="1"/>
        <v>0.25613004947534379</v>
      </c>
      <c r="J16" s="197">
        <f t="shared" si="2"/>
        <v>2.3492471508870686E-2</v>
      </c>
      <c r="K16" s="199">
        <f t="shared" si="3"/>
        <v>1</v>
      </c>
      <c r="L16" s="196">
        <v>6408</v>
      </c>
      <c r="M16" s="196">
        <v>6</v>
      </c>
      <c r="N16" s="196">
        <v>1933</v>
      </c>
      <c r="O16" s="196">
        <v>5511</v>
      </c>
      <c r="P16" s="196">
        <v>7744</v>
      </c>
      <c r="Q16" s="197">
        <f t="shared" si="4"/>
        <v>0.40518962075848308</v>
      </c>
      <c r="R16" s="198">
        <f t="shared" si="5"/>
        <v>0.20848938826466923</v>
      </c>
      <c r="S16" s="197">
        <f t="shared" si="6"/>
        <v>3.0741503808945365E-2</v>
      </c>
      <c r="T16" s="199">
        <f t="shared" si="7"/>
        <v>0.33518005540166207</v>
      </c>
      <c r="U16" s="196">
        <v>8698</v>
      </c>
      <c r="V16" s="196">
        <v>26</v>
      </c>
      <c r="W16" s="196">
        <v>3849</v>
      </c>
      <c r="X16" s="196">
        <v>9508</v>
      </c>
      <c r="Y16" s="196">
        <v>11520</v>
      </c>
      <c r="Z16" s="197">
        <f t="shared" si="8"/>
        <v>0.21161127471602859</v>
      </c>
      <c r="AA16" s="198">
        <f t="shared" si="9"/>
        <v>0.32444240055185092</v>
      </c>
      <c r="AB16" s="197">
        <f t="shared" si="10"/>
        <v>3.0076601344048121E-2</v>
      </c>
      <c r="AC16" s="199">
        <f t="shared" si="11"/>
        <v>0.49861495844875348</v>
      </c>
      <c r="AD16" s="149"/>
      <c r="AE16" s="149"/>
    </row>
    <row r="17" spans="2:31" x14ac:dyDescent="0.25">
      <c r="B17" s="195" t="s">
        <v>203</v>
      </c>
      <c r="C17" s="196">
        <v>22980</v>
      </c>
      <c r="D17" s="196">
        <v>24</v>
      </c>
      <c r="E17" s="196">
        <v>10407</v>
      </c>
      <c r="F17" s="196">
        <v>29596</v>
      </c>
      <c r="G17" s="196">
        <v>26448</v>
      </c>
      <c r="H17" s="197">
        <f t="shared" si="0"/>
        <v>-0.10636572509798625</v>
      </c>
      <c r="I17" s="198">
        <f t="shared" si="1"/>
        <v>0.1509138381201045</v>
      </c>
      <c r="J17" s="197">
        <f t="shared" si="2"/>
        <v>2.6892697648312494E-2</v>
      </c>
      <c r="K17" s="199">
        <f t="shared" si="3"/>
        <v>1</v>
      </c>
      <c r="L17" s="196">
        <v>5482</v>
      </c>
      <c r="M17" s="196">
        <v>4</v>
      </c>
      <c r="N17" s="196">
        <v>1656</v>
      </c>
      <c r="O17" s="196">
        <v>5988</v>
      </c>
      <c r="P17" s="196">
        <v>5231</v>
      </c>
      <c r="Q17" s="197">
        <f t="shared" si="4"/>
        <v>-0.12641950567802274</v>
      </c>
      <c r="R17" s="198">
        <f t="shared" si="5"/>
        <v>-4.5786209412623124E-2</v>
      </c>
      <c r="S17" s="197">
        <f t="shared" si="6"/>
        <v>2.0765600003175774E-2</v>
      </c>
      <c r="T17" s="199">
        <f t="shared" si="7"/>
        <v>0.19778433151845129</v>
      </c>
      <c r="U17" s="196">
        <v>8602</v>
      </c>
      <c r="V17" s="196">
        <v>18</v>
      </c>
      <c r="W17" s="196">
        <v>4320</v>
      </c>
      <c r="X17" s="196">
        <v>12696</v>
      </c>
      <c r="Y17" s="196">
        <v>11441</v>
      </c>
      <c r="Z17" s="197">
        <f t="shared" si="8"/>
        <v>-9.8850031505986147E-2</v>
      </c>
      <c r="AA17" s="198">
        <f t="shared" si="9"/>
        <v>0.3300395256916997</v>
      </c>
      <c r="AB17" s="197">
        <f t="shared" si="10"/>
        <v>2.9870346873025571E-2</v>
      </c>
      <c r="AC17" s="199">
        <f t="shared" si="11"/>
        <v>0.43258469449485781</v>
      </c>
      <c r="AD17" s="149"/>
      <c r="AE17" s="149"/>
    </row>
    <row r="18" spans="2:31" x14ac:dyDescent="0.25">
      <c r="B18" s="195" t="s">
        <v>207</v>
      </c>
      <c r="C18" s="196">
        <v>37057</v>
      </c>
      <c r="D18" s="196">
        <v>4</v>
      </c>
      <c r="E18" s="196">
        <v>886</v>
      </c>
      <c r="F18" s="196">
        <v>35270</v>
      </c>
      <c r="G18" s="196">
        <v>42678</v>
      </c>
      <c r="H18" s="197">
        <f t="shared" si="0"/>
        <v>0.21003685851998877</v>
      </c>
      <c r="I18" s="198">
        <f t="shared" si="1"/>
        <v>0.15168524165474806</v>
      </c>
      <c r="J18" s="197">
        <f t="shared" si="2"/>
        <v>4.3395589467433479E-2</v>
      </c>
      <c r="K18" s="199">
        <f t="shared" si="3"/>
        <v>1</v>
      </c>
      <c r="L18" s="196">
        <v>5145</v>
      </c>
      <c r="M18" s="196">
        <v>3</v>
      </c>
      <c r="N18" s="196">
        <v>110</v>
      </c>
      <c r="O18" s="196">
        <v>4271</v>
      </c>
      <c r="P18" s="196">
        <v>5568</v>
      </c>
      <c r="Q18" s="197">
        <f t="shared" si="4"/>
        <v>0.30367595410910786</v>
      </c>
      <c r="R18" s="198">
        <f t="shared" si="5"/>
        <v>8.2215743440233302E-2</v>
      </c>
      <c r="S18" s="197">
        <f t="shared" si="6"/>
        <v>2.2103395300646669E-2</v>
      </c>
      <c r="T18" s="199">
        <f t="shared" si="7"/>
        <v>0.13046534514269648</v>
      </c>
      <c r="U18" s="196">
        <v>9736</v>
      </c>
      <c r="V18" s="196">
        <v>0</v>
      </c>
      <c r="W18" s="196">
        <v>370</v>
      </c>
      <c r="X18" s="196">
        <v>10696</v>
      </c>
      <c r="Y18" s="196">
        <v>12097</v>
      </c>
      <c r="Z18" s="197">
        <f t="shared" si="8"/>
        <v>0.130983545250561</v>
      </c>
      <c r="AA18" s="198">
        <f t="shared" si="9"/>
        <v>0.24250205423171733</v>
      </c>
      <c r="AB18" s="197">
        <f t="shared" si="10"/>
        <v>3.1583042227339424E-2</v>
      </c>
      <c r="AC18" s="199">
        <f t="shared" si="11"/>
        <v>0.2834481465860631</v>
      </c>
      <c r="AD18" s="149"/>
      <c r="AE18" s="149"/>
    </row>
    <row r="19" spans="2:31" x14ac:dyDescent="0.25">
      <c r="B19" s="195" t="s">
        <v>229</v>
      </c>
      <c r="C19" s="196">
        <v>14786</v>
      </c>
      <c r="D19" s="196">
        <v>5</v>
      </c>
      <c r="E19" s="196">
        <v>8749</v>
      </c>
      <c r="F19" s="196">
        <v>19033</v>
      </c>
      <c r="G19" s="196">
        <v>19846</v>
      </c>
      <c r="H19" s="197">
        <f t="shared" si="0"/>
        <v>4.2715283980454988E-2</v>
      </c>
      <c r="I19" s="198">
        <f t="shared" si="1"/>
        <v>0.34221560936020556</v>
      </c>
      <c r="J19" s="197">
        <f t="shared" si="2"/>
        <v>2.0179691376603515E-2</v>
      </c>
      <c r="K19" s="199">
        <f t="shared" si="3"/>
        <v>1</v>
      </c>
      <c r="L19" s="196">
        <v>3865</v>
      </c>
      <c r="M19" s="196">
        <v>0</v>
      </c>
      <c r="N19" s="196">
        <v>1324</v>
      </c>
      <c r="O19" s="196">
        <v>5183</v>
      </c>
      <c r="P19" s="196">
        <v>5251</v>
      </c>
      <c r="Q19" s="197">
        <f t="shared" si="4"/>
        <v>1.3119814779085415E-2</v>
      </c>
      <c r="R19" s="198">
        <f t="shared" si="5"/>
        <v>0.35860284605433379</v>
      </c>
      <c r="S19" s="197">
        <f t="shared" si="6"/>
        <v>2.0844994382847638E-2</v>
      </c>
      <c r="T19" s="199">
        <f t="shared" si="7"/>
        <v>0.26458732238234406</v>
      </c>
      <c r="U19" s="196">
        <v>4275</v>
      </c>
      <c r="V19" s="196">
        <v>4</v>
      </c>
      <c r="W19" s="196">
        <v>3823</v>
      </c>
      <c r="X19" s="196">
        <v>7440</v>
      </c>
      <c r="Y19" s="196">
        <v>7048</v>
      </c>
      <c r="Z19" s="197">
        <f t="shared" si="8"/>
        <v>-5.2688172043010795E-2</v>
      </c>
      <c r="AA19" s="198">
        <f t="shared" si="9"/>
        <v>0.64865497076023382</v>
      </c>
      <c r="AB19" s="197">
        <f t="shared" si="10"/>
        <v>1.8401031794518331E-2</v>
      </c>
      <c r="AC19" s="199">
        <f t="shared" si="11"/>
        <v>0.35513453592663508</v>
      </c>
      <c r="AD19" s="149"/>
      <c r="AE19" s="149"/>
    </row>
    <row r="20" spans="2:31" x14ac:dyDescent="0.25">
      <c r="B20" s="195" t="s">
        <v>219</v>
      </c>
      <c r="C20" s="196">
        <v>9526</v>
      </c>
      <c r="D20" s="196">
        <v>13</v>
      </c>
      <c r="E20" s="196">
        <v>1202</v>
      </c>
      <c r="F20" s="196">
        <v>7286</v>
      </c>
      <c r="G20" s="196">
        <v>7461</v>
      </c>
      <c r="H20" s="197">
        <f t="shared" si="0"/>
        <v>2.4018665934669281E-2</v>
      </c>
      <c r="I20" s="198">
        <f t="shared" si="1"/>
        <v>-0.21677514171740497</v>
      </c>
      <c r="J20" s="197">
        <f t="shared" si="2"/>
        <v>7.5864495294184634E-3</v>
      </c>
      <c r="K20" s="199">
        <f t="shared" si="3"/>
        <v>1</v>
      </c>
      <c r="L20" s="196">
        <v>3170</v>
      </c>
      <c r="M20" s="196">
        <v>1</v>
      </c>
      <c r="N20" s="196">
        <v>563</v>
      </c>
      <c r="O20" s="196">
        <v>3067</v>
      </c>
      <c r="P20" s="196">
        <v>3271</v>
      </c>
      <c r="Q20" s="197">
        <f t="shared" si="4"/>
        <v>6.651450929246816E-2</v>
      </c>
      <c r="R20" s="198">
        <f t="shared" si="5"/>
        <v>3.1861198738170282E-2</v>
      </c>
      <c r="S20" s="197">
        <f t="shared" si="6"/>
        <v>1.2984950795333199E-2</v>
      </c>
      <c r="T20" s="199">
        <f t="shared" si="7"/>
        <v>0.43841308135638657</v>
      </c>
      <c r="U20" s="196">
        <v>3362</v>
      </c>
      <c r="V20" s="196">
        <v>10</v>
      </c>
      <c r="W20" s="196">
        <v>100</v>
      </c>
      <c r="X20" s="196">
        <v>1043</v>
      </c>
      <c r="Y20" s="196">
        <v>1049</v>
      </c>
      <c r="Z20" s="197">
        <f t="shared" si="8"/>
        <v>5.7526366251199335E-3</v>
      </c>
      <c r="AA20" s="198">
        <f t="shared" si="9"/>
        <v>-0.68798334324806665</v>
      </c>
      <c r="AB20" s="197">
        <f t="shared" si="10"/>
        <v>2.7387460772488265E-3</v>
      </c>
      <c r="AC20" s="199">
        <f t="shared" si="11"/>
        <v>0.14059777509717197</v>
      </c>
      <c r="AD20" s="149"/>
      <c r="AE20" s="149"/>
    </row>
    <row r="21" spans="2:31" x14ac:dyDescent="0.25">
      <c r="B21" s="195" t="s">
        <v>231</v>
      </c>
      <c r="C21" s="196">
        <v>1316</v>
      </c>
      <c r="D21" s="196">
        <v>0</v>
      </c>
      <c r="E21" s="196">
        <v>425</v>
      </c>
      <c r="F21" s="196">
        <v>3130</v>
      </c>
      <c r="G21" s="196">
        <v>3262</v>
      </c>
      <c r="H21" s="197">
        <f t="shared" si="0"/>
        <v>4.2172523961661268E-2</v>
      </c>
      <c r="I21" s="198">
        <f t="shared" si="1"/>
        <v>1.478723404255319</v>
      </c>
      <c r="J21" s="197">
        <f t="shared" si="2"/>
        <v>3.3168473884148276E-3</v>
      </c>
      <c r="K21" s="199">
        <f t="shared" si="3"/>
        <v>1</v>
      </c>
      <c r="L21" s="196">
        <v>65</v>
      </c>
      <c r="M21" s="196">
        <v>0</v>
      </c>
      <c r="N21" s="196">
        <v>41</v>
      </c>
      <c r="O21" s="196">
        <v>40</v>
      </c>
      <c r="P21" s="196">
        <v>177</v>
      </c>
      <c r="Q21" s="197">
        <f t="shared" si="4"/>
        <v>3.4249999999999998</v>
      </c>
      <c r="R21" s="198">
        <f t="shared" si="5"/>
        <v>1.7230769230769232</v>
      </c>
      <c r="S21" s="197">
        <f t="shared" si="6"/>
        <v>7.0264026009598775E-4</v>
      </c>
      <c r="T21" s="199">
        <f t="shared" si="7"/>
        <v>5.4261189454322505E-2</v>
      </c>
      <c r="U21" s="196">
        <v>1230</v>
      </c>
      <c r="V21" s="196">
        <v>0</v>
      </c>
      <c r="W21" s="196">
        <v>278</v>
      </c>
      <c r="X21" s="196">
        <v>3031</v>
      </c>
      <c r="Y21" s="196">
        <v>3077</v>
      </c>
      <c r="Z21" s="197">
        <f t="shared" si="8"/>
        <v>1.5176509402837324E-2</v>
      </c>
      <c r="AA21" s="198">
        <f t="shared" si="9"/>
        <v>1.5016260162601625</v>
      </c>
      <c r="AB21" s="197">
        <f t="shared" si="10"/>
        <v>8.0334811055239649E-3</v>
      </c>
      <c r="AC21" s="199">
        <f t="shared" si="11"/>
        <v>0.94328632740649909</v>
      </c>
      <c r="AD21" s="149"/>
      <c r="AE21" s="149"/>
    </row>
    <row r="22" spans="2:31" x14ac:dyDescent="0.25">
      <c r="B22" s="195" t="s">
        <v>211</v>
      </c>
      <c r="C22" s="196">
        <v>10393</v>
      </c>
      <c r="D22" s="196">
        <v>4</v>
      </c>
      <c r="E22" s="196">
        <v>6592</v>
      </c>
      <c r="F22" s="196">
        <v>9099</v>
      </c>
      <c r="G22" s="196">
        <v>10438</v>
      </c>
      <c r="H22" s="197">
        <f t="shared" si="0"/>
        <v>0.14715902846466644</v>
      </c>
      <c r="I22" s="198">
        <f t="shared" si="1"/>
        <v>4.3298373905513721E-3</v>
      </c>
      <c r="J22" s="197">
        <f t="shared" si="2"/>
        <v>1.0613504917312682E-2</v>
      </c>
      <c r="K22" s="199">
        <f t="shared" si="3"/>
        <v>1</v>
      </c>
      <c r="L22" s="196">
        <v>4059</v>
      </c>
      <c r="M22" s="196">
        <v>2</v>
      </c>
      <c r="N22" s="196">
        <v>1663</v>
      </c>
      <c r="O22" s="196">
        <v>3140</v>
      </c>
      <c r="P22" s="196">
        <v>3686</v>
      </c>
      <c r="Q22" s="197">
        <f t="shared" si="4"/>
        <v>0.17388535031847141</v>
      </c>
      <c r="R22" s="198">
        <f t="shared" si="5"/>
        <v>-9.1894555309189441E-2</v>
      </c>
      <c r="S22" s="197">
        <f t="shared" si="6"/>
        <v>1.4632384173524356E-2</v>
      </c>
      <c r="T22" s="199">
        <f t="shared" si="7"/>
        <v>0.35313278405824872</v>
      </c>
      <c r="U22" s="196">
        <v>2844</v>
      </c>
      <c r="V22" s="196">
        <v>2</v>
      </c>
      <c r="W22" s="196">
        <v>2629</v>
      </c>
      <c r="X22" s="196">
        <v>3214</v>
      </c>
      <c r="Y22" s="196">
        <v>3598</v>
      </c>
      <c r="Z22" s="197">
        <f t="shared" si="8"/>
        <v>0.11947728686994408</v>
      </c>
      <c r="AA22" s="198">
        <f t="shared" si="9"/>
        <v>0.26511954992967657</v>
      </c>
      <c r="AB22" s="197">
        <f t="shared" si="10"/>
        <v>9.3937162878372522E-3</v>
      </c>
      <c r="AC22" s="199">
        <f t="shared" si="11"/>
        <v>0.34470205020118799</v>
      </c>
      <c r="AD22" s="149"/>
      <c r="AE22" s="149"/>
    </row>
    <row r="23" spans="2:31" x14ac:dyDescent="0.25">
      <c r="B23" s="195" t="s">
        <v>225</v>
      </c>
      <c r="C23" s="196">
        <v>9609</v>
      </c>
      <c r="D23" s="196">
        <v>28</v>
      </c>
      <c r="E23" s="196">
        <v>1755</v>
      </c>
      <c r="F23" s="196">
        <v>4143</v>
      </c>
      <c r="G23" s="196">
        <v>6367</v>
      </c>
      <c r="H23" s="197">
        <f t="shared" si="0"/>
        <v>0.53680907554911905</v>
      </c>
      <c r="I23" s="198">
        <f t="shared" si="1"/>
        <v>-0.33739202830679571</v>
      </c>
      <c r="J23" s="197">
        <f t="shared" si="2"/>
        <v>6.4740549730340916E-3</v>
      </c>
      <c r="K23" s="199">
        <f t="shared" si="3"/>
        <v>1</v>
      </c>
      <c r="L23" s="196">
        <v>7627</v>
      </c>
      <c r="M23" s="196">
        <v>7</v>
      </c>
      <c r="N23" s="196">
        <v>915</v>
      </c>
      <c r="O23" s="196">
        <v>2970</v>
      </c>
      <c r="P23" s="196">
        <v>4381</v>
      </c>
      <c r="Q23" s="197">
        <f t="shared" si="4"/>
        <v>0.475084175084175</v>
      </c>
      <c r="R23" s="198">
        <f t="shared" si="5"/>
        <v>-0.42559328700668675</v>
      </c>
      <c r="S23" s="197">
        <f t="shared" si="6"/>
        <v>1.7391338867121596E-2</v>
      </c>
      <c r="T23" s="199">
        <f t="shared" si="7"/>
        <v>0.68807915815925869</v>
      </c>
      <c r="U23" s="196">
        <v>1044</v>
      </c>
      <c r="V23" s="196">
        <v>21</v>
      </c>
      <c r="W23" s="196">
        <v>231</v>
      </c>
      <c r="X23" s="196">
        <v>447</v>
      </c>
      <c r="Y23" s="196">
        <v>722</v>
      </c>
      <c r="Z23" s="197">
        <f t="shared" si="8"/>
        <v>0.61521252796420578</v>
      </c>
      <c r="AA23" s="198">
        <f t="shared" si="9"/>
        <v>-0.30842911877394641</v>
      </c>
      <c r="AB23" s="197">
        <f t="shared" si="10"/>
        <v>1.8850092161807937E-3</v>
      </c>
      <c r="AC23" s="199">
        <f t="shared" si="11"/>
        <v>0.11339720433485158</v>
      </c>
      <c r="AD23" s="149"/>
      <c r="AE23" s="149"/>
    </row>
    <row r="24" spans="2:31" x14ac:dyDescent="0.25">
      <c r="B24" s="195" t="s">
        <v>375</v>
      </c>
      <c r="C24" s="196">
        <v>2878</v>
      </c>
      <c r="D24" s="196">
        <v>4</v>
      </c>
      <c r="E24" s="196">
        <v>719</v>
      </c>
      <c r="F24" s="196">
        <v>3220</v>
      </c>
      <c r="G24" s="196">
        <v>4537</v>
      </c>
      <c r="H24" s="197">
        <f t="shared" si="0"/>
        <v>0.40900621118012426</v>
      </c>
      <c r="I24" s="198">
        <f t="shared" si="1"/>
        <v>0.57644197359277283</v>
      </c>
      <c r="J24" s="197">
        <f t="shared" si="2"/>
        <v>4.6132852854807093E-3</v>
      </c>
      <c r="K24" s="199">
        <f t="shared" si="3"/>
        <v>1</v>
      </c>
      <c r="L24" s="196">
        <v>1055</v>
      </c>
      <c r="M24" s="196">
        <v>4</v>
      </c>
      <c r="N24" s="196">
        <v>189</v>
      </c>
      <c r="O24" s="196">
        <v>1117</v>
      </c>
      <c r="P24" s="196">
        <v>1055</v>
      </c>
      <c r="Q24" s="197">
        <f t="shared" si="4"/>
        <v>-5.5505819158460201E-2</v>
      </c>
      <c r="R24" s="198">
        <f t="shared" si="5"/>
        <v>0</v>
      </c>
      <c r="S24" s="197">
        <f t="shared" si="6"/>
        <v>4.1880535276907745E-3</v>
      </c>
      <c r="T24" s="199">
        <f t="shared" si="7"/>
        <v>0.23253251046947321</v>
      </c>
      <c r="U24" s="196">
        <v>1250</v>
      </c>
      <c r="V24" s="196">
        <v>0</v>
      </c>
      <c r="W24" s="196">
        <v>405</v>
      </c>
      <c r="X24" s="196">
        <v>1563</v>
      </c>
      <c r="Y24" s="196">
        <v>2767</v>
      </c>
      <c r="Z24" s="197">
        <f t="shared" si="8"/>
        <v>0.77031349968010243</v>
      </c>
      <c r="AA24" s="198">
        <f t="shared" si="9"/>
        <v>1.2136</v>
      </c>
      <c r="AB24" s="197">
        <f t="shared" si="10"/>
        <v>7.2241281179671142E-3</v>
      </c>
      <c r="AC24" s="199">
        <f t="shared" si="11"/>
        <v>0.60987436632135772</v>
      </c>
      <c r="AD24" s="149"/>
      <c r="AE24" s="149"/>
    </row>
    <row r="25" spans="2:31" x14ac:dyDescent="0.25">
      <c r="B25" s="195" t="s">
        <v>221</v>
      </c>
      <c r="C25" s="196">
        <v>1013</v>
      </c>
      <c r="D25" s="196">
        <v>1</v>
      </c>
      <c r="E25" s="196">
        <v>96</v>
      </c>
      <c r="F25" s="196">
        <v>567</v>
      </c>
      <c r="G25" s="196">
        <v>704</v>
      </c>
      <c r="H25" s="197">
        <f t="shared" si="0"/>
        <v>0.24162257495590822</v>
      </c>
      <c r="I25" s="198">
        <f t="shared" si="1"/>
        <v>-0.30503455083909181</v>
      </c>
      <c r="J25" s="197">
        <f t="shared" si="2"/>
        <v>7.1583708198774947E-4</v>
      </c>
      <c r="K25" s="199">
        <f t="shared" si="3"/>
        <v>1</v>
      </c>
      <c r="L25" s="196">
        <v>383</v>
      </c>
      <c r="M25" s="196">
        <v>1</v>
      </c>
      <c r="N25" s="196">
        <v>51</v>
      </c>
      <c r="O25" s="196">
        <v>172</v>
      </c>
      <c r="P25" s="196">
        <v>397</v>
      </c>
      <c r="Q25" s="197">
        <f t="shared" si="4"/>
        <v>1.308139534883721</v>
      </c>
      <c r="R25" s="198">
        <f t="shared" si="5"/>
        <v>3.6553524804177506E-2</v>
      </c>
      <c r="S25" s="197">
        <f t="shared" si="6"/>
        <v>1.5759784364864811E-3</v>
      </c>
      <c r="T25" s="199">
        <f t="shared" si="7"/>
        <v>0.56392045454545459</v>
      </c>
      <c r="U25" s="196">
        <v>549</v>
      </c>
      <c r="V25" s="196">
        <v>0</v>
      </c>
      <c r="W25" s="196">
        <v>32</v>
      </c>
      <c r="X25" s="196">
        <v>300</v>
      </c>
      <c r="Y25" s="196">
        <v>157</v>
      </c>
      <c r="Z25" s="197">
        <f t="shared" si="8"/>
        <v>-0.47666666666666668</v>
      </c>
      <c r="AA25" s="198">
        <f t="shared" si="9"/>
        <v>-0.71402550091074679</v>
      </c>
      <c r="AB25" s="197">
        <f t="shared" si="10"/>
        <v>4.098981259562114E-4</v>
      </c>
      <c r="AC25" s="199">
        <f t="shared" si="11"/>
        <v>0.22301136363636365</v>
      </c>
      <c r="AD25" s="149"/>
      <c r="AE25" s="149"/>
    </row>
    <row r="26" spans="2:31" x14ac:dyDescent="0.25">
      <c r="B26" s="195" t="s">
        <v>244</v>
      </c>
      <c r="C26" s="196">
        <v>2432</v>
      </c>
      <c r="D26" s="196">
        <v>5</v>
      </c>
      <c r="E26" s="196">
        <v>954</v>
      </c>
      <c r="F26" s="196">
        <v>4247</v>
      </c>
      <c r="G26" s="196">
        <v>5442</v>
      </c>
      <c r="H26" s="197">
        <f t="shared" si="0"/>
        <v>0.28137508829762181</v>
      </c>
      <c r="I26" s="198">
        <f t="shared" si="1"/>
        <v>1.2376644736842106</v>
      </c>
      <c r="J26" s="197">
        <f t="shared" si="2"/>
        <v>5.5335019888882566E-3</v>
      </c>
      <c r="K26" s="199">
        <f t="shared" si="3"/>
        <v>1</v>
      </c>
      <c r="L26" s="196">
        <v>483</v>
      </c>
      <c r="M26" s="196">
        <v>1</v>
      </c>
      <c r="N26" s="196">
        <v>201</v>
      </c>
      <c r="O26" s="196">
        <v>706</v>
      </c>
      <c r="P26" s="196">
        <v>1169</v>
      </c>
      <c r="Q26" s="197">
        <f t="shared" si="4"/>
        <v>0.65580736543909346</v>
      </c>
      <c r="R26" s="198">
        <f t="shared" si="5"/>
        <v>1.4202898550724639</v>
      </c>
      <c r="S26" s="197">
        <f t="shared" si="6"/>
        <v>4.6406014918203937E-3</v>
      </c>
      <c r="T26" s="199">
        <f t="shared" si="7"/>
        <v>0.21481073134876882</v>
      </c>
      <c r="U26" s="196">
        <v>1368</v>
      </c>
      <c r="V26" s="196">
        <v>1</v>
      </c>
      <c r="W26" s="196">
        <v>592</v>
      </c>
      <c r="X26" s="196">
        <v>2712</v>
      </c>
      <c r="Y26" s="196">
        <v>3136</v>
      </c>
      <c r="Z26" s="197">
        <f t="shared" si="8"/>
        <v>0.15634218289085555</v>
      </c>
      <c r="AA26" s="198">
        <f t="shared" si="9"/>
        <v>1.2923976608187133</v>
      </c>
      <c r="AB26" s="197">
        <f t="shared" si="10"/>
        <v>8.1875192547686548E-3</v>
      </c>
      <c r="AC26" s="199">
        <f t="shared" si="11"/>
        <v>0.57625872840867332</v>
      </c>
      <c r="AD26" s="149"/>
      <c r="AE26" s="149"/>
    </row>
    <row r="27" spans="2:31" x14ac:dyDescent="0.25">
      <c r="B27" s="195" t="s">
        <v>235</v>
      </c>
      <c r="C27" s="196">
        <v>1420</v>
      </c>
      <c r="D27" s="196">
        <v>6</v>
      </c>
      <c r="E27" s="196">
        <v>690</v>
      </c>
      <c r="F27" s="196">
        <v>2286</v>
      </c>
      <c r="G27" s="196">
        <v>2242</v>
      </c>
      <c r="H27" s="197">
        <f t="shared" si="0"/>
        <v>-1.9247594050743611E-2</v>
      </c>
      <c r="I27" s="198">
        <f t="shared" si="1"/>
        <v>0.57887323943661961</v>
      </c>
      <c r="J27" s="197">
        <f t="shared" si="2"/>
        <v>2.2796970707621225E-3</v>
      </c>
      <c r="K27" s="199">
        <f t="shared" si="3"/>
        <v>1</v>
      </c>
      <c r="L27" s="196">
        <v>273</v>
      </c>
      <c r="M27" s="196">
        <v>0</v>
      </c>
      <c r="N27" s="196">
        <v>73</v>
      </c>
      <c r="O27" s="196">
        <v>393</v>
      </c>
      <c r="P27" s="196">
        <v>532</v>
      </c>
      <c r="Q27" s="197">
        <f t="shared" si="4"/>
        <v>0.35368956743002555</v>
      </c>
      <c r="R27" s="198">
        <f t="shared" si="5"/>
        <v>0.94871794871794868</v>
      </c>
      <c r="S27" s="197">
        <f t="shared" si="6"/>
        <v>2.1118904992715568E-3</v>
      </c>
      <c r="T27" s="199">
        <f t="shared" si="7"/>
        <v>0.23728813559322035</v>
      </c>
      <c r="U27" s="196">
        <v>729</v>
      </c>
      <c r="V27" s="196">
        <v>6</v>
      </c>
      <c r="W27" s="196">
        <v>573</v>
      </c>
      <c r="X27" s="196">
        <v>1393</v>
      </c>
      <c r="Y27" s="196">
        <v>1069</v>
      </c>
      <c r="Z27" s="197">
        <f t="shared" si="8"/>
        <v>-0.23259152907394109</v>
      </c>
      <c r="AA27" s="198">
        <f t="shared" si="9"/>
        <v>0.46639231824417005</v>
      </c>
      <c r="AB27" s="197">
        <f t="shared" si="10"/>
        <v>2.7909623990266877E-3</v>
      </c>
      <c r="AC27" s="199">
        <f t="shared" si="11"/>
        <v>0.4768064228367529</v>
      </c>
      <c r="AD27" s="149"/>
      <c r="AE27" s="149"/>
    </row>
    <row r="28" spans="2:31" x14ac:dyDescent="0.25">
      <c r="B28" s="195" t="s">
        <v>223</v>
      </c>
      <c r="C28" s="196">
        <v>5845</v>
      </c>
      <c r="D28" s="196">
        <v>4</v>
      </c>
      <c r="E28" s="196">
        <v>152</v>
      </c>
      <c r="F28" s="196">
        <v>3860</v>
      </c>
      <c r="G28" s="196">
        <v>4415</v>
      </c>
      <c r="H28" s="197">
        <f t="shared" si="0"/>
        <v>0.14378238341968919</v>
      </c>
      <c r="I28" s="198">
        <f t="shared" si="1"/>
        <v>-0.24465355004277156</v>
      </c>
      <c r="J28" s="197">
        <f t="shared" si="2"/>
        <v>4.4892339729771498E-3</v>
      </c>
      <c r="K28" s="199">
        <f t="shared" si="3"/>
        <v>1</v>
      </c>
      <c r="L28" s="196">
        <v>5082</v>
      </c>
      <c r="M28" s="196">
        <v>4</v>
      </c>
      <c r="N28" s="196">
        <v>101</v>
      </c>
      <c r="O28" s="196">
        <v>3409</v>
      </c>
      <c r="P28" s="196">
        <v>4044</v>
      </c>
      <c r="Q28" s="197">
        <f t="shared" si="4"/>
        <v>0.18627163391023771</v>
      </c>
      <c r="R28" s="198">
        <f t="shared" si="5"/>
        <v>-0.20425029515938609</v>
      </c>
      <c r="S28" s="197">
        <f t="shared" si="6"/>
        <v>1.6053543569650705E-2</v>
      </c>
      <c r="T28" s="199">
        <f t="shared" si="7"/>
        <v>0.91596828992072477</v>
      </c>
      <c r="U28" s="196">
        <v>611</v>
      </c>
      <c r="V28" s="196">
        <v>0</v>
      </c>
      <c r="W28" s="196">
        <v>31</v>
      </c>
      <c r="X28" s="196">
        <v>352</v>
      </c>
      <c r="Y28" s="196">
        <v>281</v>
      </c>
      <c r="Z28" s="197">
        <f t="shared" si="8"/>
        <v>-0.20170454545454541</v>
      </c>
      <c r="AA28" s="198">
        <f t="shared" si="9"/>
        <v>-0.5400981996726677</v>
      </c>
      <c r="AB28" s="197">
        <f t="shared" si="10"/>
        <v>7.3363932097895155E-4</v>
      </c>
      <c r="AC28" s="199">
        <f t="shared" si="11"/>
        <v>6.3646659116647797E-2</v>
      </c>
      <c r="AD28" s="149"/>
      <c r="AE28" s="149"/>
    </row>
    <row r="29" spans="2:31" x14ac:dyDescent="0.25">
      <c r="B29" s="195" t="s">
        <v>215</v>
      </c>
      <c r="C29" s="196">
        <v>4349</v>
      </c>
      <c r="D29" s="196">
        <v>10</v>
      </c>
      <c r="E29" s="196">
        <v>1121</v>
      </c>
      <c r="F29" s="196">
        <v>4120</v>
      </c>
      <c r="G29" s="196">
        <v>4020</v>
      </c>
      <c r="H29" s="197">
        <f t="shared" si="0"/>
        <v>-2.4271844660194164E-2</v>
      </c>
      <c r="I29" s="198">
        <f t="shared" si="1"/>
        <v>-7.5649574614853998E-2</v>
      </c>
      <c r="J29" s="197">
        <f t="shared" si="2"/>
        <v>4.0875924283959551E-3</v>
      </c>
      <c r="K29" s="199">
        <f t="shared" si="3"/>
        <v>1</v>
      </c>
      <c r="L29" s="196">
        <v>1641</v>
      </c>
      <c r="M29" s="196">
        <v>9</v>
      </c>
      <c r="N29" s="196">
        <v>270</v>
      </c>
      <c r="O29" s="196">
        <v>1561</v>
      </c>
      <c r="P29" s="196">
        <v>1441</v>
      </c>
      <c r="Q29" s="197">
        <f t="shared" si="4"/>
        <v>-7.6873798846893049E-2</v>
      </c>
      <c r="R29" s="198">
        <f t="shared" si="5"/>
        <v>-0.12187690432663012</v>
      </c>
      <c r="S29" s="197">
        <f t="shared" si="6"/>
        <v>5.7203650553577312E-3</v>
      </c>
      <c r="T29" s="199">
        <f t="shared" si="7"/>
        <v>0.35845771144278604</v>
      </c>
      <c r="U29" s="196">
        <v>1548</v>
      </c>
      <c r="V29" s="196">
        <v>0</v>
      </c>
      <c r="W29" s="196">
        <v>605</v>
      </c>
      <c r="X29" s="196">
        <v>1430</v>
      </c>
      <c r="Y29" s="196">
        <v>1515</v>
      </c>
      <c r="Z29" s="197">
        <f t="shared" si="8"/>
        <v>5.9440559440559371E-2</v>
      </c>
      <c r="AA29" s="198">
        <f t="shared" si="9"/>
        <v>-2.1317829457364379E-2</v>
      </c>
      <c r="AB29" s="197">
        <f t="shared" si="10"/>
        <v>3.9553863746729949E-3</v>
      </c>
      <c r="AC29" s="199">
        <f t="shared" si="11"/>
        <v>0.37686567164179102</v>
      </c>
      <c r="AD29" s="149"/>
      <c r="AE29" s="149"/>
    </row>
    <row r="30" spans="2:31" x14ac:dyDescent="0.25">
      <c r="B30" s="195" t="s">
        <v>241</v>
      </c>
      <c r="C30" s="196">
        <v>2014</v>
      </c>
      <c r="D30" s="196">
        <v>36</v>
      </c>
      <c r="E30" s="196">
        <v>3463</v>
      </c>
      <c r="F30" s="196">
        <v>5094</v>
      </c>
      <c r="G30" s="196">
        <v>5253</v>
      </c>
      <c r="H30" s="197">
        <f t="shared" si="0"/>
        <v>3.1213191990577149E-2</v>
      </c>
      <c r="I30" s="198">
        <f t="shared" si="1"/>
        <v>1.6082423038728897</v>
      </c>
      <c r="J30" s="197">
        <f t="shared" si="2"/>
        <v>5.3413241359114311E-3</v>
      </c>
      <c r="K30" s="199">
        <f t="shared" si="3"/>
        <v>1</v>
      </c>
      <c r="L30" s="196">
        <v>687</v>
      </c>
      <c r="M30" s="196">
        <v>30</v>
      </c>
      <c r="N30" s="196">
        <v>510</v>
      </c>
      <c r="O30" s="196">
        <v>1065</v>
      </c>
      <c r="P30" s="196">
        <v>956</v>
      </c>
      <c r="Q30" s="197">
        <f t="shared" si="4"/>
        <v>-0.1023474178403756</v>
      </c>
      <c r="R30" s="198">
        <f t="shared" si="5"/>
        <v>0.3915574963609898</v>
      </c>
      <c r="S30" s="197">
        <f t="shared" si="6"/>
        <v>3.7950513483150528E-3</v>
      </c>
      <c r="T30" s="199">
        <f t="shared" si="7"/>
        <v>0.18199124309918141</v>
      </c>
      <c r="U30" s="196">
        <v>578</v>
      </c>
      <c r="V30" s="196">
        <v>6</v>
      </c>
      <c r="W30" s="196">
        <v>1952</v>
      </c>
      <c r="X30" s="196">
        <v>2184</v>
      </c>
      <c r="Y30" s="196">
        <v>2083</v>
      </c>
      <c r="Z30" s="197">
        <f t="shared" si="8"/>
        <v>-4.6245421245421192E-2</v>
      </c>
      <c r="AA30" s="198">
        <f t="shared" si="9"/>
        <v>2.6038062283737022</v>
      </c>
      <c r="AB30" s="197">
        <f t="shared" si="10"/>
        <v>5.4383299131642573E-3</v>
      </c>
      <c r="AC30" s="199">
        <f t="shared" si="11"/>
        <v>0.39653531315438795</v>
      </c>
      <c r="AD30" s="149"/>
      <c r="AE30" s="149"/>
    </row>
    <row r="31" spans="2:31" x14ac:dyDescent="0.25">
      <c r="B31" s="195" t="s">
        <v>227</v>
      </c>
      <c r="C31" s="196">
        <v>2865</v>
      </c>
      <c r="D31" s="196">
        <v>5</v>
      </c>
      <c r="E31" s="196">
        <v>1070</v>
      </c>
      <c r="F31" s="196">
        <v>3941</v>
      </c>
      <c r="G31" s="196">
        <v>4868</v>
      </c>
      <c r="H31" s="197">
        <f t="shared" si="0"/>
        <v>0.2352194874397362</v>
      </c>
      <c r="I31" s="198">
        <f t="shared" si="1"/>
        <v>0.69912739965095994</v>
      </c>
      <c r="J31" s="197">
        <f t="shared" si="2"/>
        <v>4.9498507316993812E-3</v>
      </c>
      <c r="K31" s="199">
        <f t="shared" si="3"/>
        <v>1</v>
      </c>
      <c r="L31" s="196">
        <v>1302</v>
      </c>
      <c r="M31" s="196">
        <v>1</v>
      </c>
      <c r="N31" s="196">
        <v>365</v>
      </c>
      <c r="O31" s="196">
        <v>1385</v>
      </c>
      <c r="P31" s="196">
        <v>2210</v>
      </c>
      <c r="Q31" s="197">
        <f t="shared" si="4"/>
        <v>0.59566787003610111</v>
      </c>
      <c r="R31" s="198">
        <f t="shared" si="5"/>
        <v>0.69738863287250386</v>
      </c>
      <c r="S31" s="197">
        <f t="shared" si="6"/>
        <v>8.7730789537408642E-3</v>
      </c>
      <c r="T31" s="199">
        <f t="shared" si="7"/>
        <v>0.45398520953163518</v>
      </c>
      <c r="U31" s="196">
        <v>996</v>
      </c>
      <c r="V31" s="196">
        <v>4</v>
      </c>
      <c r="W31" s="196">
        <v>394</v>
      </c>
      <c r="X31" s="196">
        <v>1689</v>
      </c>
      <c r="Y31" s="196">
        <v>1815</v>
      </c>
      <c r="Z31" s="197">
        <f t="shared" si="8"/>
        <v>7.460035523978692E-2</v>
      </c>
      <c r="AA31" s="198">
        <f t="shared" si="9"/>
        <v>0.82228915662650603</v>
      </c>
      <c r="AB31" s="197">
        <f t="shared" si="10"/>
        <v>4.7386312013409154E-3</v>
      </c>
      <c r="AC31" s="199">
        <f t="shared" si="11"/>
        <v>0.37284305669679541</v>
      </c>
      <c r="AD31" s="149"/>
      <c r="AE31" s="149"/>
    </row>
    <row r="32" spans="2:31" x14ac:dyDescent="0.25">
      <c r="B32" s="195" t="s">
        <v>237</v>
      </c>
      <c r="C32" s="196">
        <v>1374</v>
      </c>
      <c r="D32" s="196">
        <v>54</v>
      </c>
      <c r="E32" s="196">
        <v>534</v>
      </c>
      <c r="F32" s="196">
        <v>2282</v>
      </c>
      <c r="G32" s="196">
        <v>3289</v>
      </c>
      <c r="H32" s="197">
        <f t="shared" si="0"/>
        <v>0.44127957931638906</v>
      </c>
      <c r="I32" s="198">
        <f t="shared" si="1"/>
        <v>1.3937409024745269</v>
      </c>
      <c r="J32" s="197">
        <f t="shared" si="2"/>
        <v>3.3443013674115171E-3</v>
      </c>
      <c r="K32" s="199">
        <f t="shared" si="3"/>
        <v>1</v>
      </c>
      <c r="L32" s="196">
        <v>512</v>
      </c>
      <c r="M32" s="196">
        <v>0</v>
      </c>
      <c r="N32" s="196">
        <v>114</v>
      </c>
      <c r="O32" s="196">
        <v>564</v>
      </c>
      <c r="P32" s="196">
        <v>629</v>
      </c>
      <c r="Q32" s="197">
        <f t="shared" si="4"/>
        <v>0.11524822695035453</v>
      </c>
      <c r="R32" s="198">
        <f t="shared" si="5"/>
        <v>0.228515625</v>
      </c>
      <c r="S32" s="197">
        <f t="shared" si="6"/>
        <v>2.4969532406800923E-3</v>
      </c>
      <c r="T32" s="199">
        <f t="shared" si="7"/>
        <v>0.19124353906962602</v>
      </c>
      <c r="U32" s="196">
        <v>629</v>
      </c>
      <c r="V32" s="196">
        <v>54</v>
      </c>
      <c r="W32" s="196">
        <v>358</v>
      </c>
      <c r="X32" s="196">
        <v>1163</v>
      </c>
      <c r="Y32" s="196">
        <v>1867</v>
      </c>
      <c r="Z32" s="197">
        <f t="shared" si="8"/>
        <v>0.60533104041272567</v>
      </c>
      <c r="AA32" s="198">
        <f t="shared" si="9"/>
        <v>1.9682034976152623</v>
      </c>
      <c r="AB32" s="197">
        <f t="shared" si="10"/>
        <v>4.8743936379633543E-3</v>
      </c>
      <c r="AC32" s="199">
        <f t="shared" si="11"/>
        <v>0.56764974156278503</v>
      </c>
      <c r="AD32" s="149"/>
      <c r="AE32" s="149"/>
    </row>
    <row r="33" spans="1:39" x14ac:dyDescent="0.25">
      <c r="B33" s="195" t="s">
        <v>233</v>
      </c>
      <c r="C33" s="196">
        <v>785</v>
      </c>
      <c r="D33" s="196">
        <v>0</v>
      </c>
      <c r="E33" s="196">
        <v>1906</v>
      </c>
      <c r="F33" s="196">
        <v>1211</v>
      </c>
      <c r="G33" s="196">
        <v>1328</v>
      </c>
      <c r="H33" s="197">
        <f t="shared" si="0"/>
        <v>9.6614368290668828E-2</v>
      </c>
      <c r="I33" s="198">
        <f t="shared" si="1"/>
        <v>0.69171974522293</v>
      </c>
      <c r="J33" s="197">
        <f t="shared" si="2"/>
        <v>1.3503290410223454E-3</v>
      </c>
      <c r="K33" s="199">
        <f t="shared" si="3"/>
        <v>1</v>
      </c>
      <c r="L33" s="196">
        <v>318</v>
      </c>
      <c r="M33" s="196">
        <v>0</v>
      </c>
      <c r="N33" s="196">
        <v>483</v>
      </c>
      <c r="O33" s="196">
        <v>422</v>
      </c>
      <c r="P33" s="196">
        <v>471</v>
      </c>
      <c r="Q33" s="197">
        <f t="shared" si="4"/>
        <v>0.11611374407582931</v>
      </c>
      <c r="R33" s="198">
        <f t="shared" si="5"/>
        <v>0.48113207547169812</v>
      </c>
      <c r="S33" s="197">
        <f t="shared" si="6"/>
        <v>1.8697376412723744E-3</v>
      </c>
      <c r="T33" s="199">
        <f t="shared" si="7"/>
        <v>0.35466867469879521</v>
      </c>
      <c r="U33" s="196">
        <v>165</v>
      </c>
      <c r="V33" s="196">
        <v>0</v>
      </c>
      <c r="W33" s="196">
        <v>418</v>
      </c>
      <c r="X33" s="196">
        <v>247</v>
      </c>
      <c r="Y33" s="196">
        <v>379</v>
      </c>
      <c r="Z33" s="197">
        <f t="shared" si="8"/>
        <v>0.53441295546558698</v>
      </c>
      <c r="AA33" s="198">
        <f t="shared" si="9"/>
        <v>1.2969696969696969</v>
      </c>
      <c r="AB33" s="197">
        <f t="shared" si="10"/>
        <v>9.8949929769047212E-4</v>
      </c>
      <c r="AC33" s="199">
        <f t="shared" si="11"/>
        <v>0.28539156626506024</v>
      </c>
      <c r="AD33" s="149"/>
      <c r="AE33" s="149"/>
    </row>
    <row r="34" spans="1:39" x14ac:dyDescent="0.25">
      <c r="B34" s="195" t="s">
        <v>239</v>
      </c>
      <c r="C34" s="196">
        <v>6004</v>
      </c>
      <c r="D34" s="196">
        <v>6</v>
      </c>
      <c r="E34" s="196">
        <v>517</v>
      </c>
      <c r="F34" s="196">
        <v>775</v>
      </c>
      <c r="G34" s="196">
        <v>1057</v>
      </c>
      <c r="H34" s="197">
        <f t="shared" si="0"/>
        <v>0.36387096774193539</v>
      </c>
      <c r="I34" s="198">
        <f t="shared" si="1"/>
        <v>-0.8239506995336443</v>
      </c>
      <c r="J34" s="197">
        <f t="shared" si="2"/>
        <v>1.0747724370185386E-3</v>
      </c>
      <c r="K34" s="199">
        <f t="shared" si="3"/>
        <v>1</v>
      </c>
      <c r="L34" s="196">
        <v>678</v>
      </c>
      <c r="M34" s="196">
        <v>1</v>
      </c>
      <c r="N34" s="196">
        <v>161</v>
      </c>
      <c r="O34" s="196">
        <v>184</v>
      </c>
      <c r="P34" s="196">
        <v>306</v>
      </c>
      <c r="Q34" s="197">
        <f t="shared" si="4"/>
        <v>0.66304347826086962</v>
      </c>
      <c r="R34" s="198">
        <f t="shared" si="5"/>
        <v>-0.54867256637168138</v>
      </c>
      <c r="S34" s="197">
        <f t="shared" si="6"/>
        <v>1.2147340089795043E-3</v>
      </c>
      <c r="T34" s="199">
        <f t="shared" si="7"/>
        <v>0.28949858088930935</v>
      </c>
      <c r="U34" s="196">
        <v>5079</v>
      </c>
      <c r="V34" s="196">
        <v>4</v>
      </c>
      <c r="W34" s="196">
        <v>279</v>
      </c>
      <c r="X34" s="196">
        <v>423</v>
      </c>
      <c r="Y34" s="196">
        <v>592</v>
      </c>
      <c r="Z34" s="197">
        <f t="shared" si="8"/>
        <v>0.39952718676122934</v>
      </c>
      <c r="AA34" s="198">
        <f t="shared" si="9"/>
        <v>-0.88344162236660762</v>
      </c>
      <c r="AB34" s="197">
        <f t="shared" si="10"/>
        <v>1.5456031246246951E-3</v>
      </c>
      <c r="AC34" s="199">
        <f t="shared" si="11"/>
        <v>0.56007568590350043</v>
      </c>
      <c r="AD34" s="149"/>
      <c r="AE34" s="149"/>
    </row>
    <row r="35" spans="1:39" x14ac:dyDescent="0.25">
      <c r="B35" s="195" t="s">
        <v>217</v>
      </c>
      <c r="C35" s="196">
        <v>560</v>
      </c>
      <c r="D35" s="196">
        <v>2</v>
      </c>
      <c r="E35" s="196">
        <v>67</v>
      </c>
      <c r="F35" s="196">
        <v>619</v>
      </c>
      <c r="G35" s="196">
        <v>784</v>
      </c>
      <c r="H35" s="197">
        <f t="shared" si="0"/>
        <v>0.26655896607431351</v>
      </c>
      <c r="I35" s="198">
        <f t="shared" si="1"/>
        <v>0.39999999999999991</v>
      </c>
      <c r="J35" s="197">
        <f t="shared" si="2"/>
        <v>7.971822049409028E-4</v>
      </c>
      <c r="K35" s="199">
        <f t="shared" si="3"/>
        <v>1</v>
      </c>
      <c r="L35" s="196">
        <v>188</v>
      </c>
      <c r="M35" s="196">
        <v>0</v>
      </c>
      <c r="N35" s="196">
        <v>30</v>
      </c>
      <c r="O35" s="196">
        <v>221</v>
      </c>
      <c r="P35" s="196">
        <v>217</v>
      </c>
      <c r="Q35" s="197">
        <f t="shared" si="4"/>
        <v>-1.8099547511312264E-2</v>
      </c>
      <c r="R35" s="198">
        <f t="shared" si="5"/>
        <v>0.1542553191489362</v>
      </c>
      <c r="S35" s="197">
        <f t="shared" si="6"/>
        <v>8.6142901943971387E-4</v>
      </c>
      <c r="T35" s="199">
        <f t="shared" si="7"/>
        <v>0.2767857142857143</v>
      </c>
      <c r="U35" s="196">
        <v>187</v>
      </c>
      <c r="V35" s="196">
        <v>2</v>
      </c>
      <c r="W35" s="196">
        <v>17</v>
      </c>
      <c r="X35" s="196">
        <v>266</v>
      </c>
      <c r="Y35" s="196">
        <v>402</v>
      </c>
      <c r="Z35" s="197">
        <f t="shared" si="8"/>
        <v>0.51127819548872178</v>
      </c>
      <c r="AA35" s="198">
        <f t="shared" si="9"/>
        <v>1.1497326203208558</v>
      </c>
      <c r="AB35" s="197">
        <f t="shared" si="10"/>
        <v>1.0495480677350127E-3</v>
      </c>
      <c r="AC35" s="199">
        <f t="shared" si="11"/>
        <v>0.51275510204081631</v>
      </c>
      <c r="AD35" s="149"/>
      <c r="AE35" s="149"/>
    </row>
    <row r="36" spans="1:39" x14ac:dyDescent="0.25">
      <c r="A36" s="200"/>
      <c r="B36" s="201" t="s">
        <v>377</v>
      </c>
      <c r="C36" s="202">
        <f>C11-SUM(C12:C35)</f>
        <v>44169</v>
      </c>
      <c r="D36" s="202">
        <f>D11-SUM(D12:D35)</f>
        <v>224</v>
      </c>
      <c r="E36" s="202">
        <f>E11-SUM(E12:E35)</f>
        <v>16343</v>
      </c>
      <c r="F36" s="202">
        <f>F11-SUM(F12:F35)</f>
        <v>35906</v>
      </c>
      <c r="G36" s="202">
        <f>G11-SUM(G12:G35)</f>
        <v>39635</v>
      </c>
      <c r="H36" s="203">
        <f t="shared" si="0"/>
        <v>0.10385450899571103</v>
      </c>
      <c r="I36" s="204">
        <f t="shared" si="1"/>
        <v>-0.1026511806923408</v>
      </c>
      <c r="J36" s="203">
        <f t="shared" si="2"/>
        <v>4.030142435310291E-2</v>
      </c>
      <c r="K36" s="205">
        <f t="shared" si="3"/>
        <v>1</v>
      </c>
      <c r="L36" s="202">
        <f>L11-SUM(L12:L35)</f>
        <v>10662</v>
      </c>
      <c r="M36" s="202">
        <f>M11-SUM(M12:M35)</f>
        <v>122</v>
      </c>
      <c r="N36" s="202">
        <f>N11-SUM(N12:N35)</f>
        <v>5492</v>
      </c>
      <c r="O36" s="202">
        <f>O11-SUM(O12:O35)</f>
        <v>9108</v>
      </c>
      <c r="P36" s="202">
        <f>P11-SUM(P12:P35)</f>
        <v>12146</v>
      </c>
      <c r="Q36" s="203">
        <f t="shared" si="4"/>
        <v>0.3335529205094423</v>
      </c>
      <c r="R36" s="204">
        <f t="shared" si="5"/>
        <v>0.13918589382854996</v>
      </c>
      <c r="S36" s="203">
        <f t="shared" si="6"/>
        <v>4.8216206774722416E-2</v>
      </c>
      <c r="T36" s="205">
        <f t="shared" si="7"/>
        <v>0.3064463226945881</v>
      </c>
      <c r="U36" s="202">
        <f>U11-SUM(U12:U35)</f>
        <v>21218</v>
      </c>
      <c r="V36" s="202">
        <f>V11-SUM(V12:V35)</f>
        <v>97</v>
      </c>
      <c r="W36" s="202">
        <f>W11-SUM(W12:W35)</f>
        <v>8494</v>
      </c>
      <c r="X36" s="202">
        <f>X11-SUM(X12:X35)</f>
        <v>17184</v>
      </c>
      <c r="Y36" s="202">
        <f>Y11-SUM(Y12:Y35)</f>
        <v>18627</v>
      </c>
      <c r="Z36" s="203">
        <f t="shared" si="8"/>
        <v>8.3973463687150751E-2</v>
      </c>
      <c r="AA36" s="204">
        <f t="shared" si="9"/>
        <v>-0.12211330002827792</v>
      </c>
      <c r="AB36" s="203">
        <f t="shared" si="10"/>
        <v>4.8631671287811144E-2</v>
      </c>
      <c r="AC36" s="205">
        <f t="shared" si="11"/>
        <v>0.46996341617257475</v>
      </c>
      <c r="AD36" s="149"/>
      <c r="AE36" s="149"/>
    </row>
    <row r="37" spans="1:39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D37" s="149"/>
      <c r="AE37" s="149"/>
      <c r="AI37" s="149"/>
      <c r="AJ37" s="149"/>
    </row>
    <row r="38" spans="1:39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7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85" customFormat="1" ht="75" x14ac:dyDescent="0.25">
      <c r="B39" s="181"/>
      <c r="C39" s="182" t="s">
        <v>506</v>
      </c>
      <c r="D39" s="182" t="s">
        <v>510</v>
      </c>
      <c r="E39" s="182" t="s">
        <v>507</v>
      </c>
      <c r="F39" s="182" t="s">
        <v>508</v>
      </c>
      <c r="G39" s="182" t="s">
        <v>509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506</v>
      </c>
      <c r="M39" s="182" t="s">
        <v>510</v>
      </c>
      <c r="N39" s="182" t="s">
        <v>507</v>
      </c>
      <c r="O39" s="182" t="s">
        <v>508</v>
      </c>
      <c r="P39" s="182" t="s">
        <v>509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506</v>
      </c>
      <c r="V39" s="182" t="s">
        <v>510</v>
      </c>
      <c r="W39" s="182" t="s">
        <v>507</v>
      </c>
      <c r="X39" s="182" t="s">
        <v>508</v>
      </c>
      <c r="Y39" s="182" t="s">
        <v>509</v>
      </c>
      <c r="Z39" s="183" t="str">
        <f>CONCATENATE("var. ",RIGHT(Y39,2),"/",RIGHT(X39,2))</f>
        <v>var. 23/22</v>
      </c>
      <c r="AA39" s="183" t="str">
        <f>CONCATENATE("var. ",RIGHT(Y39,2),"/",RIGHT(U39,2))</f>
        <v>var. 23/19</v>
      </c>
      <c r="AB39" s="183" t="str">
        <f>CONCATENATE("Cuota s/ total lugares de residencia ",RIGHT(Y39,4))</f>
        <v>Cuota s/ total lugares de residencia 2023</v>
      </c>
      <c r="AC39" s="184" t="str">
        <f>CONCATENATE("cuota s/ Canarias ",RIGHT(Y39,4))</f>
        <v>cuota s/ Canarias 2023</v>
      </c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</row>
    <row r="40" spans="1:39" x14ac:dyDescent="0.25">
      <c r="A40" s="1"/>
      <c r="B40" s="186" t="s">
        <v>133</v>
      </c>
      <c r="C40" s="187">
        <v>129696</v>
      </c>
      <c r="D40" s="187">
        <v>42</v>
      </c>
      <c r="E40" s="187">
        <v>43176</v>
      </c>
      <c r="F40" s="187">
        <v>136416</v>
      </c>
      <c r="G40" s="187">
        <v>140643</v>
      </c>
      <c r="H40" s="188">
        <f>IFERROR(G40/F40-1,"-")</f>
        <v>3.0986101337086458E-2</v>
      </c>
      <c r="I40" s="188">
        <f>IFERROR(G40/C40-1,"-")</f>
        <v>8.4405070318282815E-2</v>
      </c>
      <c r="J40" s="188">
        <f t="shared" ref="J40:J69" si="12">G40/G$40</f>
        <v>1</v>
      </c>
      <c r="K40" s="189">
        <f>G40/$G7</f>
        <v>0.14300777659375433</v>
      </c>
      <c r="L40" s="187">
        <v>190911</v>
      </c>
      <c r="M40" s="187">
        <v>55</v>
      </c>
      <c r="N40" s="187">
        <v>27825</v>
      </c>
      <c r="O40" s="187">
        <v>177987</v>
      </c>
      <c r="P40" s="187">
        <v>189254</v>
      </c>
      <c r="Q40" s="188">
        <f>IFERROR(P40/O40-1,"-")</f>
        <v>6.3302376016225903E-2</v>
      </c>
      <c r="R40" s="188">
        <f>IFERROR(P40/L40-1,"-")</f>
        <v>-8.6794370151536127E-3</v>
      </c>
      <c r="S40" s="188">
        <f t="shared" ref="S40:S69" si="13">P40/P$40</f>
        <v>1</v>
      </c>
      <c r="T40" s="189">
        <f>P40/$G7</f>
        <v>0.19243612374220104</v>
      </c>
      <c r="U40" s="187">
        <v>17186</v>
      </c>
      <c r="V40" s="187">
        <v>11</v>
      </c>
      <c r="W40" s="187">
        <v>4424</v>
      </c>
      <c r="X40" s="187">
        <v>13416</v>
      </c>
      <c r="Y40" s="187">
        <v>8820</v>
      </c>
      <c r="Z40" s="188">
        <f>IFERROR(Y40/X40-1,"-")</f>
        <v>-0.34257602862254022</v>
      </c>
      <c r="AA40" s="188">
        <f>IFERROR(Y40/U40-1,"-")</f>
        <v>-0.48679157453741417</v>
      </c>
      <c r="AB40" s="188">
        <f t="shared" ref="AB40:AB69" si="14">Y40/Y$40</f>
        <v>1</v>
      </c>
      <c r="AC40" s="189">
        <f>Y40/$G7</f>
        <v>8.9682998055851566E-3</v>
      </c>
      <c r="AD40" s="149"/>
      <c r="AE40" s="149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90" t="s">
        <v>166</v>
      </c>
      <c r="C41" s="191">
        <v>18041</v>
      </c>
      <c r="D41" s="191">
        <v>29</v>
      </c>
      <c r="E41" s="191">
        <v>11560</v>
      </c>
      <c r="F41" s="191">
        <v>22812</v>
      </c>
      <c r="G41" s="191">
        <v>16883</v>
      </c>
      <c r="H41" s="192">
        <f>IFERROR(G41/F41-1,"-")</f>
        <v>-0.25990706645625106</v>
      </c>
      <c r="I41" s="193">
        <f>IFERROR(G41/C41-1,"-")</f>
        <v>-6.4187129316556679E-2</v>
      </c>
      <c r="J41" s="192">
        <f t="shared" si="12"/>
        <v>0.12004152357387143</v>
      </c>
      <c r="K41" s="194">
        <f t="shared" ref="K41:K69" si="15">G41/$G8</f>
        <v>8.7309303407974354E-2</v>
      </c>
      <c r="L41" s="191">
        <v>27296</v>
      </c>
      <c r="M41" s="191">
        <v>49</v>
      </c>
      <c r="N41" s="191">
        <v>14259</v>
      </c>
      <c r="O41" s="191">
        <v>28075</v>
      </c>
      <c r="P41" s="191">
        <v>24222</v>
      </c>
      <c r="Q41" s="192">
        <f>IFERROR(P41/O41-1,"-")</f>
        <v>-0.13723953695458591</v>
      </c>
      <c r="R41" s="193">
        <f>IFERROR(P41/L41-1,"-")</f>
        <v>-0.11261723329425555</v>
      </c>
      <c r="S41" s="192">
        <f t="shared" si="13"/>
        <v>0.12798672683272216</v>
      </c>
      <c r="T41" s="194">
        <f t="shared" ref="T41:T69" si="16">P41/$G8</f>
        <v>0.12526245022495733</v>
      </c>
      <c r="U41" s="191">
        <v>7397</v>
      </c>
      <c r="V41" s="191">
        <v>11</v>
      </c>
      <c r="W41" s="191">
        <v>3263</v>
      </c>
      <c r="X41" s="191">
        <v>8906</v>
      </c>
      <c r="Y41" s="191">
        <v>4959</v>
      </c>
      <c r="Z41" s="192">
        <f>IFERROR(Y41/X41-1,"-")</f>
        <v>-0.44318437008758138</v>
      </c>
      <c r="AA41" s="193">
        <f>IFERROR(Y41/U41-1,"-")</f>
        <v>-0.3295930782749763</v>
      </c>
      <c r="AB41" s="192">
        <f t="shared" si="14"/>
        <v>0.56224489795918364</v>
      </c>
      <c r="AC41" s="194">
        <f t="shared" ref="AC41:AC69" si="17">Y41/$G8</f>
        <v>2.5645136267259658E-2</v>
      </c>
      <c r="AD41" s="149"/>
      <c r="AE41" s="149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207"/>
      <c r="B42" s="195" t="s">
        <v>98</v>
      </c>
      <c r="C42" s="196">
        <v>9611</v>
      </c>
      <c r="D42" s="196">
        <v>0</v>
      </c>
      <c r="E42" s="196">
        <v>5792</v>
      </c>
      <c r="F42" s="196">
        <v>12226</v>
      </c>
      <c r="G42" s="196">
        <v>6729</v>
      </c>
      <c r="H42" s="197">
        <f>IFERROR(G42/F42-1,"-")</f>
        <v>-0.44961557336823166</v>
      </c>
      <c r="I42" s="198">
        <f>IFERROR(G42/C42-1,"-")</f>
        <v>-0.29986473832067417</v>
      </c>
      <c r="J42" s="197">
        <f t="shared" si="12"/>
        <v>4.784454256521832E-2</v>
      </c>
      <c r="K42" s="199">
        <f t="shared" si="15"/>
        <v>8.5855363886904151E-2</v>
      </c>
      <c r="L42" s="196">
        <v>8892</v>
      </c>
      <c r="M42" s="196">
        <v>26</v>
      </c>
      <c r="N42" s="196">
        <v>4181</v>
      </c>
      <c r="O42" s="196">
        <v>10282</v>
      </c>
      <c r="P42" s="196">
        <v>4818</v>
      </c>
      <c r="Q42" s="197">
        <f>IFERROR(P42/O42-1,"-")</f>
        <v>-0.5314141217661934</v>
      </c>
      <c r="R42" s="198">
        <f>IFERROR(P42/L42-1,"-")</f>
        <v>-0.45816464237516874</v>
      </c>
      <c r="S42" s="197">
        <f t="shared" si="13"/>
        <v>2.5457850296427022E-2</v>
      </c>
      <c r="T42" s="199">
        <f t="shared" si="16"/>
        <v>6.1472899867306321E-2</v>
      </c>
      <c r="U42" s="196">
        <v>4850</v>
      </c>
      <c r="V42" s="196">
        <v>9</v>
      </c>
      <c r="W42" s="196">
        <v>1269</v>
      </c>
      <c r="X42" s="196">
        <v>3499</v>
      </c>
      <c r="Y42" s="196">
        <v>1307</v>
      </c>
      <c r="Z42" s="197">
        <f>IFERROR(Y42/X42-1,"-")</f>
        <v>-0.62646470420120037</v>
      </c>
      <c r="AA42" s="198">
        <f>IFERROR(Y42/U42-1,"-")</f>
        <v>-0.73051546391752575</v>
      </c>
      <c r="AB42" s="197">
        <f t="shared" si="14"/>
        <v>0.14818594104308391</v>
      </c>
      <c r="AC42" s="199">
        <f t="shared" si="17"/>
        <v>1.6676023272430337E-2</v>
      </c>
      <c r="AD42" s="149"/>
      <c r="AE42" s="149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07"/>
      <c r="B43" s="195" t="s">
        <v>170</v>
      </c>
      <c r="C43" s="196">
        <v>8430</v>
      </c>
      <c r="D43" s="196">
        <v>29</v>
      </c>
      <c r="E43" s="196">
        <v>5768</v>
      </c>
      <c r="F43" s="196">
        <v>10586</v>
      </c>
      <c r="G43" s="196">
        <v>10154</v>
      </c>
      <c r="H43" s="197">
        <f>IFERROR(G43/F43-1,"-")</f>
        <v>-4.0808615152087668E-2</v>
      </c>
      <c r="I43" s="198">
        <f>IFERROR(G43/C43-1,"-")</f>
        <v>0.20450771055753258</v>
      </c>
      <c r="J43" s="197">
        <f t="shared" si="12"/>
        <v>7.2196981008653113E-2</v>
      </c>
      <c r="K43" s="199">
        <f t="shared" si="15"/>
        <v>8.830025914395534E-2</v>
      </c>
      <c r="L43" s="196">
        <v>18404</v>
      </c>
      <c r="M43" s="196">
        <v>23</v>
      </c>
      <c r="N43" s="196">
        <v>10078</v>
      </c>
      <c r="O43" s="196">
        <v>17793</v>
      </c>
      <c r="P43" s="196">
        <v>19404</v>
      </c>
      <c r="Q43" s="197">
        <f>IFERROR(P43/O43-1,"-")</f>
        <v>9.0541224076884141E-2</v>
      </c>
      <c r="R43" s="198">
        <f>IFERROR(P43/L43-1,"-")</f>
        <v>5.4336013910019521E-2</v>
      </c>
      <c r="S43" s="197">
        <f t="shared" si="13"/>
        <v>0.10252887653629514</v>
      </c>
      <c r="T43" s="199">
        <f t="shared" si="16"/>
        <v>0.1687392385689688</v>
      </c>
      <c r="U43" s="196">
        <v>2547</v>
      </c>
      <c r="V43" s="196">
        <v>2</v>
      </c>
      <c r="W43" s="196">
        <v>1994</v>
      </c>
      <c r="X43" s="196">
        <v>5407</v>
      </c>
      <c r="Y43" s="196">
        <v>3652</v>
      </c>
      <c r="Z43" s="197">
        <f>IFERROR(Y43/X43-1,"-")</f>
        <v>-0.32457924912150915</v>
      </c>
      <c r="AA43" s="198">
        <f>IFERROR(Y43/U43-1,"-")</f>
        <v>0.43384373773066343</v>
      </c>
      <c r="AB43" s="197">
        <f t="shared" si="14"/>
        <v>0.41405895691609979</v>
      </c>
      <c r="AC43" s="199">
        <f t="shared" si="17"/>
        <v>3.1758178687583703E-2</v>
      </c>
      <c r="AD43" s="149"/>
      <c r="AE43" s="149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90" t="s">
        <v>178</v>
      </c>
      <c r="C44" s="191">
        <v>111655</v>
      </c>
      <c r="D44" s="191">
        <v>13</v>
      </c>
      <c r="E44" s="191">
        <v>31616</v>
      </c>
      <c r="F44" s="191">
        <v>113604</v>
      </c>
      <c r="G44" s="191">
        <v>123760</v>
      </c>
      <c r="H44" s="192">
        <f>IFERROR(G44/F44-1,"-")</f>
        <v>8.9398260624625969E-2</v>
      </c>
      <c r="I44" s="193">
        <f>IFERROR(G44/C44-1,"-")</f>
        <v>0.10841431194303874</v>
      </c>
      <c r="J44" s="192">
        <f t="shared" si="12"/>
        <v>0.87995847642612857</v>
      </c>
      <c r="K44" s="194">
        <f t="shared" si="15"/>
        <v>0.15663958971970424</v>
      </c>
      <c r="L44" s="191">
        <v>163615</v>
      </c>
      <c r="M44" s="191">
        <v>6</v>
      </c>
      <c r="N44" s="191">
        <v>13566</v>
      </c>
      <c r="O44" s="191">
        <v>149912</v>
      </c>
      <c r="P44" s="191">
        <v>165032</v>
      </c>
      <c r="Q44" s="192">
        <f>IFERROR(P44/O44-1,"-")</f>
        <v>0.10085917071348516</v>
      </c>
      <c r="R44" s="193">
        <f>IFERROR(P44/L44-1,"-")</f>
        <v>8.6605751306421119E-3</v>
      </c>
      <c r="S44" s="192">
        <f t="shared" si="13"/>
        <v>0.87201327316727784</v>
      </c>
      <c r="T44" s="194">
        <f t="shared" si="16"/>
        <v>0.20887641217374137</v>
      </c>
      <c r="U44" s="191">
        <v>9789</v>
      </c>
      <c r="V44" s="191">
        <v>0</v>
      </c>
      <c r="W44" s="191">
        <v>1161</v>
      </c>
      <c r="X44" s="191">
        <v>4510</v>
      </c>
      <c r="Y44" s="191">
        <v>3861</v>
      </c>
      <c r="Z44" s="192">
        <f>IFERROR(Y44/X44-1,"-")</f>
        <v>-0.14390243902439026</v>
      </c>
      <c r="AA44" s="193">
        <f>IFERROR(Y44/U44-1,"-")</f>
        <v>-0.60557768924302791</v>
      </c>
      <c r="AB44" s="192">
        <f t="shared" si="14"/>
        <v>0.4377551020408163</v>
      </c>
      <c r="AC44" s="194">
        <f t="shared" si="17"/>
        <v>4.8867603095327896E-3</v>
      </c>
      <c r="AD44" s="149"/>
      <c r="AE44" s="149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207"/>
      <c r="B45" s="195" t="s">
        <v>182</v>
      </c>
      <c r="C45" s="196">
        <v>32539</v>
      </c>
      <c r="D45" s="196">
        <v>0</v>
      </c>
      <c r="E45" s="196">
        <v>215</v>
      </c>
      <c r="F45" s="196">
        <v>34727</v>
      </c>
      <c r="G45" s="196">
        <v>41969</v>
      </c>
      <c r="H45" s="197">
        <f t="shared" ref="H45:H69" si="18">IFERROR(G45/F45-1,"-")</f>
        <v>0.20854090477150344</v>
      </c>
      <c r="I45" s="198">
        <f t="shared" ref="I45:I69" si="19">IFERROR(G45/C45-1,"-")</f>
        <v>0.28980607885921517</v>
      </c>
      <c r="J45" s="197">
        <f t="shared" si="12"/>
        <v>0.29840802599489485</v>
      </c>
      <c r="K45" s="199">
        <f t="shared" si="15"/>
        <v>0.11640239522286722</v>
      </c>
      <c r="L45" s="196">
        <v>90755</v>
      </c>
      <c r="M45" s="196">
        <v>4</v>
      </c>
      <c r="N45" s="196">
        <v>821</v>
      </c>
      <c r="O45" s="196">
        <v>84864</v>
      </c>
      <c r="P45" s="196">
        <v>92172</v>
      </c>
      <c r="Q45" s="197">
        <f t="shared" ref="Q45:Q69" si="20">IFERROR(P45/O45-1,"-")</f>
        <v>8.6114253393665185E-2</v>
      </c>
      <c r="R45" s="198">
        <f t="shared" ref="R45:R69" si="21">IFERROR(P45/L45-1,"-")</f>
        <v>1.5613464822874734E-2</v>
      </c>
      <c r="S45" s="197">
        <f t="shared" si="13"/>
        <v>0.48702801525991524</v>
      </c>
      <c r="T45" s="199">
        <f t="shared" si="16"/>
        <v>0.25564205895975883</v>
      </c>
      <c r="U45" s="196">
        <v>1797</v>
      </c>
      <c r="V45" s="196">
        <v>0</v>
      </c>
      <c r="W45" s="196">
        <v>45</v>
      </c>
      <c r="X45" s="196">
        <v>958</v>
      </c>
      <c r="Y45" s="196">
        <v>646</v>
      </c>
      <c r="Z45" s="197">
        <f t="shared" ref="Z45:Z69" si="22">IFERROR(Y45/X45-1,"-")</f>
        <v>-0.32567849686847594</v>
      </c>
      <c r="AA45" s="198">
        <f t="shared" ref="AA45:AA69" si="23">IFERROR(Y45/U45-1,"-")</f>
        <v>-0.64051196438508629</v>
      </c>
      <c r="AB45" s="197">
        <f t="shared" si="14"/>
        <v>7.3242630385487534E-2</v>
      </c>
      <c r="AC45" s="199">
        <f t="shared" si="17"/>
        <v>1.7917021447728615E-3</v>
      </c>
      <c r="AD45" s="149"/>
      <c r="AE45" s="149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07"/>
      <c r="B46" s="195" t="s">
        <v>186</v>
      </c>
      <c r="C46" s="196">
        <v>45043</v>
      </c>
      <c r="D46" s="196">
        <v>0</v>
      </c>
      <c r="E46" s="196">
        <v>14706</v>
      </c>
      <c r="F46" s="196">
        <v>42470</v>
      </c>
      <c r="G46" s="196">
        <v>45374</v>
      </c>
      <c r="H46" s="197">
        <f t="shared" si="18"/>
        <v>6.8377678361196237E-2</v>
      </c>
      <c r="I46" s="198">
        <f t="shared" si="19"/>
        <v>7.3485336234264675E-3</v>
      </c>
      <c r="J46" s="197">
        <f t="shared" si="12"/>
        <v>0.322618260418222</v>
      </c>
      <c r="K46" s="199">
        <f t="shared" si="15"/>
        <v>0.35074944149409026</v>
      </c>
      <c r="L46" s="196">
        <v>19938</v>
      </c>
      <c r="M46" s="196">
        <v>0</v>
      </c>
      <c r="N46" s="196">
        <v>1757</v>
      </c>
      <c r="O46" s="196">
        <v>12341</v>
      </c>
      <c r="P46" s="196">
        <v>13055</v>
      </c>
      <c r="Q46" s="197">
        <f t="shared" si="20"/>
        <v>5.7855927396483375E-2</v>
      </c>
      <c r="R46" s="198">
        <f t="shared" si="21"/>
        <v>-0.34522018256595444</v>
      </c>
      <c r="S46" s="197">
        <f t="shared" si="13"/>
        <v>6.8981368953892647E-2</v>
      </c>
      <c r="T46" s="199">
        <f t="shared" si="16"/>
        <v>0.10091757303092848</v>
      </c>
      <c r="U46" s="196">
        <v>3697</v>
      </c>
      <c r="V46" s="196">
        <v>0</v>
      </c>
      <c r="W46" s="196">
        <v>422</v>
      </c>
      <c r="X46" s="196">
        <v>1150</v>
      </c>
      <c r="Y46" s="196">
        <v>989</v>
      </c>
      <c r="Z46" s="197">
        <f t="shared" si="22"/>
        <v>-0.14000000000000001</v>
      </c>
      <c r="AA46" s="198">
        <f t="shared" si="23"/>
        <v>-0.73248579929672708</v>
      </c>
      <c r="AB46" s="197">
        <f t="shared" si="14"/>
        <v>0.11213151927437642</v>
      </c>
      <c r="AC46" s="199">
        <f t="shared" si="17"/>
        <v>7.6451535601369785E-3</v>
      </c>
      <c r="AD46" s="149"/>
      <c r="AE46" s="149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07"/>
      <c r="B47" s="195" t="s">
        <v>190</v>
      </c>
      <c r="C47" s="196">
        <v>7370</v>
      </c>
      <c r="D47" s="196">
        <v>0</v>
      </c>
      <c r="E47" s="196">
        <v>3987</v>
      </c>
      <c r="F47" s="196">
        <v>7603</v>
      </c>
      <c r="G47" s="196">
        <v>6258</v>
      </c>
      <c r="H47" s="197">
        <f t="shared" si="18"/>
        <v>-0.17690385374194395</v>
      </c>
      <c r="I47" s="198">
        <f t="shared" si="19"/>
        <v>-0.15088195386702852</v>
      </c>
      <c r="J47" s="197">
        <f t="shared" si="12"/>
        <v>4.4495637891683197E-2</v>
      </c>
      <c r="K47" s="199">
        <f t="shared" si="15"/>
        <v>0.13959713578264071</v>
      </c>
      <c r="L47" s="196">
        <v>9442</v>
      </c>
      <c r="M47" s="196">
        <v>0</v>
      </c>
      <c r="N47" s="196">
        <v>5550</v>
      </c>
      <c r="O47" s="196">
        <v>9928</v>
      </c>
      <c r="P47" s="196">
        <v>13164</v>
      </c>
      <c r="Q47" s="197">
        <f t="shared" si="20"/>
        <v>0.32594681708299755</v>
      </c>
      <c r="R47" s="198">
        <f t="shared" si="21"/>
        <v>0.39419614488455834</v>
      </c>
      <c r="S47" s="197">
        <f t="shared" si="13"/>
        <v>6.9557314508544077E-2</v>
      </c>
      <c r="T47" s="199">
        <f t="shared" si="16"/>
        <v>0.29364920029445224</v>
      </c>
      <c r="U47" s="196">
        <v>895</v>
      </c>
      <c r="V47" s="196">
        <v>0</v>
      </c>
      <c r="W47" s="196">
        <v>95</v>
      </c>
      <c r="X47" s="196">
        <v>257</v>
      </c>
      <c r="Y47" s="196">
        <v>247</v>
      </c>
      <c r="Z47" s="197">
        <f t="shared" si="22"/>
        <v>-3.8910505836575848E-2</v>
      </c>
      <c r="AA47" s="198">
        <f t="shared" si="23"/>
        <v>-0.7240223463687151</v>
      </c>
      <c r="AB47" s="197">
        <f t="shared" si="14"/>
        <v>2.800453514739229E-2</v>
      </c>
      <c r="AC47" s="199">
        <f t="shared" si="17"/>
        <v>5.5098262285574072E-3</v>
      </c>
      <c r="AD47" s="149"/>
      <c r="AE47" s="149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07"/>
      <c r="B48" s="195" t="s">
        <v>199</v>
      </c>
      <c r="C48" s="196">
        <v>3638</v>
      </c>
      <c r="D48" s="196">
        <v>0</v>
      </c>
      <c r="E48" s="196">
        <v>353</v>
      </c>
      <c r="F48" s="196">
        <v>3817</v>
      </c>
      <c r="G48" s="196">
        <v>3419</v>
      </c>
      <c r="H48" s="197">
        <f t="shared" si="18"/>
        <v>-0.10427036940005241</v>
      </c>
      <c r="I48" s="198">
        <f t="shared" si="19"/>
        <v>-6.0197910940076982E-2</v>
      </c>
      <c r="J48" s="197">
        <f t="shared" si="12"/>
        <v>2.4309777237402502E-2</v>
      </c>
      <c r="K48" s="199">
        <f t="shared" si="15"/>
        <v>8.956592355853614E-2</v>
      </c>
      <c r="L48" s="196">
        <v>4002</v>
      </c>
      <c r="M48" s="196">
        <v>0</v>
      </c>
      <c r="N48" s="196">
        <v>234</v>
      </c>
      <c r="O48" s="196">
        <v>6640</v>
      </c>
      <c r="P48" s="196">
        <v>5053</v>
      </c>
      <c r="Q48" s="197">
        <f t="shared" si="20"/>
        <v>-0.23900602409638549</v>
      </c>
      <c r="R48" s="198">
        <f t="shared" si="21"/>
        <v>0.26261869065467258</v>
      </c>
      <c r="S48" s="197">
        <f t="shared" si="13"/>
        <v>2.6699567776638802E-2</v>
      </c>
      <c r="T48" s="199">
        <f t="shared" si="16"/>
        <v>0.13237104759908835</v>
      </c>
      <c r="U48" s="196">
        <v>1117</v>
      </c>
      <c r="V48" s="196">
        <v>0</v>
      </c>
      <c r="W48" s="196">
        <v>37</v>
      </c>
      <c r="X48" s="196">
        <v>372</v>
      </c>
      <c r="Y48" s="196">
        <v>284</v>
      </c>
      <c r="Z48" s="197">
        <f t="shared" si="22"/>
        <v>-0.23655913978494625</v>
      </c>
      <c r="AA48" s="198">
        <f t="shared" si="23"/>
        <v>-0.74574753804834382</v>
      </c>
      <c r="AB48" s="197">
        <f t="shared" si="14"/>
        <v>3.2199546485260772E-2</v>
      </c>
      <c r="AC48" s="199">
        <f t="shared" si="17"/>
        <v>7.4398134807324547E-3</v>
      </c>
      <c r="AD48" s="149"/>
      <c r="AE48" s="149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07"/>
      <c r="B49" s="195" t="s">
        <v>194</v>
      </c>
      <c r="C49" s="196">
        <v>503</v>
      </c>
      <c r="D49" s="196">
        <v>0</v>
      </c>
      <c r="E49" s="196">
        <v>471</v>
      </c>
      <c r="F49" s="196">
        <v>559</v>
      </c>
      <c r="G49" s="196">
        <v>812</v>
      </c>
      <c r="H49" s="197">
        <f t="shared" si="18"/>
        <v>0.45259391771019675</v>
      </c>
      <c r="I49" s="198">
        <f t="shared" si="19"/>
        <v>0.61431411530815105</v>
      </c>
      <c r="J49" s="197">
        <f t="shared" si="12"/>
        <v>5.7734832163705268E-3</v>
      </c>
      <c r="K49" s="199">
        <f t="shared" si="15"/>
        <v>3.5145429362880884E-2</v>
      </c>
      <c r="L49" s="196">
        <v>2293</v>
      </c>
      <c r="M49" s="196">
        <v>0</v>
      </c>
      <c r="N49" s="196">
        <v>782</v>
      </c>
      <c r="O49" s="196">
        <v>1852</v>
      </c>
      <c r="P49" s="196">
        <v>2832</v>
      </c>
      <c r="Q49" s="197">
        <f t="shared" si="20"/>
        <v>0.52915766738660897</v>
      </c>
      <c r="R49" s="198">
        <f t="shared" si="21"/>
        <v>0.23506323593545564</v>
      </c>
      <c r="S49" s="197">
        <f t="shared" si="13"/>
        <v>1.4964016612594715E-2</v>
      </c>
      <c r="T49" s="199">
        <f t="shared" si="16"/>
        <v>0.12257617728531855</v>
      </c>
      <c r="U49" s="196">
        <v>307</v>
      </c>
      <c r="V49" s="196">
        <v>0</v>
      </c>
      <c r="W49" s="196">
        <v>52</v>
      </c>
      <c r="X49" s="196">
        <v>123</v>
      </c>
      <c r="Y49" s="196">
        <v>62</v>
      </c>
      <c r="Z49" s="197">
        <f t="shared" si="22"/>
        <v>-0.49593495934959353</v>
      </c>
      <c r="AA49" s="198">
        <f t="shared" si="23"/>
        <v>-0.79804560260586321</v>
      </c>
      <c r="AB49" s="197">
        <f t="shared" si="14"/>
        <v>7.0294784580498867E-3</v>
      </c>
      <c r="AC49" s="199">
        <f t="shared" si="17"/>
        <v>2.6835180055401662E-3</v>
      </c>
      <c r="AD49" s="149"/>
      <c r="AE49" s="149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07"/>
      <c r="B50" s="195" t="s">
        <v>203</v>
      </c>
      <c r="C50" s="196">
        <v>4713</v>
      </c>
      <c r="D50" s="196">
        <v>2</v>
      </c>
      <c r="E50" s="196">
        <v>3092</v>
      </c>
      <c r="F50" s="196">
        <v>6686</v>
      </c>
      <c r="G50" s="196">
        <v>5364</v>
      </c>
      <c r="H50" s="197">
        <f t="shared" si="18"/>
        <v>-0.19772659288064609</v>
      </c>
      <c r="I50" s="198">
        <f t="shared" si="19"/>
        <v>0.13812858052196053</v>
      </c>
      <c r="J50" s="197">
        <f t="shared" si="12"/>
        <v>3.8139118192871316E-2</v>
      </c>
      <c r="K50" s="199">
        <f t="shared" si="15"/>
        <v>0.20281306715063521</v>
      </c>
      <c r="L50" s="196">
        <v>3842</v>
      </c>
      <c r="M50" s="196">
        <v>0</v>
      </c>
      <c r="N50" s="196">
        <v>1160</v>
      </c>
      <c r="O50" s="196">
        <v>3897</v>
      </c>
      <c r="P50" s="196">
        <v>4134</v>
      </c>
      <c r="Q50" s="197">
        <f t="shared" si="20"/>
        <v>6.0816012317167045E-2</v>
      </c>
      <c r="R50" s="198">
        <f t="shared" si="21"/>
        <v>7.6002082248828762E-2</v>
      </c>
      <c r="S50" s="197">
        <f t="shared" si="13"/>
        <v>2.1843659843385082E-2</v>
      </c>
      <c r="T50" s="199">
        <f t="shared" si="16"/>
        <v>0.15630671506352087</v>
      </c>
      <c r="U50" s="196">
        <v>247</v>
      </c>
      <c r="V50" s="196">
        <v>0</v>
      </c>
      <c r="W50" s="196">
        <v>75</v>
      </c>
      <c r="X50" s="196">
        <v>168</v>
      </c>
      <c r="Y50" s="196">
        <v>155</v>
      </c>
      <c r="Z50" s="197">
        <f t="shared" si="22"/>
        <v>-7.7380952380952328E-2</v>
      </c>
      <c r="AA50" s="198">
        <f t="shared" si="23"/>
        <v>-0.37246963562753033</v>
      </c>
      <c r="AB50" s="197">
        <f t="shared" si="14"/>
        <v>1.7573696145124718E-2</v>
      </c>
      <c r="AC50" s="199">
        <f t="shared" si="17"/>
        <v>5.8605565638233511E-3</v>
      </c>
      <c r="AD50" s="149"/>
      <c r="AE50" s="149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07"/>
      <c r="B51" s="195" t="s">
        <v>207</v>
      </c>
      <c r="C51" s="196">
        <v>1733</v>
      </c>
      <c r="D51" s="196">
        <v>0</v>
      </c>
      <c r="E51" s="196">
        <v>65</v>
      </c>
      <c r="F51" s="196">
        <v>1844</v>
      </c>
      <c r="G51" s="196">
        <v>2689</v>
      </c>
      <c r="H51" s="197">
        <f t="shared" si="18"/>
        <v>0.45824295010845995</v>
      </c>
      <c r="I51" s="198">
        <f t="shared" si="19"/>
        <v>0.5516445470282747</v>
      </c>
      <c r="J51" s="197">
        <f t="shared" si="12"/>
        <v>1.9119330503473333E-2</v>
      </c>
      <c r="K51" s="199">
        <f t="shared" si="15"/>
        <v>6.3006701344955243E-2</v>
      </c>
      <c r="L51" s="196">
        <v>20375</v>
      </c>
      <c r="M51" s="196">
        <v>1</v>
      </c>
      <c r="N51" s="196">
        <v>330</v>
      </c>
      <c r="O51" s="196">
        <v>18379</v>
      </c>
      <c r="P51" s="196">
        <v>22243</v>
      </c>
      <c r="Q51" s="197">
        <f t="shared" si="20"/>
        <v>0.2102399477664727</v>
      </c>
      <c r="R51" s="198">
        <f t="shared" si="21"/>
        <v>9.1680981595092081E-2</v>
      </c>
      <c r="S51" s="197">
        <f t="shared" si="13"/>
        <v>0.11752988047808766</v>
      </c>
      <c r="T51" s="199">
        <f t="shared" si="16"/>
        <v>0.52118187356483436</v>
      </c>
      <c r="U51" s="196">
        <v>15</v>
      </c>
      <c r="V51" s="196">
        <v>0</v>
      </c>
      <c r="W51" s="196">
        <v>3</v>
      </c>
      <c r="X51" s="196">
        <v>27</v>
      </c>
      <c r="Y51" s="196">
        <v>44</v>
      </c>
      <c r="Z51" s="197">
        <f t="shared" si="22"/>
        <v>0.62962962962962954</v>
      </c>
      <c r="AA51" s="198">
        <f t="shared" si="23"/>
        <v>1.9333333333333331</v>
      </c>
      <c r="AB51" s="197">
        <f t="shared" si="14"/>
        <v>4.9886621315192742E-3</v>
      </c>
      <c r="AC51" s="199">
        <f t="shared" si="17"/>
        <v>1.0309761469609634E-3</v>
      </c>
      <c r="AD51" s="149"/>
      <c r="AE51" s="149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07"/>
      <c r="B52" s="195" t="s">
        <v>229</v>
      </c>
      <c r="C52" s="196">
        <v>3054</v>
      </c>
      <c r="D52" s="196">
        <v>0</v>
      </c>
      <c r="E52" s="196">
        <v>3379</v>
      </c>
      <c r="F52" s="196">
        <v>4106</v>
      </c>
      <c r="G52" s="196">
        <v>4776</v>
      </c>
      <c r="H52" s="197">
        <f t="shared" si="18"/>
        <v>0.16317584023380416</v>
      </c>
      <c r="I52" s="198">
        <f t="shared" si="19"/>
        <v>0.56385068762278978</v>
      </c>
      <c r="J52" s="197">
        <f t="shared" si="12"/>
        <v>3.3958320001706448E-2</v>
      </c>
      <c r="K52" s="199">
        <f t="shared" si="15"/>
        <v>0.24065302831804897</v>
      </c>
      <c r="L52" s="196">
        <v>3448</v>
      </c>
      <c r="M52" s="196">
        <v>0</v>
      </c>
      <c r="N52" s="196">
        <v>123</v>
      </c>
      <c r="O52" s="196">
        <v>2156</v>
      </c>
      <c r="P52" s="196">
        <v>2705</v>
      </c>
      <c r="Q52" s="197">
        <f t="shared" si="20"/>
        <v>0.25463821892393312</v>
      </c>
      <c r="R52" s="198">
        <f t="shared" si="21"/>
        <v>-0.21548723897911837</v>
      </c>
      <c r="S52" s="197">
        <f t="shared" si="13"/>
        <v>1.4292960782863242E-2</v>
      </c>
      <c r="T52" s="199">
        <f t="shared" si="16"/>
        <v>0.13629950619772246</v>
      </c>
      <c r="U52" s="196">
        <v>99</v>
      </c>
      <c r="V52" s="196">
        <v>0</v>
      </c>
      <c r="W52" s="196">
        <v>29</v>
      </c>
      <c r="X52" s="196">
        <v>91</v>
      </c>
      <c r="Y52" s="196">
        <v>26</v>
      </c>
      <c r="Z52" s="197">
        <f t="shared" si="22"/>
        <v>-0.7142857142857143</v>
      </c>
      <c r="AA52" s="198">
        <f t="shared" si="23"/>
        <v>-0.73737373737373735</v>
      </c>
      <c r="AB52" s="197">
        <f t="shared" si="14"/>
        <v>2.9478458049886623E-3</v>
      </c>
      <c r="AC52" s="199">
        <f t="shared" si="17"/>
        <v>1.3100876750982565E-3</v>
      </c>
      <c r="AD52" s="149"/>
      <c r="AE52" s="149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07"/>
      <c r="B53" s="195" t="s">
        <v>219</v>
      </c>
      <c r="C53" s="196">
        <v>846</v>
      </c>
      <c r="D53" s="196">
        <v>2</v>
      </c>
      <c r="E53" s="196">
        <v>232</v>
      </c>
      <c r="F53" s="196">
        <v>1038</v>
      </c>
      <c r="G53" s="196">
        <v>1321</v>
      </c>
      <c r="H53" s="197">
        <f t="shared" si="18"/>
        <v>0.27263969171483615</v>
      </c>
      <c r="I53" s="198">
        <f t="shared" si="19"/>
        <v>0.56146572104018921</v>
      </c>
      <c r="J53" s="197">
        <f t="shared" si="12"/>
        <v>9.3925755281101791E-3</v>
      </c>
      <c r="K53" s="199">
        <f t="shared" si="15"/>
        <v>0.17705401420721084</v>
      </c>
      <c r="L53" s="196">
        <v>2117</v>
      </c>
      <c r="M53" s="196">
        <v>0</v>
      </c>
      <c r="N53" s="196">
        <v>303</v>
      </c>
      <c r="O53" s="196">
        <v>2105</v>
      </c>
      <c r="P53" s="196">
        <v>1748</v>
      </c>
      <c r="Q53" s="197">
        <f t="shared" si="20"/>
        <v>-0.16959619952494065</v>
      </c>
      <c r="R53" s="198">
        <f t="shared" si="21"/>
        <v>-0.17430325932923951</v>
      </c>
      <c r="S53" s="197">
        <f t="shared" si="13"/>
        <v>9.2362644911071889E-3</v>
      </c>
      <c r="T53" s="199">
        <f t="shared" si="16"/>
        <v>0.23428494839833802</v>
      </c>
      <c r="U53" s="196">
        <v>2</v>
      </c>
      <c r="V53" s="196">
        <v>0</v>
      </c>
      <c r="W53" s="196">
        <v>1</v>
      </c>
      <c r="X53" s="196">
        <v>6</v>
      </c>
      <c r="Y53" s="196">
        <v>5</v>
      </c>
      <c r="Z53" s="197">
        <f t="shared" si="22"/>
        <v>-0.16666666666666663</v>
      </c>
      <c r="AA53" s="198">
        <f t="shared" si="23"/>
        <v>1.5</v>
      </c>
      <c r="AB53" s="197">
        <f t="shared" si="14"/>
        <v>5.6689342403628119E-4</v>
      </c>
      <c r="AC53" s="199">
        <f t="shared" si="17"/>
        <v>6.7015145422865568E-4</v>
      </c>
      <c r="AD53" s="149"/>
      <c r="AE53" s="149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07"/>
      <c r="B54" s="195" t="s">
        <v>231</v>
      </c>
      <c r="C54" s="196">
        <v>12</v>
      </c>
      <c r="D54" s="196">
        <v>0</v>
      </c>
      <c r="E54" s="196">
        <v>5</v>
      </c>
      <c r="F54" s="196">
        <v>14</v>
      </c>
      <c r="G54" s="196">
        <v>0</v>
      </c>
      <c r="H54" s="197">
        <f t="shared" si="18"/>
        <v>-1</v>
      </c>
      <c r="I54" s="198">
        <f t="shared" si="19"/>
        <v>-1</v>
      </c>
      <c r="J54" s="197">
        <f t="shared" si="12"/>
        <v>0</v>
      </c>
      <c r="K54" s="199">
        <f t="shared" si="15"/>
        <v>0</v>
      </c>
      <c r="L54" s="196">
        <v>8</v>
      </c>
      <c r="M54" s="196">
        <v>0</v>
      </c>
      <c r="N54" s="196">
        <v>3</v>
      </c>
      <c r="O54" s="196">
        <v>2</v>
      </c>
      <c r="P54" s="196">
        <v>1</v>
      </c>
      <c r="Q54" s="197">
        <f t="shared" si="20"/>
        <v>-0.5</v>
      </c>
      <c r="R54" s="198">
        <f t="shared" si="21"/>
        <v>-0.875</v>
      </c>
      <c r="S54" s="197">
        <f t="shared" si="13"/>
        <v>5.2839041711139525E-6</v>
      </c>
      <c r="T54" s="199">
        <f t="shared" si="16"/>
        <v>3.0656039239730225E-4</v>
      </c>
      <c r="U54" s="196">
        <v>0</v>
      </c>
      <c r="V54" s="196">
        <v>0</v>
      </c>
      <c r="W54" s="196">
        <v>0</v>
      </c>
      <c r="X54" s="196">
        <v>2</v>
      </c>
      <c r="Y54" s="196">
        <v>0</v>
      </c>
      <c r="Z54" s="197">
        <f t="shared" si="22"/>
        <v>-1</v>
      </c>
      <c r="AA54" s="198" t="str">
        <f t="shared" si="23"/>
        <v>-</v>
      </c>
      <c r="AB54" s="197">
        <f t="shared" si="14"/>
        <v>0</v>
      </c>
      <c r="AC54" s="199">
        <f t="shared" si="17"/>
        <v>0</v>
      </c>
      <c r="AD54" s="149"/>
      <c r="AE54" s="149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07"/>
      <c r="B55" s="195" t="s">
        <v>211</v>
      </c>
      <c r="C55" s="196">
        <v>1695</v>
      </c>
      <c r="D55" s="196">
        <v>0</v>
      </c>
      <c r="E55" s="196">
        <v>1303</v>
      </c>
      <c r="F55" s="196">
        <v>1286</v>
      </c>
      <c r="G55" s="196">
        <v>1540</v>
      </c>
      <c r="H55" s="197">
        <f t="shared" si="18"/>
        <v>0.19751166407465015</v>
      </c>
      <c r="I55" s="198">
        <f t="shared" si="19"/>
        <v>-9.1445427728613526E-2</v>
      </c>
      <c r="J55" s="197">
        <f t="shared" si="12"/>
        <v>1.094970954828893E-2</v>
      </c>
      <c r="K55" s="199">
        <f t="shared" si="15"/>
        <v>0.14753784249856294</v>
      </c>
      <c r="L55" s="196">
        <v>1378</v>
      </c>
      <c r="M55" s="196">
        <v>0</v>
      </c>
      <c r="N55" s="196">
        <v>801</v>
      </c>
      <c r="O55" s="196">
        <v>1170</v>
      </c>
      <c r="P55" s="196">
        <v>1316</v>
      </c>
      <c r="Q55" s="197">
        <f t="shared" si="20"/>
        <v>0.12478632478632479</v>
      </c>
      <c r="R55" s="198">
        <f t="shared" si="21"/>
        <v>-4.4992743105950694E-2</v>
      </c>
      <c r="S55" s="197">
        <f t="shared" si="13"/>
        <v>6.9536178891859615E-3</v>
      </c>
      <c r="T55" s="199">
        <f t="shared" si="16"/>
        <v>0.12607779268059016</v>
      </c>
      <c r="U55" s="196">
        <v>190</v>
      </c>
      <c r="V55" s="196">
        <v>0</v>
      </c>
      <c r="W55" s="196">
        <v>83</v>
      </c>
      <c r="X55" s="196">
        <v>115</v>
      </c>
      <c r="Y55" s="196">
        <v>102</v>
      </c>
      <c r="Z55" s="197">
        <f t="shared" si="22"/>
        <v>-0.11304347826086958</v>
      </c>
      <c r="AA55" s="198">
        <f t="shared" si="23"/>
        <v>-0.4631578947368421</v>
      </c>
      <c r="AB55" s="197">
        <f t="shared" si="14"/>
        <v>1.1564625850340135E-2</v>
      </c>
      <c r="AC55" s="199">
        <f t="shared" si="17"/>
        <v>9.7719869706840382E-3</v>
      </c>
      <c r="AD55" s="149"/>
      <c r="AE55" s="149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07"/>
      <c r="B56" s="195" t="s">
        <v>225</v>
      </c>
      <c r="C56" s="196">
        <v>824</v>
      </c>
      <c r="D56" s="196">
        <v>0</v>
      </c>
      <c r="E56" s="196">
        <v>582</v>
      </c>
      <c r="F56" s="196">
        <v>625</v>
      </c>
      <c r="G56" s="196">
        <v>1192</v>
      </c>
      <c r="H56" s="197">
        <f t="shared" si="18"/>
        <v>0.90720000000000001</v>
      </c>
      <c r="I56" s="198">
        <f t="shared" si="19"/>
        <v>0.44660194174757284</v>
      </c>
      <c r="J56" s="197">
        <f t="shared" si="12"/>
        <v>8.4753595984158464E-3</v>
      </c>
      <c r="K56" s="199">
        <f t="shared" si="15"/>
        <v>0.18721532904036439</v>
      </c>
      <c r="L56" s="196">
        <v>74</v>
      </c>
      <c r="M56" s="196">
        <v>0</v>
      </c>
      <c r="N56" s="196">
        <v>19</v>
      </c>
      <c r="O56" s="196">
        <v>90</v>
      </c>
      <c r="P56" s="196">
        <v>33</v>
      </c>
      <c r="Q56" s="197">
        <f t="shared" si="20"/>
        <v>-0.6333333333333333</v>
      </c>
      <c r="R56" s="198">
        <f t="shared" si="21"/>
        <v>-0.55405405405405406</v>
      </c>
      <c r="S56" s="197">
        <f t="shared" si="13"/>
        <v>1.7436883764676043E-4</v>
      </c>
      <c r="T56" s="199">
        <f t="shared" si="16"/>
        <v>5.1829747133657926E-3</v>
      </c>
      <c r="U56" s="196">
        <v>20</v>
      </c>
      <c r="V56" s="196">
        <v>0</v>
      </c>
      <c r="W56" s="196">
        <v>4</v>
      </c>
      <c r="X56" s="196">
        <v>5</v>
      </c>
      <c r="Y56" s="196">
        <v>23</v>
      </c>
      <c r="Z56" s="197">
        <f t="shared" si="22"/>
        <v>3.5999999999999996</v>
      </c>
      <c r="AA56" s="198">
        <f t="shared" si="23"/>
        <v>0.14999999999999991</v>
      </c>
      <c r="AB56" s="197">
        <f t="shared" si="14"/>
        <v>2.6077097505668935E-3</v>
      </c>
      <c r="AC56" s="199">
        <f t="shared" si="17"/>
        <v>3.6123763153761584E-3</v>
      </c>
      <c r="AD56" s="149"/>
      <c r="AE56" s="149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07"/>
      <c r="B57" s="195" t="s">
        <v>375</v>
      </c>
      <c r="C57" s="196">
        <v>170</v>
      </c>
      <c r="D57" s="196">
        <v>0</v>
      </c>
      <c r="E57" s="196">
        <v>70</v>
      </c>
      <c r="F57" s="196">
        <v>175</v>
      </c>
      <c r="G57" s="196">
        <v>185</v>
      </c>
      <c r="H57" s="197">
        <f t="shared" si="18"/>
        <v>5.7142857142857162E-2</v>
      </c>
      <c r="I57" s="198">
        <f t="shared" si="19"/>
        <v>8.8235294117646967E-2</v>
      </c>
      <c r="J57" s="197">
        <f t="shared" si="12"/>
        <v>1.315387185995748E-3</v>
      </c>
      <c r="K57" s="199">
        <f t="shared" si="15"/>
        <v>4.0775843068106679E-2</v>
      </c>
      <c r="L57" s="196">
        <v>300</v>
      </c>
      <c r="M57" s="196">
        <v>0</v>
      </c>
      <c r="N57" s="196">
        <v>42</v>
      </c>
      <c r="O57" s="196">
        <v>305</v>
      </c>
      <c r="P57" s="196">
        <v>442</v>
      </c>
      <c r="Q57" s="197">
        <f t="shared" si="20"/>
        <v>0.44918032786885242</v>
      </c>
      <c r="R57" s="198">
        <f t="shared" si="21"/>
        <v>0.47333333333333338</v>
      </c>
      <c r="S57" s="197">
        <f t="shared" si="13"/>
        <v>2.335485643632367E-3</v>
      </c>
      <c r="T57" s="199">
        <f t="shared" si="16"/>
        <v>9.7421203438395415E-2</v>
      </c>
      <c r="U57" s="196">
        <v>65</v>
      </c>
      <c r="V57" s="196">
        <v>0</v>
      </c>
      <c r="W57" s="196">
        <v>0</v>
      </c>
      <c r="X57" s="196">
        <v>42</v>
      </c>
      <c r="Y57" s="196">
        <v>66</v>
      </c>
      <c r="Z57" s="197">
        <f t="shared" si="22"/>
        <v>0.5714285714285714</v>
      </c>
      <c r="AA57" s="198">
        <f t="shared" si="23"/>
        <v>1.538461538461533E-2</v>
      </c>
      <c r="AB57" s="197">
        <f t="shared" si="14"/>
        <v>7.4829931972789114E-3</v>
      </c>
      <c r="AC57" s="199">
        <f t="shared" si="17"/>
        <v>1.454705752700022E-2</v>
      </c>
      <c r="AD57" s="149"/>
      <c r="AE57" s="149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07"/>
      <c r="B58" s="195" t="s">
        <v>221</v>
      </c>
      <c r="C58" s="196">
        <v>31</v>
      </c>
      <c r="D58" s="196">
        <v>0</v>
      </c>
      <c r="E58" s="196">
        <v>7</v>
      </c>
      <c r="F58" s="196">
        <v>48</v>
      </c>
      <c r="G58" s="196">
        <v>81</v>
      </c>
      <c r="H58" s="197">
        <f t="shared" si="18"/>
        <v>0.6875</v>
      </c>
      <c r="I58" s="198">
        <f t="shared" si="19"/>
        <v>1.6129032258064515</v>
      </c>
      <c r="J58" s="197">
        <f t="shared" si="12"/>
        <v>5.7592628143597624E-4</v>
      </c>
      <c r="K58" s="199">
        <f t="shared" si="15"/>
        <v>0.11505681818181818</v>
      </c>
      <c r="L58" s="196">
        <v>28</v>
      </c>
      <c r="M58" s="196">
        <v>0</v>
      </c>
      <c r="N58" s="196">
        <v>5</v>
      </c>
      <c r="O58" s="196">
        <v>44</v>
      </c>
      <c r="P58" s="196">
        <v>53</v>
      </c>
      <c r="Q58" s="197">
        <f t="shared" si="20"/>
        <v>0.20454545454545459</v>
      </c>
      <c r="R58" s="198">
        <f t="shared" si="21"/>
        <v>0.89285714285714279</v>
      </c>
      <c r="S58" s="197">
        <f t="shared" si="13"/>
        <v>2.800469210690395E-4</v>
      </c>
      <c r="T58" s="199">
        <f t="shared" si="16"/>
        <v>7.5284090909090912E-2</v>
      </c>
      <c r="U58" s="196">
        <v>1</v>
      </c>
      <c r="V58" s="196">
        <v>0</v>
      </c>
      <c r="W58" s="196">
        <v>0</v>
      </c>
      <c r="X58" s="196">
        <v>0</v>
      </c>
      <c r="Y58" s="196">
        <v>9</v>
      </c>
      <c r="Z58" s="197" t="str">
        <f t="shared" si="22"/>
        <v>-</v>
      </c>
      <c r="AA58" s="198">
        <f t="shared" si="23"/>
        <v>8</v>
      </c>
      <c r="AB58" s="197">
        <f t="shared" si="14"/>
        <v>1.0204081632653062E-3</v>
      </c>
      <c r="AC58" s="199">
        <f t="shared" si="17"/>
        <v>1.278409090909091E-2</v>
      </c>
      <c r="AD58" s="149"/>
      <c r="AE58" s="149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07"/>
      <c r="B59" s="195" t="s">
        <v>244</v>
      </c>
      <c r="C59" s="196">
        <v>90</v>
      </c>
      <c r="D59" s="196">
        <v>2</v>
      </c>
      <c r="E59" s="196">
        <v>83</v>
      </c>
      <c r="F59" s="196">
        <v>376</v>
      </c>
      <c r="G59" s="196">
        <v>520</v>
      </c>
      <c r="H59" s="197">
        <f t="shared" si="18"/>
        <v>0.38297872340425543</v>
      </c>
      <c r="I59" s="198">
        <f t="shared" si="19"/>
        <v>4.7777777777777777</v>
      </c>
      <c r="J59" s="197">
        <f t="shared" si="12"/>
        <v>3.6973045227988595E-3</v>
      </c>
      <c r="K59" s="199">
        <f t="shared" si="15"/>
        <v>9.5553105475927963E-2</v>
      </c>
      <c r="L59" s="196">
        <v>402</v>
      </c>
      <c r="M59" s="196">
        <v>1</v>
      </c>
      <c r="N59" s="196">
        <v>64</v>
      </c>
      <c r="O59" s="196">
        <v>392</v>
      </c>
      <c r="P59" s="196">
        <v>559</v>
      </c>
      <c r="Q59" s="197">
        <f t="shared" si="20"/>
        <v>0.42602040816326525</v>
      </c>
      <c r="R59" s="198">
        <f t="shared" si="21"/>
        <v>0.39054726368159209</v>
      </c>
      <c r="S59" s="197">
        <f t="shared" si="13"/>
        <v>2.9537024316526996E-3</v>
      </c>
      <c r="T59" s="199">
        <f t="shared" si="16"/>
        <v>0.10271958838662257</v>
      </c>
      <c r="U59" s="196">
        <v>87</v>
      </c>
      <c r="V59" s="196">
        <v>0</v>
      </c>
      <c r="W59" s="196">
        <v>4</v>
      </c>
      <c r="X59" s="196">
        <v>57</v>
      </c>
      <c r="Y59" s="196">
        <v>40</v>
      </c>
      <c r="Z59" s="197">
        <f t="shared" si="22"/>
        <v>-0.29824561403508776</v>
      </c>
      <c r="AA59" s="198">
        <f t="shared" si="23"/>
        <v>-0.54022988505747127</v>
      </c>
      <c r="AB59" s="197">
        <f t="shared" si="14"/>
        <v>4.5351473922902496E-3</v>
      </c>
      <c r="AC59" s="199">
        <f t="shared" si="17"/>
        <v>7.3502388827636897E-3</v>
      </c>
      <c r="AD59" s="149"/>
      <c r="AE59" s="149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07"/>
      <c r="B60" s="195" t="s">
        <v>235</v>
      </c>
      <c r="C60" s="196">
        <v>106</v>
      </c>
      <c r="D60" s="196">
        <v>0</v>
      </c>
      <c r="E60" s="196">
        <v>24</v>
      </c>
      <c r="F60" s="196">
        <v>285</v>
      </c>
      <c r="G60" s="196">
        <v>231</v>
      </c>
      <c r="H60" s="197">
        <f t="shared" si="18"/>
        <v>-0.18947368421052635</v>
      </c>
      <c r="I60" s="198">
        <f t="shared" si="19"/>
        <v>1.1792452830188678</v>
      </c>
      <c r="J60" s="197">
        <f t="shared" si="12"/>
        <v>1.6424564322433395E-3</v>
      </c>
      <c r="K60" s="199">
        <f t="shared" si="15"/>
        <v>0.10303300624442462</v>
      </c>
      <c r="L60" s="196">
        <v>311</v>
      </c>
      <c r="M60" s="196">
        <v>0</v>
      </c>
      <c r="N60" s="196">
        <v>17</v>
      </c>
      <c r="O60" s="196">
        <v>209</v>
      </c>
      <c r="P60" s="196">
        <v>402</v>
      </c>
      <c r="Q60" s="197">
        <f t="shared" si="20"/>
        <v>0.92344497607655507</v>
      </c>
      <c r="R60" s="198">
        <f t="shared" si="21"/>
        <v>0.292604501607717</v>
      </c>
      <c r="S60" s="197">
        <f t="shared" si="13"/>
        <v>2.1241294767878091E-3</v>
      </c>
      <c r="T60" s="199">
        <f t="shared" si="16"/>
        <v>0.17930419268510259</v>
      </c>
      <c r="U60" s="196">
        <v>1</v>
      </c>
      <c r="V60" s="196">
        <v>0</v>
      </c>
      <c r="W60" s="196">
        <v>0</v>
      </c>
      <c r="X60" s="196">
        <v>6</v>
      </c>
      <c r="Y60" s="196">
        <v>4</v>
      </c>
      <c r="Z60" s="197">
        <f t="shared" si="22"/>
        <v>-0.33333333333333337</v>
      </c>
      <c r="AA60" s="198">
        <f t="shared" si="23"/>
        <v>3</v>
      </c>
      <c r="AB60" s="197">
        <f t="shared" si="14"/>
        <v>4.5351473922902497E-4</v>
      </c>
      <c r="AC60" s="199">
        <f t="shared" si="17"/>
        <v>1.7841213202497771E-3</v>
      </c>
      <c r="AD60" s="149"/>
      <c r="AE60" s="149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07"/>
      <c r="B61" s="195" t="s">
        <v>223</v>
      </c>
      <c r="C61" s="196">
        <v>17</v>
      </c>
      <c r="D61" s="196">
        <v>0</v>
      </c>
      <c r="E61" s="196">
        <v>14</v>
      </c>
      <c r="F61" s="196">
        <v>46</v>
      </c>
      <c r="G61" s="196">
        <v>34</v>
      </c>
      <c r="H61" s="197">
        <f t="shared" si="18"/>
        <v>-0.26086956521739135</v>
      </c>
      <c r="I61" s="198">
        <f t="shared" si="19"/>
        <v>1</v>
      </c>
      <c r="J61" s="197">
        <f t="shared" si="12"/>
        <v>2.4174683418300236E-4</v>
      </c>
      <c r="K61" s="199">
        <f t="shared" si="15"/>
        <v>7.7010192525481316E-3</v>
      </c>
      <c r="L61" s="196">
        <v>122</v>
      </c>
      <c r="M61" s="196">
        <v>0</v>
      </c>
      <c r="N61" s="196">
        <v>5</v>
      </c>
      <c r="O61" s="196">
        <v>43</v>
      </c>
      <c r="P61" s="196">
        <v>51</v>
      </c>
      <c r="Q61" s="197">
        <f t="shared" si="20"/>
        <v>0.18604651162790709</v>
      </c>
      <c r="R61" s="198">
        <f t="shared" si="21"/>
        <v>-0.58196721311475408</v>
      </c>
      <c r="S61" s="197">
        <f t="shared" si="13"/>
        <v>2.694791127268116E-4</v>
      </c>
      <c r="T61" s="199">
        <f t="shared" si="16"/>
        <v>1.1551528878822197E-2</v>
      </c>
      <c r="U61" s="196">
        <v>4</v>
      </c>
      <c r="V61" s="196">
        <v>0</v>
      </c>
      <c r="W61" s="196">
        <v>0</v>
      </c>
      <c r="X61" s="196">
        <v>2</v>
      </c>
      <c r="Y61" s="196">
        <v>5</v>
      </c>
      <c r="Z61" s="197">
        <f t="shared" si="22"/>
        <v>1.5</v>
      </c>
      <c r="AA61" s="198">
        <f t="shared" si="23"/>
        <v>0.25</v>
      </c>
      <c r="AB61" s="197">
        <f t="shared" si="14"/>
        <v>5.6689342403628119E-4</v>
      </c>
      <c r="AC61" s="199">
        <f t="shared" si="17"/>
        <v>1.1325028312570782E-3</v>
      </c>
      <c r="AD61" s="149"/>
      <c r="AE61" s="149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07"/>
      <c r="B62" s="195" t="s">
        <v>215</v>
      </c>
      <c r="C62" s="196">
        <v>596</v>
      </c>
      <c r="D62" s="196">
        <v>1</v>
      </c>
      <c r="E62" s="196">
        <v>146</v>
      </c>
      <c r="F62" s="196">
        <v>645</v>
      </c>
      <c r="G62" s="196">
        <v>598</v>
      </c>
      <c r="H62" s="197">
        <f t="shared" si="18"/>
        <v>-7.2868217054263607E-2</v>
      </c>
      <c r="I62" s="198">
        <f t="shared" si="19"/>
        <v>3.3557046979866278E-3</v>
      </c>
      <c r="J62" s="197">
        <f t="shared" si="12"/>
        <v>4.2519002012186887E-3</v>
      </c>
      <c r="K62" s="199">
        <f t="shared" si="15"/>
        <v>0.14875621890547264</v>
      </c>
      <c r="L62" s="196">
        <v>275</v>
      </c>
      <c r="M62" s="196">
        <v>0</v>
      </c>
      <c r="N62" s="196">
        <v>41</v>
      </c>
      <c r="O62" s="196">
        <v>320</v>
      </c>
      <c r="P62" s="196">
        <v>291</v>
      </c>
      <c r="Q62" s="197">
        <f t="shared" si="20"/>
        <v>-9.0624999999999956E-2</v>
      </c>
      <c r="R62" s="198">
        <f t="shared" si="21"/>
        <v>5.8181818181818112E-2</v>
      </c>
      <c r="S62" s="197">
        <f t="shared" si="13"/>
        <v>1.5376161137941602E-3</v>
      </c>
      <c r="T62" s="199">
        <f t="shared" si="16"/>
        <v>7.2388059701492535E-2</v>
      </c>
      <c r="U62" s="196">
        <v>64</v>
      </c>
      <c r="V62" s="196">
        <v>0</v>
      </c>
      <c r="W62" s="196">
        <v>15</v>
      </c>
      <c r="X62" s="196">
        <v>34</v>
      </c>
      <c r="Y62" s="196">
        <v>55</v>
      </c>
      <c r="Z62" s="197">
        <f t="shared" si="22"/>
        <v>0.61764705882352944</v>
      </c>
      <c r="AA62" s="198">
        <f t="shared" si="23"/>
        <v>-0.140625</v>
      </c>
      <c r="AB62" s="197">
        <f t="shared" si="14"/>
        <v>6.2358276643990932E-3</v>
      </c>
      <c r="AC62" s="199">
        <f t="shared" si="17"/>
        <v>1.3681592039800995E-2</v>
      </c>
      <c r="AD62" s="149"/>
      <c r="AE62" s="149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07"/>
      <c r="B63" s="195" t="s">
        <v>241</v>
      </c>
      <c r="C63" s="196">
        <v>452</v>
      </c>
      <c r="D63" s="196">
        <v>0</v>
      </c>
      <c r="E63" s="196">
        <v>841</v>
      </c>
      <c r="F63" s="196">
        <v>1260</v>
      </c>
      <c r="G63" s="196">
        <v>1568</v>
      </c>
      <c r="H63" s="197">
        <f t="shared" si="18"/>
        <v>0.24444444444444446</v>
      </c>
      <c r="I63" s="198">
        <f t="shared" si="19"/>
        <v>2.4690265486725664</v>
      </c>
      <c r="J63" s="197">
        <f t="shared" si="12"/>
        <v>1.1148795176439638E-2</v>
      </c>
      <c r="K63" s="199">
        <f t="shared" si="15"/>
        <v>0.29849609746811345</v>
      </c>
      <c r="L63" s="196">
        <v>278</v>
      </c>
      <c r="M63" s="196">
        <v>0</v>
      </c>
      <c r="N63" s="196">
        <v>136</v>
      </c>
      <c r="O63" s="196">
        <v>536</v>
      </c>
      <c r="P63" s="196">
        <v>485</v>
      </c>
      <c r="Q63" s="197">
        <f t="shared" si="20"/>
        <v>-9.5149253731343308E-2</v>
      </c>
      <c r="R63" s="198">
        <f t="shared" si="21"/>
        <v>0.74460431654676262</v>
      </c>
      <c r="S63" s="197">
        <f t="shared" si="13"/>
        <v>2.562693522990267E-3</v>
      </c>
      <c r="T63" s="199">
        <f t="shared" si="16"/>
        <v>9.2328193413287643E-2</v>
      </c>
      <c r="U63" s="196">
        <v>18</v>
      </c>
      <c r="V63" s="196">
        <v>0</v>
      </c>
      <c r="W63" s="196">
        <v>14</v>
      </c>
      <c r="X63" s="196">
        <v>35</v>
      </c>
      <c r="Y63" s="196">
        <v>111</v>
      </c>
      <c r="Z63" s="197">
        <f t="shared" si="22"/>
        <v>2.1714285714285713</v>
      </c>
      <c r="AA63" s="198">
        <f t="shared" si="23"/>
        <v>5.166666666666667</v>
      </c>
      <c r="AB63" s="197">
        <f t="shared" si="14"/>
        <v>1.2585034013605442E-2</v>
      </c>
      <c r="AC63" s="199">
        <f t="shared" si="17"/>
        <v>2.11307824100514E-2</v>
      </c>
      <c r="AD63" s="149"/>
      <c r="AE63" s="149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07"/>
      <c r="B64" s="195" t="s">
        <v>227</v>
      </c>
      <c r="C64" s="196">
        <v>131</v>
      </c>
      <c r="D64" s="196">
        <v>0</v>
      </c>
      <c r="E64" s="196">
        <v>178</v>
      </c>
      <c r="F64" s="196">
        <v>443</v>
      </c>
      <c r="G64" s="196">
        <v>286</v>
      </c>
      <c r="H64" s="197">
        <f t="shared" si="18"/>
        <v>-0.35440180586907444</v>
      </c>
      <c r="I64" s="198">
        <f t="shared" si="19"/>
        <v>1.1832061068702289</v>
      </c>
      <c r="J64" s="197">
        <f t="shared" si="12"/>
        <v>2.0335174875393729E-3</v>
      </c>
      <c r="K64" s="199">
        <f t="shared" si="15"/>
        <v>5.8751027115858667E-2</v>
      </c>
      <c r="L64" s="196">
        <v>382</v>
      </c>
      <c r="M64" s="196">
        <v>0</v>
      </c>
      <c r="N64" s="196">
        <v>110</v>
      </c>
      <c r="O64" s="196">
        <v>371</v>
      </c>
      <c r="P64" s="196">
        <v>494</v>
      </c>
      <c r="Q64" s="197">
        <f t="shared" si="20"/>
        <v>0.33153638814016162</v>
      </c>
      <c r="R64" s="198">
        <f t="shared" si="21"/>
        <v>0.293193717277487</v>
      </c>
      <c r="S64" s="197">
        <f t="shared" si="13"/>
        <v>2.6102486605302927E-3</v>
      </c>
      <c r="T64" s="199">
        <f t="shared" si="16"/>
        <v>0.10147904683648315</v>
      </c>
      <c r="U64" s="196">
        <v>40</v>
      </c>
      <c r="V64" s="196">
        <v>0</v>
      </c>
      <c r="W64" s="196">
        <v>9</v>
      </c>
      <c r="X64" s="196">
        <v>34</v>
      </c>
      <c r="Y64" s="196">
        <v>49</v>
      </c>
      <c r="Z64" s="197">
        <f t="shared" si="22"/>
        <v>0.44117647058823528</v>
      </c>
      <c r="AA64" s="198">
        <f t="shared" si="23"/>
        <v>0.22500000000000009</v>
      </c>
      <c r="AB64" s="197">
        <f t="shared" si="14"/>
        <v>5.5555555555555558E-3</v>
      </c>
      <c r="AC64" s="199">
        <f t="shared" si="17"/>
        <v>1.0065735414954808E-2</v>
      </c>
      <c r="AD64" s="149"/>
      <c r="AE64" s="149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07"/>
      <c r="B65" s="195" t="s">
        <v>237</v>
      </c>
      <c r="C65" s="196">
        <v>69</v>
      </c>
      <c r="D65" s="196">
        <v>0</v>
      </c>
      <c r="E65" s="196">
        <v>31</v>
      </c>
      <c r="F65" s="196">
        <v>396</v>
      </c>
      <c r="G65" s="196">
        <v>624</v>
      </c>
      <c r="H65" s="197">
        <f t="shared" si="18"/>
        <v>0.57575757575757569</v>
      </c>
      <c r="I65" s="198">
        <f t="shared" si="19"/>
        <v>8.0434782608695645</v>
      </c>
      <c r="J65" s="197">
        <f t="shared" si="12"/>
        <v>4.4367654273586316E-3</v>
      </c>
      <c r="K65" s="199">
        <f t="shared" si="15"/>
        <v>0.18972332015810275</v>
      </c>
      <c r="L65" s="196">
        <v>146</v>
      </c>
      <c r="M65" s="196">
        <v>0</v>
      </c>
      <c r="N65" s="196">
        <v>24</v>
      </c>
      <c r="O65" s="196">
        <v>139</v>
      </c>
      <c r="P65" s="196">
        <v>131</v>
      </c>
      <c r="Q65" s="197">
        <f t="shared" si="20"/>
        <v>-5.7553956834532349E-2</v>
      </c>
      <c r="R65" s="198">
        <f t="shared" si="21"/>
        <v>-0.10273972602739723</v>
      </c>
      <c r="S65" s="197">
        <f t="shared" si="13"/>
        <v>6.9219144641592776E-4</v>
      </c>
      <c r="T65" s="199">
        <f t="shared" si="16"/>
        <v>3.9829735481909392E-2</v>
      </c>
      <c r="U65" s="196">
        <v>12</v>
      </c>
      <c r="V65" s="196">
        <v>0</v>
      </c>
      <c r="W65" s="196">
        <v>3</v>
      </c>
      <c r="X65" s="196">
        <v>9</v>
      </c>
      <c r="Y65" s="196">
        <v>25</v>
      </c>
      <c r="Z65" s="197">
        <f t="shared" si="22"/>
        <v>1.7777777777777777</v>
      </c>
      <c r="AA65" s="198">
        <f t="shared" si="23"/>
        <v>1.0833333333333335</v>
      </c>
      <c r="AB65" s="197">
        <f t="shared" si="14"/>
        <v>2.8344671201814059E-3</v>
      </c>
      <c r="AC65" s="199">
        <f t="shared" si="17"/>
        <v>7.601094557616297E-3</v>
      </c>
      <c r="AD65" s="149"/>
      <c r="AE65" s="149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07"/>
      <c r="B66" s="195" t="s">
        <v>233</v>
      </c>
      <c r="C66" s="196">
        <v>128</v>
      </c>
      <c r="D66" s="196">
        <v>0</v>
      </c>
      <c r="E66" s="196">
        <v>660</v>
      </c>
      <c r="F66" s="196">
        <v>285</v>
      </c>
      <c r="G66" s="196">
        <v>247</v>
      </c>
      <c r="H66" s="197">
        <f t="shared" si="18"/>
        <v>-0.1333333333333333</v>
      </c>
      <c r="I66" s="198">
        <f t="shared" si="19"/>
        <v>0.9296875</v>
      </c>
      <c r="J66" s="197">
        <f t="shared" si="12"/>
        <v>1.7562196483294583E-3</v>
      </c>
      <c r="K66" s="199">
        <f t="shared" si="15"/>
        <v>0.18599397590361447</v>
      </c>
      <c r="L66" s="196">
        <v>156</v>
      </c>
      <c r="M66" s="196">
        <v>0</v>
      </c>
      <c r="N66" s="196">
        <v>329</v>
      </c>
      <c r="O66" s="196">
        <v>245</v>
      </c>
      <c r="P66" s="196">
        <v>217</v>
      </c>
      <c r="Q66" s="197">
        <f t="shared" si="20"/>
        <v>-0.11428571428571432</v>
      </c>
      <c r="R66" s="198">
        <f t="shared" si="21"/>
        <v>0.39102564102564097</v>
      </c>
      <c r="S66" s="197">
        <f t="shared" si="13"/>
        <v>1.1466072051317278E-3</v>
      </c>
      <c r="T66" s="199">
        <f t="shared" si="16"/>
        <v>0.16340361445783133</v>
      </c>
      <c r="U66" s="196">
        <v>1</v>
      </c>
      <c r="V66" s="196">
        <v>0</v>
      </c>
      <c r="W66" s="196">
        <v>0</v>
      </c>
      <c r="X66" s="196">
        <v>2</v>
      </c>
      <c r="Y66" s="196">
        <v>0</v>
      </c>
      <c r="Z66" s="197">
        <f t="shared" si="22"/>
        <v>-1</v>
      </c>
      <c r="AA66" s="198">
        <f t="shared" si="23"/>
        <v>-1</v>
      </c>
      <c r="AB66" s="197">
        <f t="shared" si="14"/>
        <v>0</v>
      </c>
      <c r="AC66" s="199">
        <f t="shared" si="17"/>
        <v>0</v>
      </c>
      <c r="AD66" s="149"/>
      <c r="AE66" s="149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07"/>
      <c r="B67" s="195" t="s">
        <v>239</v>
      </c>
      <c r="C67" s="196">
        <v>75</v>
      </c>
      <c r="D67" s="196">
        <v>1</v>
      </c>
      <c r="E67" s="196">
        <v>38</v>
      </c>
      <c r="F67" s="196">
        <v>60</v>
      </c>
      <c r="G67" s="196">
        <v>61</v>
      </c>
      <c r="H67" s="197">
        <f t="shared" si="18"/>
        <v>1.6666666666666607E-2</v>
      </c>
      <c r="I67" s="198">
        <f t="shared" si="19"/>
        <v>-0.18666666666666665</v>
      </c>
      <c r="J67" s="197">
        <f t="shared" si="12"/>
        <v>4.3372226132832773E-4</v>
      </c>
      <c r="K67" s="199">
        <f t="shared" si="15"/>
        <v>5.7710501419110688E-2</v>
      </c>
      <c r="L67" s="196">
        <v>106</v>
      </c>
      <c r="M67" s="196">
        <v>0</v>
      </c>
      <c r="N67" s="196">
        <v>22</v>
      </c>
      <c r="O67" s="196">
        <v>87</v>
      </c>
      <c r="P67" s="196">
        <v>71</v>
      </c>
      <c r="Q67" s="197">
        <f t="shared" si="20"/>
        <v>-0.18390804597701149</v>
      </c>
      <c r="R67" s="198">
        <f t="shared" si="21"/>
        <v>-0.33018867924528306</v>
      </c>
      <c r="S67" s="197">
        <f t="shared" si="13"/>
        <v>3.7515719614909066E-4</v>
      </c>
      <c r="T67" s="199">
        <f t="shared" si="16"/>
        <v>6.7171239356669826E-2</v>
      </c>
      <c r="U67" s="196">
        <v>48</v>
      </c>
      <c r="V67" s="196">
        <v>0</v>
      </c>
      <c r="W67" s="196">
        <v>9</v>
      </c>
      <c r="X67" s="196">
        <v>18</v>
      </c>
      <c r="Y67" s="196">
        <v>15</v>
      </c>
      <c r="Z67" s="197">
        <f t="shared" si="22"/>
        <v>-0.16666666666666663</v>
      </c>
      <c r="AA67" s="198">
        <f t="shared" si="23"/>
        <v>-0.6875</v>
      </c>
      <c r="AB67" s="197">
        <f t="shared" si="14"/>
        <v>1.7006802721088435E-3</v>
      </c>
      <c r="AC67" s="199">
        <f t="shared" si="17"/>
        <v>1.4191106906338695E-2</v>
      </c>
      <c r="AD67" s="149"/>
      <c r="AE67" s="149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07"/>
      <c r="B68" s="195" t="s">
        <v>217</v>
      </c>
      <c r="C68" s="196">
        <v>6</v>
      </c>
      <c r="D68" s="196">
        <v>0</v>
      </c>
      <c r="E68" s="196">
        <v>11</v>
      </c>
      <c r="F68" s="196">
        <v>42</v>
      </c>
      <c r="G68" s="196">
        <v>46</v>
      </c>
      <c r="H68" s="197">
        <f t="shared" si="18"/>
        <v>9.5238095238095344E-2</v>
      </c>
      <c r="I68" s="198">
        <f t="shared" si="19"/>
        <v>6.666666666666667</v>
      </c>
      <c r="J68" s="197">
        <f t="shared" si="12"/>
        <v>3.2706924624759142E-4</v>
      </c>
      <c r="K68" s="199">
        <f t="shared" si="15"/>
        <v>5.8673469387755105E-2</v>
      </c>
      <c r="L68" s="196">
        <v>135</v>
      </c>
      <c r="M68" s="196">
        <v>0</v>
      </c>
      <c r="N68" s="196">
        <v>3</v>
      </c>
      <c r="O68" s="196">
        <v>67</v>
      </c>
      <c r="P68" s="196">
        <v>99</v>
      </c>
      <c r="Q68" s="197">
        <f t="shared" si="20"/>
        <v>0.47761194029850751</v>
      </c>
      <c r="R68" s="198">
        <f t="shared" si="21"/>
        <v>-0.26666666666666672</v>
      </c>
      <c r="S68" s="197">
        <f t="shared" si="13"/>
        <v>5.2310651294028136E-4</v>
      </c>
      <c r="T68" s="199">
        <f t="shared" si="16"/>
        <v>0.12627551020408162</v>
      </c>
      <c r="U68" s="196">
        <v>20</v>
      </c>
      <c r="V68" s="196">
        <v>0</v>
      </c>
      <c r="W68" s="196">
        <v>1</v>
      </c>
      <c r="X68" s="196">
        <v>12</v>
      </c>
      <c r="Y68" s="196">
        <v>7</v>
      </c>
      <c r="Z68" s="197">
        <f t="shared" si="22"/>
        <v>-0.41666666666666663</v>
      </c>
      <c r="AA68" s="198">
        <f t="shared" si="23"/>
        <v>-0.65</v>
      </c>
      <c r="AB68" s="197">
        <f t="shared" si="14"/>
        <v>7.9365079365079365E-4</v>
      </c>
      <c r="AC68" s="199">
        <f t="shared" si="17"/>
        <v>8.9285714285714281E-3</v>
      </c>
      <c r="AD68" s="149"/>
      <c r="AE68" s="149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200"/>
      <c r="B69" s="201" t="s">
        <v>377</v>
      </c>
      <c r="C69" s="202">
        <f>C44-SUM(C45:C68)</f>
        <v>7814</v>
      </c>
      <c r="D69" s="202">
        <f>D44-SUM(D45:D68)</f>
        <v>5</v>
      </c>
      <c r="E69" s="202">
        <f>E44-SUM(E45:E68)</f>
        <v>1123</v>
      </c>
      <c r="F69" s="202">
        <f>F44-SUM(F45:F68)</f>
        <v>4768</v>
      </c>
      <c r="G69" s="202">
        <f>G44-SUM(G45:G68)</f>
        <v>4565</v>
      </c>
      <c r="H69" s="203">
        <f t="shared" si="18"/>
        <v>-4.2575503355704702E-2</v>
      </c>
      <c r="I69" s="204">
        <f t="shared" si="19"/>
        <v>-0.4157921679037625</v>
      </c>
      <c r="J69" s="203">
        <f t="shared" si="12"/>
        <v>3.245806758957076E-2</v>
      </c>
      <c r="K69" s="205">
        <f t="shared" si="15"/>
        <v>0.11517598082502839</v>
      </c>
      <c r="L69" s="202">
        <f>L44-SUM(L45:L68)</f>
        <v>3302</v>
      </c>
      <c r="M69" s="202">
        <f>M44-SUM(M45:M68)</f>
        <v>0</v>
      </c>
      <c r="N69" s="202">
        <f>N44-SUM(N45:N68)</f>
        <v>885</v>
      </c>
      <c r="O69" s="202">
        <f>O44-SUM(O45:O68)</f>
        <v>3730</v>
      </c>
      <c r="P69" s="202">
        <f>P44-SUM(P45:P68)</f>
        <v>3281</v>
      </c>
      <c r="Q69" s="203">
        <f t="shared" si="20"/>
        <v>-0.12037533512064347</v>
      </c>
      <c r="R69" s="204">
        <f t="shared" si="21"/>
        <v>-6.3597819503331543E-3</v>
      </c>
      <c r="S69" s="203">
        <f t="shared" si="13"/>
        <v>1.7336489585424879E-2</v>
      </c>
      <c r="T69" s="205">
        <f t="shared" si="16"/>
        <v>8.2780370884319415E-2</v>
      </c>
      <c r="U69" s="202">
        <f>U44-SUM(U45:U68)</f>
        <v>1042</v>
      </c>
      <c r="V69" s="202">
        <f>V44-SUM(V45:V68)</f>
        <v>0</v>
      </c>
      <c r="W69" s="202">
        <f>W44-SUM(W45:W68)</f>
        <v>260</v>
      </c>
      <c r="X69" s="202">
        <f>X44-SUM(X45:X68)</f>
        <v>985</v>
      </c>
      <c r="Y69" s="202">
        <f>Y44-SUM(Y45:Y68)</f>
        <v>892</v>
      </c>
      <c r="Z69" s="203">
        <f t="shared" si="22"/>
        <v>-9.4416243654822374E-2</v>
      </c>
      <c r="AA69" s="204">
        <f t="shared" si="23"/>
        <v>-0.14395393474088292</v>
      </c>
      <c r="AB69" s="203">
        <f t="shared" si="14"/>
        <v>0.10113378684807256</v>
      </c>
      <c r="AC69" s="205">
        <f t="shared" si="17"/>
        <v>2.2505361422984736E-2</v>
      </c>
      <c r="AD69" s="149"/>
      <c r="AE69" s="149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7">
    <mergeCell ref="C38:K38"/>
    <mergeCell ref="L38:T38"/>
    <mergeCell ref="U38:AC38"/>
    <mergeCell ref="B3:L3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C656C-7C48-40E5-99E6-B2E682E979A5}">
  <sheetPr>
    <pageSetUpPr fitToPage="1"/>
  </sheetPr>
  <dimension ref="A1:AL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  <col min="34" max="38" width="0" hidden="1" customWidth="1"/>
  </cols>
  <sheetData>
    <row r="1" spans="1:38" ht="42.75" customHeight="1" x14ac:dyDescent="0.25"/>
    <row r="3" spans="1:38" ht="42" customHeight="1" thickBot="1" x14ac:dyDescent="0.3">
      <c r="B3" s="52" t="s">
        <v>379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8" ht="6" customHeight="1" x14ac:dyDescent="0.25"/>
    <row r="5" spans="1:38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</row>
    <row r="6" spans="1:38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525</v>
      </c>
      <c r="V6" s="182" t="s">
        <v>520</v>
      </c>
      <c r="W6" s="182" t="s">
        <v>521</v>
      </c>
      <c r="X6" s="182" t="s">
        <v>522</v>
      </c>
      <c r="Y6" s="182" t="s">
        <v>523</v>
      </c>
      <c r="Z6" s="182" t="s">
        <v>524</v>
      </c>
      <c r="AA6" s="183" t="str">
        <f>CONCATENATE("var. ",RIGHT(Z6,2),"/",RIGHT(Y6,2))</f>
        <v>var. 23/22</v>
      </c>
      <c r="AB6" s="183" t="str">
        <f>CONCATENATE("var. ",RIGHT(Z6,2),"/",RIGHT(V6,2))</f>
        <v>var. 23/19</v>
      </c>
      <c r="AC6" s="182" t="str">
        <f>CONCATENATE("dif. ",RIGHT(Z6,2),"/",RIGHT(Y6,2))</f>
        <v>dif. 23/22</v>
      </c>
      <c r="AD6" s="182" t="str">
        <f>CONCATENATE("dif. ",RIGHT(Z6,2),"/",RIGHT(V6,2))</f>
        <v>dif. 23/19</v>
      </c>
      <c r="AE6" s="183" t="str">
        <f>CONCATENATE("Cuota s/ total lugares de residencia ",RIGHT(Z6,4))</f>
        <v>Cuota s/ total lugares de residencia 2023</v>
      </c>
      <c r="AF6" s="184" t="str">
        <f>CONCATENATE("cuota s/ Canarias ",RIGHT(V6,4))</f>
        <v>cuota s/ Canarias 2019</v>
      </c>
      <c r="AG6" s="184" t="str">
        <f>CONCATENATE("cuota s/ Canarias ",RIGHT(Z6,4))</f>
        <v>cuota s/ Canarias 2023</v>
      </c>
      <c r="AH6" s="208" t="s">
        <v>380</v>
      </c>
      <c r="AI6" s="208" t="s">
        <v>97</v>
      </c>
      <c r="AJ6" s="208" t="s">
        <v>381</v>
      </c>
      <c r="AK6" s="208" t="s">
        <v>382</v>
      </c>
      <c r="AL6" s="208" t="s">
        <v>383</v>
      </c>
    </row>
    <row r="7" spans="1:38" x14ac:dyDescent="0.25">
      <c r="A7" s="1"/>
      <c r="B7" s="186" t="s">
        <v>133</v>
      </c>
      <c r="C7" s="187">
        <v>5307768</v>
      </c>
      <c r="D7" s="187">
        <v>2502414</v>
      </c>
      <c r="E7" s="187">
        <v>907071</v>
      </c>
      <c r="F7" s="187">
        <v>4694110</v>
      </c>
      <c r="G7" s="187">
        <v>5375357</v>
      </c>
      <c r="H7" s="188">
        <f>IFERROR(G7/F7-1,"-")</f>
        <v>0.14512804344167485</v>
      </c>
      <c r="I7" s="188">
        <f>IFERROR(G7/C7-1,"-")</f>
        <v>1.2733977822693143E-2</v>
      </c>
      <c r="J7" s="188">
        <f>G7/G$7</f>
        <v>1</v>
      </c>
      <c r="K7" s="189">
        <f>G7/$G7</f>
        <v>1</v>
      </c>
      <c r="L7" s="187">
        <v>1513328</v>
      </c>
      <c r="M7" s="187">
        <v>734973</v>
      </c>
      <c r="N7" s="187">
        <v>292061</v>
      </c>
      <c r="O7" s="187">
        <v>1252544</v>
      </c>
      <c r="P7" s="187">
        <v>1437108</v>
      </c>
      <c r="Q7" s="188">
        <f>IFERROR(P7/O7-1,"-")</f>
        <v>0.14735131061264117</v>
      </c>
      <c r="R7" s="188">
        <f>IFERROR(P7/L7-1,"-")</f>
        <v>-5.0365816267193941E-2</v>
      </c>
      <c r="S7" s="188">
        <f>P7/P$7</f>
        <v>1</v>
      </c>
      <c r="T7" s="189">
        <f>P7/$G7</f>
        <v>0.26735117314068629</v>
      </c>
      <c r="U7" s="187">
        <v>1941334</v>
      </c>
      <c r="V7" s="187">
        <v>1958653</v>
      </c>
      <c r="W7" s="187">
        <v>948382</v>
      </c>
      <c r="X7" s="187">
        <v>378303</v>
      </c>
      <c r="Y7" s="187">
        <v>1821530</v>
      </c>
      <c r="Z7" s="187">
        <v>2083845</v>
      </c>
      <c r="AA7" s="188">
        <f>IFERROR(Z7/Y7-1,"-")</f>
        <v>0.14400805915905868</v>
      </c>
      <c r="AB7" s="188">
        <f>IFERROR(Z7/V7-1,"-")</f>
        <v>6.3917396292247686E-2</v>
      </c>
      <c r="AC7" s="187">
        <f>Z7-Y7</f>
        <v>262315</v>
      </c>
      <c r="AD7" s="187">
        <f>Z7-V7</f>
        <v>125192</v>
      </c>
      <c r="AE7" s="188">
        <f>Z7/Z$7</f>
        <v>1</v>
      </c>
      <c r="AF7" s="189">
        <f t="shared" ref="AF7:AF36" si="0">V7/$C7</f>
        <v>0.36901631721657768</v>
      </c>
      <c r="AG7" s="189">
        <f t="shared" ref="AG7:AG15" si="1">Z7/$G7</f>
        <v>0.38766634476556627</v>
      </c>
      <c r="AH7" s="149">
        <f>U7/$U$7</f>
        <v>1</v>
      </c>
      <c r="AI7" s="149">
        <f>V7/$V$7</f>
        <v>1</v>
      </c>
      <c r="AJ7" s="149">
        <f>X7/$X$7</f>
        <v>1</v>
      </c>
      <c r="AK7" s="149">
        <f>Y7/$Y$7</f>
        <v>1</v>
      </c>
      <c r="AL7" s="149">
        <f>Z7/$Z$7</f>
        <v>1</v>
      </c>
    </row>
    <row r="8" spans="1:38" x14ac:dyDescent="0.25">
      <c r="A8" s="1" t="s">
        <v>165</v>
      </c>
      <c r="B8" s="190" t="s">
        <v>166</v>
      </c>
      <c r="C8" s="191">
        <v>865533</v>
      </c>
      <c r="D8" s="191">
        <v>328568</v>
      </c>
      <c r="E8" s="191">
        <v>467349</v>
      </c>
      <c r="F8" s="191">
        <v>883638</v>
      </c>
      <c r="G8" s="191">
        <v>886181</v>
      </c>
      <c r="H8" s="192">
        <f>IFERROR(G8/F8-1,"-")</f>
        <v>2.8778753290374937E-3</v>
      </c>
      <c r="I8" s="193">
        <f>IFERROR(G8/C8-1,"-")</f>
        <v>2.3855820633066571E-2</v>
      </c>
      <c r="J8" s="192">
        <f>G8/G$7</f>
        <v>0.1648599339541541</v>
      </c>
      <c r="K8" s="194">
        <f>G8/$G8</f>
        <v>1</v>
      </c>
      <c r="L8" s="191">
        <v>283266</v>
      </c>
      <c r="M8" s="191">
        <v>104624</v>
      </c>
      <c r="N8" s="191">
        <v>178137</v>
      </c>
      <c r="O8" s="191">
        <v>289251</v>
      </c>
      <c r="P8" s="191">
        <v>275731</v>
      </c>
      <c r="Q8" s="192">
        <f>IFERROR(P8/O8-1,"-")</f>
        <v>-4.6741411438508407E-2</v>
      </c>
      <c r="R8" s="193">
        <f>IFERROR(P8/L8-1,"-")</f>
        <v>-2.6600439163189327E-2</v>
      </c>
      <c r="S8" s="192">
        <f>P8/P$7</f>
        <v>0.19186519036843439</v>
      </c>
      <c r="T8" s="194">
        <f>P8/$G8</f>
        <v>0.31114524008075101</v>
      </c>
      <c r="U8" s="191">
        <v>351904</v>
      </c>
      <c r="V8" s="191">
        <v>354708</v>
      </c>
      <c r="W8" s="191">
        <v>140877</v>
      </c>
      <c r="X8" s="191">
        <v>194447</v>
      </c>
      <c r="Y8" s="191">
        <v>345836</v>
      </c>
      <c r="Z8" s="191">
        <v>360629</v>
      </c>
      <c r="AA8" s="192">
        <f>IFERROR(Z8/Y8-1,"-")</f>
        <v>4.2774609930718688E-2</v>
      </c>
      <c r="AB8" s="193">
        <f t="shared" ref="AB8:AB36" si="2">IFERROR(Z8/V8-1,"-")</f>
        <v>1.6692603493577707E-2</v>
      </c>
      <c r="AC8" s="191">
        <f t="shared" ref="AC8:AC35" si="3">Z8-Y8</f>
        <v>14793</v>
      </c>
      <c r="AD8" s="191">
        <f t="shared" ref="AD8:AD36" si="4">Z8-V8</f>
        <v>5921</v>
      </c>
      <c r="AE8" s="192">
        <f>Z8/Z$7</f>
        <v>0.17305941660728125</v>
      </c>
      <c r="AF8" s="194">
        <f t="shared" si="0"/>
        <v>0.40981453046850902</v>
      </c>
      <c r="AG8" s="194">
        <f t="shared" si="1"/>
        <v>0.40694733920045678</v>
      </c>
      <c r="AH8" s="149">
        <f t="shared" ref="AH8:AH36" si="5">U8/$U$7</f>
        <v>0.18126916852020311</v>
      </c>
      <c r="AI8" s="149">
        <f t="shared" ref="AI8:AI36" si="6">V8/$V$7</f>
        <v>0.18109792801481425</v>
      </c>
      <c r="AJ8" s="149">
        <f t="shared" ref="AJ8:AJ36" si="7">X8/$X$7</f>
        <v>0.51399803860926296</v>
      </c>
      <c r="AK8" s="149">
        <f>Y8/$Y$7</f>
        <v>0.18986017249235532</v>
      </c>
      <c r="AL8" s="149">
        <f>Z8/$Z$7</f>
        <v>0.17305941660728125</v>
      </c>
    </row>
    <row r="9" spans="1:38" x14ac:dyDescent="0.25">
      <c r="A9" s="207" t="s">
        <v>98</v>
      </c>
      <c r="B9" s="195" t="s">
        <v>98</v>
      </c>
      <c r="C9" s="196">
        <v>411755</v>
      </c>
      <c r="D9" s="196">
        <v>139459</v>
      </c>
      <c r="E9" s="196">
        <v>315957</v>
      </c>
      <c r="F9" s="196">
        <v>425078</v>
      </c>
      <c r="G9" s="196">
        <v>386191</v>
      </c>
      <c r="H9" s="197">
        <f>IFERROR(G9/F9-1,"-")</f>
        <v>-9.1482033885545766E-2</v>
      </c>
      <c r="I9" s="198">
        <f>IFERROR(G9/C9-1,"-")</f>
        <v>-6.2085463443066868E-2</v>
      </c>
      <c r="J9" s="197">
        <f>G9/G$7</f>
        <v>7.1844716546268464E-2</v>
      </c>
      <c r="K9" s="199">
        <f>G9/$G9</f>
        <v>1</v>
      </c>
      <c r="L9" s="196">
        <v>167751</v>
      </c>
      <c r="M9" s="196">
        <v>51126</v>
      </c>
      <c r="N9" s="196">
        <v>131589</v>
      </c>
      <c r="O9" s="196">
        <v>165845</v>
      </c>
      <c r="P9" s="196">
        <v>147864</v>
      </c>
      <c r="Q9" s="197">
        <f>IFERROR(P9/O9-1,"-")</f>
        <v>-0.10842051312972956</v>
      </c>
      <c r="R9" s="198">
        <f>IFERROR(P9/L9-1,"-")</f>
        <v>-0.11855070908668208</v>
      </c>
      <c r="S9" s="197">
        <f>P9/P$7</f>
        <v>0.10288997069113803</v>
      </c>
      <c r="T9" s="199">
        <f>P9/$G9</f>
        <v>0.38287790238508923</v>
      </c>
      <c r="U9" s="196">
        <v>138563</v>
      </c>
      <c r="V9" s="196">
        <v>129903</v>
      </c>
      <c r="W9" s="196">
        <v>51468</v>
      </c>
      <c r="X9" s="196">
        <v>135054</v>
      </c>
      <c r="Y9" s="196">
        <v>149185</v>
      </c>
      <c r="Z9" s="196">
        <v>138387</v>
      </c>
      <c r="AA9" s="197">
        <f>IFERROR(Z9/Y9-1,"-")</f>
        <v>-7.2379930958206273E-2</v>
      </c>
      <c r="AB9" s="198">
        <f t="shared" si="2"/>
        <v>6.5310269970670465E-2</v>
      </c>
      <c r="AC9" s="196">
        <f t="shared" si="3"/>
        <v>-10798</v>
      </c>
      <c r="AD9" s="196">
        <f t="shared" si="4"/>
        <v>8484</v>
      </c>
      <c r="AE9" s="197">
        <f>Z9/Z$7</f>
        <v>6.6409449839119505E-2</v>
      </c>
      <c r="AF9" s="199">
        <f>V9/$C9</f>
        <v>0.31548615074498182</v>
      </c>
      <c r="AG9" s="199">
        <f>Z9/$G9</f>
        <v>0.35833823160042572</v>
      </c>
      <c r="AH9" s="149">
        <f t="shared" si="5"/>
        <v>7.1375147192600547E-2</v>
      </c>
      <c r="AI9" s="149">
        <f t="shared" si="6"/>
        <v>6.6322620699021215E-2</v>
      </c>
      <c r="AJ9" s="149">
        <f t="shared" si="7"/>
        <v>0.35699954798138001</v>
      </c>
      <c r="AK9" s="149">
        <f t="shared" ref="AK9:AK36" si="8">Y9/$Y$7</f>
        <v>8.1900929438439116E-2</v>
      </c>
      <c r="AL9" s="149">
        <f t="shared" ref="AL9:AL36" si="9">Z9/$Z$7</f>
        <v>6.6409449839119505E-2</v>
      </c>
    </row>
    <row r="10" spans="1:38" x14ac:dyDescent="0.25">
      <c r="A10" s="207" t="s">
        <v>170</v>
      </c>
      <c r="B10" s="195" t="s">
        <v>170</v>
      </c>
      <c r="C10" s="196">
        <v>453778</v>
      </c>
      <c r="D10" s="196">
        <v>189109</v>
      </c>
      <c r="E10" s="196">
        <v>151392</v>
      </c>
      <c r="F10" s="196">
        <v>458560</v>
      </c>
      <c r="G10" s="196">
        <v>499990</v>
      </c>
      <c r="H10" s="197">
        <f>IFERROR(G10/F10-1,"-")</f>
        <v>9.0348046057222575E-2</v>
      </c>
      <c r="I10" s="198">
        <f>IFERROR(G10/C10-1,"-")</f>
        <v>0.10183834385977275</v>
      </c>
      <c r="J10" s="197">
        <f>G10/G$7</f>
        <v>9.3015217407885653E-2</v>
      </c>
      <c r="K10" s="199">
        <f>G10/$G10</f>
        <v>1</v>
      </c>
      <c r="L10" s="196">
        <v>115515</v>
      </c>
      <c r="M10" s="196">
        <v>53498</v>
      </c>
      <c r="N10" s="196">
        <v>46548</v>
      </c>
      <c r="O10" s="196">
        <v>123406</v>
      </c>
      <c r="P10" s="196">
        <v>127867</v>
      </c>
      <c r="Q10" s="197">
        <f>IFERROR(P10/O10-1,"-")</f>
        <v>3.6148971686952081E-2</v>
      </c>
      <c r="R10" s="198">
        <f>IFERROR(P10/L10-1,"-")</f>
        <v>0.10692983595204075</v>
      </c>
      <c r="S10" s="197">
        <f>P10/P$7</f>
        <v>8.8975219677296352E-2</v>
      </c>
      <c r="T10" s="199">
        <f>P10/$G10</f>
        <v>0.25573911478229566</v>
      </c>
      <c r="U10" s="196">
        <v>213341</v>
      </c>
      <c r="V10" s="196">
        <v>224805</v>
      </c>
      <c r="W10" s="196">
        <v>89409</v>
      </c>
      <c r="X10" s="196">
        <v>59393</v>
      </c>
      <c r="Y10" s="196">
        <v>196651</v>
      </c>
      <c r="Z10" s="196">
        <v>222242</v>
      </c>
      <c r="AA10" s="197">
        <f>IFERROR(Z10/Y10-1,"-")</f>
        <v>0.13013409542794085</v>
      </c>
      <c r="AB10" s="198">
        <f t="shared" si="2"/>
        <v>-1.1400991970819119E-2</v>
      </c>
      <c r="AC10" s="196">
        <f t="shared" si="3"/>
        <v>25591</v>
      </c>
      <c r="AD10" s="196">
        <f t="shared" si="4"/>
        <v>-2563</v>
      </c>
      <c r="AE10" s="197">
        <f>Z10/Z$7</f>
        <v>0.10664996676816174</v>
      </c>
      <c r="AF10" s="199">
        <f>V10/$C10</f>
        <v>0.4954074459317111</v>
      </c>
      <c r="AG10" s="199">
        <f t="shared" si="1"/>
        <v>0.44449288985779717</v>
      </c>
      <c r="AH10" s="149">
        <f t="shared" si="5"/>
        <v>0.10989402132760256</v>
      </c>
      <c r="AI10" s="149">
        <f t="shared" si="6"/>
        <v>0.11477530731579305</v>
      </c>
      <c r="AJ10" s="149">
        <f t="shared" si="7"/>
        <v>0.15699849062788293</v>
      </c>
      <c r="AK10" s="149">
        <f t="shared" si="8"/>
        <v>0.10795924305391622</v>
      </c>
      <c r="AL10" s="149">
        <f t="shared" si="9"/>
        <v>0.10664996676816174</v>
      </c>
    </row>
    <row r="11" spans="1:38" x14ac:dyDescent="0.25">
      <c r="A11" s="1"/>
      <c r="B11" s="190" t="s">
        <v>178</v>
      </c>
      <c r="C11" s="191">
        <v>4442235</v>
      </c>
      <c r="D11" s="191">
        <v>2173846</v>
      </c>
      <c r="E11" s="191">
        <v>439722</v>
      </c>
      <c r="F11" s="191">
        <v>3810472</v>
      </c>
      <c r="G11" s="191">
        <v>4489176</v>
      </c>
      <c r="H11" s="192">
        <f>IFERROR(G11/F11-1,"-")</f>
        <v>0.17811546706024872</v>
      </c>
      <c r="I11" s="193">
        <f>IFERROR(G11/C11-1,"-")</f>
        <v>1.0566978108992542E-2</v>
      </c>
      <c r="J11" s="192">
        <f>G11/G$7</f>
        <v>0.8351400660458459</v>
      </c>
      <c r="K11" s="194">
        <f>G11/$G11</f>
        <v>1</v>
      </c>
      <c r="L11" s="191">
        <v>1230062</v>
      </c>
      <c r="M11" s="191">
        <v>630349</v>
      </c>
      <c r="N11" s="191">
        <v>113924</v>
      </c>
      <c r="O11" s="191">
        <v>963293</v>
      </c>
      <c r="P11" s="191">
        <v>1161377</v>
      </c>
      <c r="Q11" s="192">
        <f>IFERROR(P11/O11-1,"-")</f>
        <v>0.20563213892346366</v>
      </c>
      <c r="R11" s="193">
        <f>IFERROR(P11/L11-1,"-")</f>
        <v>-5.5838648783557265E-2</v>
      </c>
      <c r="S11" s="192">
        <f>P11/P$7</f>
        <v>0.80813480963156559</v>
      </c>
      <c r="T11" s="194">
        <f>P11/$G11</f>
        <v>0.25870605206835284</v>
      </c>
      <c r="U11" s="191">
        <v>1589430</v>
      </c>
      <c r="V11" s="191">
        <v>1603945</v>
      </c>
      <c r="W11" s="191">
        <v>807505</v>
      </c>
      <c r="X11" s="191">
        <v>183856</v>
      </c>
      <c r="Y11" s="191">
        <v>1475694</v>
      </c>
      <c r="Z11" s="191">
        <v>1723216</v>
      </c>
      <c r="AA11" s="192">
        <f>IFERROR(Z11/Y11-1,"-")</f>
        <v>0.16773260581123184</v>
      </c>
      <c r="AB11" s="193">
        <f t="shared" si="2"/>
        <v>7.4361028588885603E-2</v>
      </c>
      <c r="AC11" s="191">
        <f t="shared" si="3"/>
        <v>247522</v>
      </c>
      <c r="AD11" s="191">
        <f t="shared" si="4"/>
        <v>119271</v>
      </c>
      <c r="AE11" s="192">
        <f>Z11/Z$7</f>
        <v>0.8269405833927187</v>
      </c>
      <c r="AF11" s="194">
        <f t="shared" si="0"/>
        <v>0.36106712049227474</v>
      </c>
      <c r="AG11" s="194">
        <f t="shared" si="1"/>
        <v>0.3838602006247917</v>
      </c>
      <c r="AH11" s="149">
        <f t="shared" si="5"/>
        <v>0.81873083147979686</v>
      </c>
      <c r="AI11" s="149">
        <f t="shared" si="6"/>
        <v>0.81890207198518572</v>
      </c>
      <c r="AJ11" s="149">
        <f t="shared" si="7"/>
        <v>0.48600196139073704</v>
      </c>
      <c r="AK11" s="149">
        <f t="shared" si="8"/>
        <v>0.81013982750764468</v>
      </c>
      <c r="AL11" s="149">
        <f t="shared" si="9"/>
        <v>0.8269405833927187</v>
      </c>
    </row>
    <row r="12" spans="1:38" s="113" customFormat="1" x14ac:dyDescent="0.25">
      <c r="B12" s="195" t="s">
        <v>182</v>
      </c>
      <c r="C12" s="196">
        <v>1586410</v>
      </c>
      <c r="D12" s="196">
        <v>706713</v>
      </c>
      <c r="E12" s="196">
        <v>16876</v>
      </c>
      <c r="F12" s="196">
        <v>1372363</v>
      </c>
      <c r="G12" s="196">
        <v>1676181</v>
      </c>
      <c r="H12" s="197">
        <f t="shared" ref="H12:H36" si="10">IFERROR(G12/F12-1,"-")</f>
        <v>0.22138311802343846</v>
      </c>
      <c r="I12" s="198">
        <f t="shared" ref="I12:I36" si="11">IFERROR(G12/C12-1,"-")</f>
        <v>5.6587515207291883E-2</v>
      </c>
      <c r="J12" s="197">
        <f t="shared" ref="J12:J36" si="12">G12/G$7</f>
        <v>0.31182691679827035</v>
      </c>
      <c r="K12" s="199">
        <f t="shared" ref="K12:K36" si="13">G12/$G12</f>
        <v>1</v>
      </c>
      <c r="L12" s="196">
        <v>241538</v>
      </c>
      <c r="M12" s="196">
        <v>108810</v>
      </c>
      <c r="N12" s="196">
        <v>3953</v>
      </c>
      <c r="O12" s="196">
        <v>209871</v>
      </c>
      <c r="P12" s="196">
        <v>258676</v>
      </c>
      <c r="Q12" s="197">
        <f t="shared" ref="Q12:Q36" si="14">IFERROR(P12/O12-1,"-")</f>
        <v>0.23254761258106171</v>
      </c>
      <c r="R12" s="198">
        <f t="shared" ref="R12:R36" si="15">IFERROR(P12/L12-1,"-")</f>
        <v>7.0953638764914784E-2</v>
      </c>
      <c r="S12" s="197">
        <f t="shared" ref="S12:S29" si="16">P12/P$7</f>
        <v>0.17999760630377118</v>
      </c>
      <c r="T12" s="199">
        <f t="shared" ref="T12:T36" si="17">P12/$G12</f>
        <v>0.15432462246022358</v>
      </c>
      <c r="U12" s="196">
        <v>664793</v>
      </c>
      <c r="V12" s="196">
        <v>708370</v>
      </c>
      <c r="W12" s="196">
        <v>328474</v>
      </c>
      <c r="X12" s="196">
        <v>8615</v>
      </c>
      <c r="Y12" s="196">
        <v>629929</v>
      </c>
      <c r="Z12" s="196">
        <v>755555</v>
      </c>
      <c r="AA12" s="197">
        <f t="shared" ref="AA12:AA36" si="18">IFERROR(Z12/Y12-1,"-")</f>
        <v>0.19942882451831867</v>
      </c>
      <c r="AB12" s="198">
        <f t="shared" si="2"/>
        <v>6.6610669565340119E-2</v>
      </c>
      <c r="AC12" s="196">
        <f t="shared" si="3"/>
        <v>125626</v>
      </c>
      <c r="AD12" s="196">
        <f t="shared" si="4"/>
        <v>47185</v>
      </c>
      <c r="AE12" s="197">
        <f t="shared" ref="AE12:AE36" si="19">Z12/Z$7</f>
        <v>0.36257735100259375</v>
      </c>
      <c r="AF12" s="199">
        <f t="shared" si="0"/>
        <v>0.44652391248164092</v>
      </c>
      <c r="AG12" s="199">
        <f t="shared" si="1"/>
        <v>0.45075979264769139</v>
      </c>
      <c r="AH12" s="149">
        <f t="shared" si="5"/>
        <v>0.34244133157921308</v>
      </c>
      <c r="AI12" s="149">
        <f t="shared" si="6"/>
        <v>0.36166181554364146</v>
      </c>
      <c r="AJ12" s="149">
        <f t="shared" si="7"/>
        <v>2.2772750943027151E-2</v>
      </c>
      <c r="AK12" s="149">
        <f t="shared" si="8"/>
        <v>0.34582411489242559</v>
      </c>
      <c r="AL12" s="149">
        <f t="shared" si="9"/>
        <v>0.36257735100259375</v>
      </c>
    </row>
    <row r="13" spans="1:38" s="113" customFormat="1" x14ac:dyDescent="0.25">
      <c r="B13" s="195" t="s">
        <v>186</v>
      </c>
      <c r="C13" s="196">
        <v>873292</v>
      </c>
      <c r="D13" s="196">
        <v>416345</v>
      </c>
      <c r="E13" s="196">
        <v>109511</v>
      </c>
      <c r="F13" s="196">
        <v>659942</v>
      </c>
      <c r="G13" s="196">
        <v>771927</v>
      </c>
      <c r="H13" s="197">
        <f t="shared" si="10"/>
        <v>0.16968915450145627</v>
      </c>
      <c r="I13" s="198">
        <f t="shared" si="11"/>
        <v>-0.11607228739070097</v>
      </c>
      <c r="J13" s="197">
        <f t="shared" si="12"/>
        <v>0.14360478755178493</v>
      </c>
      <c r="K13" s="199">
        <f t="shared" si="13"/>
        <v>1</v>
      </c>
      <c r="L13" s="196">
        <v>240282</v>
      </c>
      <c r="M13" s="196">
        <v>110493</v>
      </c>
      <c r="N13" s="196">
        <v>27807</v>
      </c>
      <c r="O13" s="196">
        <v>184899</v>
      </c>
      <c r="P13" s="196">
        <v>220306</v>
      </c>
      <c r="Q13" s="197">
        <f t="shared" si="14"/>
        <v>0.19149373441716833</v>
      </c>
      <c r="R13" s="198">
        <f t="shared" si="15"/>
        <v>-8.3135648945822038E-2</v>
      </c>
      <c r="S13" s="197">
        <f t="shared" si="16"/>
        <v>0.15329815156550516</v>
      </c>
      <c r="T13" s="199">
        <f t="shared" si="17"/>
        <v>0.28539745338613626</v>
      </c>
      <c r="U13" s="196">
        <v>240061</v>
      </c>
      <c r="V13" s="196">
        <v>212904</v>
      </c>
      <c r="W13" s="196">
        <v>101828</v>
      </c>
      <c r="X13" s="196">
        <v>25974</v>
      </c>
      <c r="Y13" s="196">
        <v>156103</v>
      </c>
      <c r="Z13" s="196">
        <v>187152</v>
      </c>
      <c r="AA13" s="197">
        <f t="shared" si="18"/>
        <v>0.19890072580283524</v>
      </c>
      <c r="AB13" s="198">
        <f t="shared" si="2"/>
        <v>-0.12095592379664077</v>
      </c>
      <c r="AC13" s="196">
        <f t="shared" si="3"/>
        <v>31049</v>
      </c>
      <c r="AD13" s="196">
        <f t="shared" si="4"/>
        <v>-25752</v>
      </c>
      <c r="AE13" s="197">
        <f t="shared" si="19"/>
        <v>8.981090244236016E-2</v>
      </c>
      <c r="AF13" s="199">
        <f t="shared" si="0"/>
        <v>0.24379474448409008</v>
      </c>
      <c r="AG13" s="199">
        <f t="shared" si="1"/>
        <v>0.24244779622943621</v>
      </c>
      <c r="AH13" s="149">
        <f t="shared" si="5"/>
        <v>0.12365775286478267</v>
      </c>
      <c r="AI13" s="149">
        <f t="shared" si="6"/>
        <v>0.10869919276155603</v>
      </c>
      <c r="AJ13" s="149">
        <f t="shared" si="7"/>
        <v>6.8659249331884761E-2</v>
      </c>
      <c r="AK13" s="149">
        <f t="shared" si="8"/>
        <v>8.5698835594253189E-2</v>
      </c>
      <c r="AL13" s="149">
        <f t="shared" si="9"/>
        <v>8.981090244236016E-2</v>
      </c>
    </row>
    <row r="14" spans="1:38" x14ac:dyDescent="0.25">
      <c r="A14" s="1"/>
      <c r="B14" s="195" t="s">
        <v>190</v>
      </c>
      <c r="C14" s="196">
        <v>206369</v>
      </c>
      <c r="D14" s="196">
        <v>99686</v>
      </c>
      <c r="E14" s="196">
        <v>73604</v>
      </c>
      <c r="F14" s="196">
        <v>227398</v>
      </c>
      <c r="G14" s="196">
        <v>255634</v>
      </c>
      <c r="H14" s="197">
        <f t="shared" si="10"/>
        <v>0.12416995751941529</v>
      </c>
      <c r="I14" s="198">
        <f t="shared" si="11"/>
        <v>0.23872287019852778</v>
      </c>
      <c r="J14" s="197">
        <f t="shared" si="12"/>
        <v>4.7556655306801018E-2</v>
      </c>
      <c r="K14" s="199">
        <f t="shared" si="13"/>
        <v>1</v>
      </c>
      <c r="L14" s="196">
        <v>33423</v>
      </c>
      <c r="M14" s="196">
        <v>15969</v>
      </c>
      <c r="N14" s="196">
        <v>12201</v>
      </c>
      <c r="O14" s="196">
        <v>35793</v>
      </c>
      <c r="P14" s="196">
        <v>43280</v>
      </c>
      <c r="Q14" s="197">
        <f t="shared" si="14"/>
        <v>0.2091749783477217</v>
      </c>
      <c r="R14" s="198">
        <f t="shared" si="15"/>
        <v>0.29491667414654588</v>
      </c>
      <c r="S14" s="197">
        <f t="shared" si="16"/>
        <v>3.0116038599743374E-2</v>
      </c>
      <c r="T14" s="199">
        <f t="shared" si="17"/>
        <v>0.16930455260254895</v>
      </c>
      <c r="U14" s="196">
        <v>73803</v>
      </c>
      <c r="V14" s="196">
        <v>72746</v>
      </c>
      <c r="W14" s="196">
        <v>37341</v>
      </c>
      <c r="X14" s="196">
        <v>36195</v>
      </c>
      <c r="Y14" s="196">
        <v>83832</v>
      </c>
      <c r="Z14" s="196">
        <v>97110</v>
      </c>
      <c r="AA14" s="197">
        <f t="shared" si="18"/>
        <v>0.15838820498139139</v>
      </c>
      <c r="AB14" s="198">
        <f t="shared" si="2"/>
        <v>0.33491875841970686</v>
      </c>
      <c r="AC14" s="196">
        <f t="shared" si="3"/>
        <v>13278</v>
      </c>
      <c r="AD14" s="196">
        <f t="shared" si="4"/>
        <v>24364</v>
      </c>
      <c r="AE14" s="197">
        <f t="shared" si="19"/>
        <v>4.6601354707283889E-2</v>
      </c>
      <c r="AF14" s="199">
        <f t="shared" si="0"/>
        <v>0.35250449437657788</v>
      </c>
      <c r="AG14" s="199">
        <f t="shared" si="1"/>
        <v>0.37987904582332555</v>
      </c>
      <c r="AH14" s="149">
        <f t="shared" si="5"/>
        <v>3.8016642164614645E-2</v>
      </c>
      <c r="AI14" s="149">
        <f t="shared" si="6"/>
        <v>3.7140830969038419E-2</v>
      </c>
      <c r="AJ14" s="149">
        <f t="shared" si="7"/>
        <v>9.5677274565625969E-2</v>
      </c>
      <c r="AK14" s="149">
        <f t="shared" si="8"/>
        <v>4.6022848923706991E-2</v>
      </c>
      <c r="AL14" s="149">
        <f t="shared" si="9"/>
        <v>4.6601354707283889E-2</v>
      </c>
    </row>
    <row r="15" spans="1:38" x14ac:dyDescent="0.25">
      <c r="A15" s="1"/>
      <c r="B15" s="195" t="s">
        <v>199</v>
      </c>
      <c r="C15" s="196">
        <v>193499</v>
      </c>
      <c r="D15" s="196">
        <v>94556</v>
      </c>
      <c r="E15" s="196">
        <v>10148</v>
      </c>
      <c r="F15" s="196">
        <v>236634</v>
      </c>
      <c r="G15" s="196">
        <v>212728</v>
      </c>
      <c r="H15" s="197">
        <f t="shared" si="10"/>
        <v>-0.10102521193066083</v>
      </c>
      <c r="I15" s="198">
        <f t="shared" si="11"/>
        <v>9.9375190569460203E-2</v>
      </c>
      <c r="J15" s="197">
        <f t="shared" si="12"/>
        <v>3.9574673830966016E-2</v>
      </c>
      <c r="K15" s="199">
        <f t="shared" si="13"/>
        <v>1</v>
      </c>
      <c r="L15" s="196">
        <v>79100</v>
      </c>
      <c r="M15" s="196">
        <v>36790</v>
      </c>
      <c r="N15" s="196">
        <v>4746</v>
      </c>
      <c r="O15" s="196">
        <v>93202</v>
      </c>
      <c r="P15" s="196">
        <v>89236</v>
      </c>
      <c r="Q15" s="197">
        <f t="shared" si="14"/>
        <v>-4.2552734919851454E-2</v>
      </c>
      <c r="R15" s="198">
        <f t="shared" si="15"/>
        <v>0.12814159292035399</v>
      </c>
      <c r="S15" s="197">
        <f t="shared" si="16"/>
        <v>6.2094150196088257E-2</v>
      </c>
      <c r="T15" s="199">
        <f t="shared" si="17"/>
        <v>0.41948403595201383</v>
      </c>
      <c r="U15" s="196">
        <v>61219</v>
      </c>
      <c r="V15" s="196">
        <v>57191</v>
      </c>
      <c r="W15" s="196">
        <v>27570</v>
      </c>
      <c r="X15" s="196">
        <v>3793</v>
      </c>
      <c r="Y15" s="196">
        <v>75561</v>
      </c>
      <c r="Z15" s="196">
        <v>65126</v>
      </c>
      <c r="AA15" s="197">
        <f t="shared" si="18"/>
        <v>-0.13810034276941807</v>
      </c>
      <c r="AB15" s="198">
        <f t="shared" si="2"/>
        <v>0.13874560682624892</v>
      </c>
      <c r="AC15" s="196">
        <f t="shared" si="3"/>
        <v>-10435</v>
      </c>
      <c r="AD15" s="196">
        <f t="shared" si="4"/>
        <v>7935</v>
      </c>
      <c r="AE15" s="197">
        <f t="shared" si="19"/>
        <v>3.1252804311261151E-2</v>
      </c>
      <c r="AF15" s="199">
        <f t="shared" si="0"/>
        <v>0.29556225096770528</v>
      </c>
      <c r="AG15" s="199">
        <f t="shared" si="1"/>
        <v>0.30614681659208004</v>
      </c>
      <c r="AH15" s="149">
        <f t="shared" si="5"/>
        <v>3.1534501533481619E-2</v>
      </c>
      <c r="AI15" s="149">
        <f t="shared" si="6"/>
        <v>2.9199148598552167E-2</v>
      </c>
      <c r="AJ15" s="149">
        <f t="shared" si="7"/>
        <v>1.0026354535914333E-2</v>
      </c>
      <c r="AK15" s="149">
        <f t="shared" si="8"/>
        <v>4.1482160601252795E-2</v>
      </c>
      <c r="AL15" s="149">
        <f t="shared" si="9"/>
        <v>3.1252804311261151E-2</v>
      </c>
    </row>
    <row r="16" spans="1:38" x14ac:dyDescent="0.25">
      <c r="A16" s="1"/>
      <c r="B16" s="195" t="s">
        <v>194</v>
      </c>
      <c r="C16" s="196">
        <v>108079</v>
      </c>
      <c r="D16" s="196">
        <v>51314</v>
      </c>
      <c r="E16" s="196">
        <v>14772</v>
      </c>
      <c r="F16" s="196">
        <v>115666</v>
      </c>
      <c r="G16" s="196">
        <v>116582</v>
      </c>
      <c r="H16" s="197">
        <f t="shared" si="10"/>
        <v>7.9193540020403574E-3</v>
      </c>
      <c r="I16" s="198">
        <f t="shared" si="11"/>
        <v>7.8673932956448533E-2</v>
      </c>
      <c r="J16" s="197">
        <f t="shared" si="12"/>
        <v>2.1688233916370578E-2</v>
      </c>
      <c r="K16" s="199">
        <f t="shared" si="13"/>
        <v>1</v>
      </c>
      <c r="L16" s="196">
        <v>30377</v>
      </c>
      <c r="M16" s="196">
        <v>11780</v>
      </c>
      <c r="N16" s="196">
        <v>4163</v>
      </c>
      <c r="O16" s="196">
        <v>32012</v>
      </c>
      <c r="P16" s="196">
        <v>33969</v>
      </c>
      <c r="Q16" s="197">
        <f t="shared" si="14"/>
        <v>6.1133325003123851E-2</v>
      </c>
      <c r="R16" s="198">
        <f t="shared" si="15"/>
        <v>0.11824735819863719</v>
      </c>
      <c r="S16" s="197">
        <f t="shared" si="16"/>
        <v>2.3637054417622056E-2</v>
      </c>
      <c r="T16" s="199">
        <f t="shared" si="17"/>
        <v>0.29137431164330685</v>
      </c>
      <c r="U16" s="196">
        <v>58676</v>
      </c>
      <c r="V16" s="196">
        <v>56070</v>
      </c>
      <c r="W16" s="196">
        <v>29512</v>
      </c>
      <c r="X16" s="196">
        <v>7553</v>
      </c>
      <c r="Y16" s="196">
        <v>62498</v>
      </c>
      <c r="Z16" s="196">
        <v>60701</v>
      </c>
      <c r="AA16" s="197">
        <f t="shared" si="18"/>
        <v>-2.8752920093442991E-2</v>
      </c>
      <c r="AB16" s="198">
        <f t="shared" si="2"/>
        <v>8.2593187087569131E-2</v>
      </c>
      <c r="AC16" s="196">
        <f t="shared" si="3"/>
        <v>-1797</v>
      </c>
      <c r="AD16" s="196">
        <f t="shared" si="4"/>
        <v>4631</v>
      </c>
      <c r="AE16" s="197">
        <f t="shared" si="19"/>
        <v>2.9129325837574292E-2</v>
      </c>
      <c r="AF16" s="199">
        <f t="shared" si="0"/>
        <v>0.51878718344914365</v>
      </c>
      <c r="AG16" s="199">
        <f>Z16/$G16</f>
        <v>0.52067214492803349</v>
      </c>
      <c r="AH16" s="149">
        <f t="shared" si="5"/>
        <v>3.0224577532768703E-2</v>
      </c>
      <c r="AI16" s="149">
        <f t="shared" si="6"/>
        <v>2.8626816490720918E-2</v>
      </c>
      <c r="AJ16" s="149">
        <f t="shared" si="7"/>
        <v>1.9965477408320845E-2</v>
      </c>
      <c r="AK16" s="149">
        <f t="shared" si="8"/>
        <v>3.4310716814985202E-2</v>
      </c>
      <c r="AL16" s="149">
        <f t="shared" si="9"/>
        <v>2.9129325837574292E-2</v>
      </c>
    </row>
    <row r="17" spans="1:38" x14ac:dyDescent="0.25">
      <c r="A17" s="1"/>
      <c r="B17" s="195" t="s">
        <v>203</v>
      </c>
      <c r="C17" s="196">
        <v>128446</v>
      </c>
      <c r="D17" s="196">
        <v>52670</v>
      </c>
      <c r="E17" s="196">
        <v>29008</v>
      </c>
      <c r="F17" s="196">
        <v>133713</v>
      </c>
      <c r="G17" s="196">
        <v>142132</v>
      </c>
      <c r="H17" s="197">
        <f t="shared" si="10"/>
        <v>6.2963212253109191E-2</v>
      </c>
      <c r="I17" s="198">
        <f t="shared" si="11"/>
        <v>0.1065506127088427</v>
      </c>
      <c r="J17" s="197">
        <f t="shared" si="12"/>
        <v>2.6441406589366993E-2</v>
      </c>
      <c r="K17" s="199">
        <f t="shared" si="13"/>
        <v>1</v>
      </c>
      <c r="L17" s="196">
        <v>30345</v>
      </c>
      <c r="M17" s="196">
        <v>12129</v>
      </c>
      <c r="N17" s="196">
        <v>5885</v>
      </c>
      <c r="O17" s="196">
        <v>27094</v>
      </c>
      <c r="P17" s="196">
        <v>30598</v>
      </c>
      <c r="Q17" s="197">
        <f t="shared" si="14"/>
        <v>0.12932752638960654</v>
      </c>
      <c r="R17" s="198">
        <f t="shared" si="15"/>
        <v>8.3374526281101424E-3</v>
      </c>
      <c r="S17" s="197">
        <f t="shared" si="16"/>
        <v>2.1291371281768664E-2</v>
      </c>
      <c r="T17" s="199">
        <f t="shared" si="17"/>
        <v>0.21527875496017787</v>
      </c>
      <c r="U17" s="196">
        <v>55289</v>
      </c>
      <c r="V17" s="196">
        <v>55428</v>
      </c>
      <c r="W17" s="196">
        <v>23734</v>
      </c>
      <c r="X17" s="196">
        <v>13067</v>
      </c>
      <c r="Y17" s="196">
        <v>59633</v>
      </c>
      <c r="Z17" s="196">
        <v>65887</v>
      </c>
      <c r="AA17" s="197">
        <f t="shared" si="18"/>
        <v>0.10487481763453133</v>
      </c>
      <c r="AB17" s="198">
        <f t="shared" si="2"/>
        <v>0.18869524428086892</v>
      </c>
      <c r="AC17" s="196">
        <f t="shared" si="3"/>
        <v>6254</v>
      </c>
      <c r="AD17" s="196">
        <f t="shared" si="4"/>
        <v>10459</v>
      </c>
      <c r="AE17" s="197">
        <f t="shared" si="19"/>
        <v>3.16179946205212E-2</v>
      </c>
      <c r="AF17" s="199">
        <f t="shared" si="0"/>
        <v>0.4315276458589602</v>
      </c>
      <c r="AG17" s="199">
        <f t="shared" ref="AG17:AG36" si="20">Z17/$G17</f>
        <v>0.46356204091970843</v>
      </c>
      <c r="AH17" s="149">
        <f t="shared" si="5"/>
        <v>2.8479900934099953E-2</v>
      </c>
      <c r="AI17" s="149">
        <f t="shared" si="6"/>
        <v>2.8299040207734601E-2</v>
      </c>
      <c r="AJ17" s="149">
        <f t="shared" si="7"/>
        <v>3.4541095365355282E-2</v>
      </c>
      <c r="AK17" s="149">
        <f t="shared" si="8"/>
        <v>3.2737863224871398E-2</v>
      </c>
      <c r="AL17" s="149">
        <f t="shared" si="9"/>
        <v>3.16179946205212E-2</v>
      </c>
    </row>
    <row r="18" spans="1:38" x14ac:dyDescent="0.25">
      <c r="A18" s="1"/>
      <c r="B18" s="195" t="s">
        <v>207</v>
      </c>
      <c r="C18" s="196">
        <v>161984</v>
      </c>
      <c r="D18" s="196">
        <v>70193</v>
      </c>
      <c r="E18" s="196">
        <v>7013</v>
      </c>
      <c r="F18" s="196">
        <v>166022</v>
      </c>
      <c r="G18" s="196">
        <v>203856</v>
      </c>
      <c r="H18" s="197">
        <f t="shared" si="10"/>
        <v>0.22788546096300499</v>
      </c>
      <c r="I18" s="198">
        <f t="shared" si="11"/>
        <v>0.25849466613986571</v>
      </c>
      <c r="J18" s="197">
        <f t="shared" si="12"/>
        <v>3.7924178803379942E-2</v>
      </c>
      <c r="K18" s="199">
        <f t="shared" si="13"/>
        <v>1</v>
      </c>
      <c r="L18" s="196">
        <v>22915</v>
      </c>
      <c r="M18" s="196">
        <v>10704</v>
      </c>
      <c r="N18" s="196">
        <v>1097</v>
      </c>
      <c r="O18" s="196">
        <v>23111</v>
      </c>
      <c r="P18" s="196">
        <v>31254</v>
      </c>
      <c r="Q18" s="197">
        <f t="shared" si="14"/>
        <v>0.35234304011076967</v>
      </c>
      <c r="R18" s="198">
        <f t="shared" si="15"/>
        <v>0.36391010255291301</v>
      </c>
      <c r="S18" s="197">
        <f t="shared" si="16"/>
        <v>2.1747843585868284E-2</v>
      </c>
      <c r="T18" s="199">
        <f t="shared" si="17"/>
        <v>0.15331410407346363</v>
      </c>
      <c r="U18" s="196">
        <v>38382</v>
      </c>
      <c r="V18" s="196">
        <v>42506</v>
      </c>
      <c r="W18" s="196">
        <v>21056</v>
      </c>
      <c r="X18" s="196">
        <v>2960</v>
      </c>
      <c r="Y18" s="196">
        <v>56496</v>
      </c>
      <c r="Z18" s="196">
        <v>60262</v>
      </c>
      <c r="AA18" s="197">
        <f t="shared" si="18"/>
        <v>6.6659586519399516E-2</v>
      </c>
      <c r="AB18" s="198">
        <f t="shared" si="2"/>
        <v>0.41772926175128222</v>
      </c>
      <c r="AC18" s="196">
        <f t="shared" si="3"/>
        <v>3766</v>
      </c>
      <c r="AD18" s="196">
        <f t="shared" si="4"/>
        <v>17756</v>
      </c>
      <c r="AE18" s="197">
        <f t="shared" si="19"/>
        <v>2.8918657577698917E-2</v>
      </c>
      <c r="AF18" s="199">
        <f t="shared" si="0"/>
        <v>0.2624086329514026</v>
      </c>
      <c r="AG18" s="199">
        <f t="shared" si="20"/>
        <v>0.29561062710933206</v>
      </c>
      <c r="AH18" s="149">
        <f t="shared" si="5"/>
        <v>1.9770941012726299E-2</v>
      </c>
      <c r="AI18" s="149">
        <f t="shared" si="6"/>
        <v>2.1701649041458593E-2</v>
      </c>
      <c r="AJ18" s="149">
        <f t="shared" si="7"/>
        <v>7.8244158782774659E-3</v>
      </c>
      <c r="AK18" s="149">
        <f t="shared" si="8"/>
        <v>3.1015684616778203E-2</v>
      </c>
      <c r="AL18" s="149">
        <f t="shared" si="9"/>
        <v>2.8918657577698917E-2</v>
      </c>
    </row>
    <row r="19" spans="1:38" x14ac:dyDescent="0.25">
      <c r="A19" s="1"/>
      <c r="B19" s="195" t="s">
        <v>229</v>
      </c>
      <c r="C19" s="196">
        <v>68398</v>
      </c>
      <c r="D19" s="196">
        <v>35728</v>
      </c>
      <c r="E19" s="196">
        <v>28612</v>
      </c>
      <c r="F19" s="196">
        <v>95307</v>
      </c>
      <c r="G19" s="196">
        <v>116492</v>
      </c>
      <c r="H19" s="197">
        <f t="shared" si="10"/>
        <v>0.22228167920509501</v>
      </c>
      <c r="I19" s="198">
        <f t="shared" si="11"/>
        <v>0.70314921488932436</v>
      </c>
      <c r="J19" s="197">
        <f t="shared" si="12"/>
        <v>2.1671490842375678E-2</v>
      </c>
      <c r="K19" s="199">
        <f t="shared" si="13"/>
        <v>1</v>
      </c>
      <c r="L19" s="196">
        <v>16150</v>
      </c>
      <c r="M19" s="196">
        <v>8138</v>
      </c>
      <c r="N19" s="196">
        <v>4385</v>
      </c>
      <c r="O19" s="196">
        <v>21116</v>
      </c>
      <c r="P19" s="196">
        <v>26885</v>
      </c>
      <c r="Q19" s="197">
        <f t="shared" si="14"/>
        <v>0.27320515249100219</v>
      </c>
      <c r="R19" s="198">
        <f t="shared" si="15"/>
        <v>0.66470588235294126</v>
      </c>
      <c r="S19" s="197">
        <f t="shared" si="16"/>
        <v>1.8707710206887721E-2</v>
      </c>
      <c r="T19" s="199">
        <f t="shared" si="17"/>
        <v>0.23078838031796176</v>
      </c>
      <c r="U19" s="196">
        <v>21747</v>
      </c>
      <c r="V19" s="196">
        <v>20709</v>
      </c>
      <c r="W19" s="196">
        <v>13599</v>
      </c>
      <c r="X19" s="196">
        <v>13355</v>
      </c>
      <c r="Y19" s="196">
        <v>36007</v>
      </c>
      <c r="Z19" s="196">
        <v>42792</v>
      </c>
      <c r="AA19" s="197">
        <f t="shared" si="18"/>
        <v>0.18843558197017241</v>
      </c>
      <c r="AB19" s="198">
        <f t="shared" si="2"/>
        <v>1.0663479646530494</v>
      </c>
      <c r="AC19" s="196">
        <f t="shared" si="3"/>
        <v>6785</v>
      </c>
      <c r="AD19" s="196">
        <f t="shared" si="4"/>
        <v>22083</v>
      </c>
      <c r="AE19" s="197">
        <f t="shared" si="19"/>
        <v>2.0535116575369088E-2</v>
      </c>
      <c r="AF19" s="199">
        <f t="shared" si="0"/>
        <v>0.30277201087751104</v>
      </c>
      <c r="AG19" s="199">
        <f t="shared" si="20"/>
        <v>0.36733852968444186</v>
      </c>
      <c r="AH19" s="149">
        <f t="shared" si="5"/>
        <v>1.1202090933347893E-2</v>
      </c>
      <c r="AI19" s="149">
        <f t="shared" si="6"/>
        <v>1.0573082623619395E-2</v>
      </c>
      <c r="AJ19" s="149">
        <f t="shared" si="7"/>
        <v>3.530238988324174E-2</v>
      </c>
      <c r="AK19" s="149">
        <f t="shared" si="8"/>
        <v>1.9767448244058565E-2</v>
      </c>
      <c r="AL19" s="149">
        <f t="shared" si="9"/>
        <v>2.0535116575369088E-2</v>
      </c>
    </row>
    <row r="20" spans="1:38" x14ac:dyDescent="0.25">
      <c r="A20" s="1"/>
      <c r="B20" s="195" t="s">
        <v>219</v>
      </c>
      <c r="C20" s="196">
        <v>141101</v>
      </c>
      <c r="D20" s="196">
        <v>87925</v>
      </c>
      <c r="E20" s="196">
        <v>2302</v>
      </c>
      <c r="F20" s="196">
        <v>120780</v>
      </c>
      <c r="G20" s="196">
        <v>128589</v>
      </c>
      <c r="H20" s="197">
        <f t="shared" si="10"/>
        <v>6.4654744162940814E-2</v>
      </c>
      <c r="I20" s="198">
        <f t="shared" si="11"/>
        <v>-8.8674070346772882E-2</v>
      </c>
      <c r="J20" s="197">
        <f t="shared" si="12"/>
        <v>2.3921946021445647E-2</v>
      </c>
      <c r="K20" s="199">
        <f t="shared" si="13"/>
        <v>1</v>
      </c>
      <c r="L20" s="196">
        <v>64892</v>
      </c>
      <c r="M20" s="196">
        <v>39277</v>
      </c>
      <c r="N20" s="196">
        <v>1060</v>
      </c>
      <c r="O20" s="196">
        <v>59730</v>
      </c>
      <c r="P20" s="196">
        <v>54486</v>
      </c>
      <c r="Q20" s="197">
        <f t="shared" si="14"/>
        <v>-8.7795077850326475E-2</v>
      </c>
      <c r="R20" s="198">
        <f t="shared" si="15"/>
        <v>-0.16035874992294885</v>
      </c>
      <c r="S20" s="197">
        <f t="shared" si="16"/>
        <v>3.7913643233493936E-2</v>
      </c>
      <c r="T20" s="199">
        <f t="shared" si="17"/>
        <v>0.42372209131418709</v>
      </c>
      <c r="U20" s="196">
        <v>38864</v>
      </c>
      <c r="V20" s="196">
        <v>44559</v>
      </c>
      <c r="W20" s="196">
        <v>28338</v>
      </c>
      <c r="X20" s="196">
        <v>525</v>
      </c>
      <c r="Y20" s="196">
        <v>32029</v>
      </c>
      <c r="Z20" s="196">
        <v>41258</v>
      </c>
      <c r="AA20" s="197">
        <f t="shared" si="18"/>
        <v>0.2881451184863717</v>
      </c>
      <c r="AB20" s="198">
        <f t="shared" si="2"/>
        <v>-7.4081554792522319E-2</v>
      </c>
      <c r="AC20" s="196">
        <f t="shared" si="3"/>
        <v>9229</v>
      </c>
      <c r="AD20" s="196">
        <f t="shared" si="4"/>
        <v>-3301</v>
      </c>
      <c r="AE20" s="197">
        <f t="shared" si="19"/>
        <v>1.9798977371157645E-2</v>
      </c>
      <c r="AF20" s="199">
        <f t="shared" si="0"/>
        <v>0.31579506878051894</v>
      </c>
      <c r="AG20" s="199">
        <f t="shared" si="20"/>
        <v>0.3208517058224265</v>
      </c>
      <c r="AH20" s="149">
        <f t="shared" si="5"/>
        <v>2.0019223894497288E-2</v>
      </c>
      <c r="AI20" s="149">
        <f t="shared" si="6"/>
        <v>2.274981837007372E-2</v>
      </c>
      <c r="AJ20" s="149">
        <f t="shared" si="7"/>
        <v>1.3877764648971855E-3</v>
      </c>
      <c r="AK20" s="149">
        <f t="shared" si="8"/>
        <v>1.7583569856109975E-2</v>
      </c>
      <c r="AL20" s="149">
        <f t="shared" si="9"/>
        <v>1.9798977371157645E-2</v>
      </c>
    </row>
    <row r="21" spans="1:38" x14ac:dyDescent="0.25">
      <c r="A21" s="207" t="s">
        <v>186</v>
      </c>
      <c r="B21" s="195" t="s">
        <v>231</v>
      </c>
      <c r="C21" s="196">
        <v>14599</v>
      </c>
      <c r="D21" s="196">
        <v>10986</v>
      </c>
      <c r="E21" s="196">
        <v>1669</v>
      </c>
      <c r="F21" s="196">
        <v>25761</v>
      </c>
      <c r="G21" s="196">
        <v>29521</v>
      </c>
      <c r="H21" s="197">
        <f t="shared" si="10"/>
        <v>0.14595706688404952</v>
      </c>
      <c r="I21" s="198">
        <f t="shared" si="11"/>
        <v>1.0221248030687033</v>
      </c>
      <c r="J21" s="197">
        <f t="shared" si="12"/>
        <v>5.4919143044824745E-3</v>
      </c>
      <c r="K21" s="199">
        <f t="shared" si="13"/>
        <v>1</v>
      </c>
      <c r="L21" s="196">
        <v>3904</v>
      </c>
      <c r="M21" s="196">
        <v>3117</v>
      </c>
      <c r="N21" s="196">
        <v>349</v>
      </c>
      <c r="O21" s="196">
        <v>3371</v>
      </c>
      <c r="P21" s="196">
        <v>4341</v>
      </c>
      <c r="Q21" s="197">
        <f t="shared" si="14"/>
        <v>0.28774844259863541</v>
      </c>
      <c r="R21" s="198">
        <f t="shared" si="15"/>
        <v>0.11193647540983598</v>
      </c>
      <c r="S21" s="197">
        <f t="shared" si="16"/>
        <v>3.020649805025092E-3</v>
      </c>
      <c r="T21" s="199">
        <f t="shared" si="17"/>
        <v>0.14704786423224145</v>
      </c>
      <c r="U21" s="196">
        <v>9237</v>
      </c>
      <c r="V21" s="196">
        <v>10443</v>
      </c>
      <c r="W21" s="196">
        <v>7678</v>
      </c>
      <c r="X21" s="196">
        <v>1083</v>
      </c>
      <c r="Y21" s="196">
        <v>21893</v>
      </c>
      <c r="Z21" s="196">
        <v>24564</v>
      </c>
      <c r="AA21" s="197">
        <f t="shared" si="18"/>
        <v>0.12200246654181712</v>
      </c>
      <c r="AB21" s="198">
        <f t="shared" si="2"/>
        <v>1.3521976443550705</v>
      </c>
      <c r="AC21" s="196">
        <f t="shared" si="3"/>
        <v>2671</v>
      </c>
      <c r="AD21" s="196">
        <f t="shared" si="4"/>
        <v>14121</v>
      </c>
      <c r="AE21" s="197">
        <f t="shared" si="19"/>
        <v>1.1787824910202055E-2</v>
      </c>
      <c r="AF21" s="199">
        <f t="shared" si="0"/>
        <v>0.71532296732652922</v>
      </c>
      <c r="AG21" s="199">
        <f t="shared" si="20"/>
        <v>0.83208563395548929</v>
      </c>
      <c r="AH21" s="149">
        <f t="shared" si="5"/>
        <v>4.7580684209929877E-3</v>
      </c>
      <c r="AI21" s="149">
        <f t="shared" si="6"/>
        <v>5.3317254255858494E-3</v>
      </c>
      <c r="AJ21" s="149">
        <f t="shared" si="7"/>
        <v>2.8627845933021944E-3</v>
      </c>
      <c r="AK21" s="149">
        <f t="shared" si="8"/>
        <v>1.2019016980230906E-2</v>
      </c>
      <c r="AL21" s="149">
        <f t="shared" si="9"/>
        <v>1.1787824910202055E-2</v>
      </c>
    </row>
    <row r="22" spans="1:38" x14ac:dyDescent="0.25">
      <c r="A22" s="207" t="s">
        <v>373</v>
      </c>
      <c r="B22" s="195" t="s">
        <v>211</v>
      </c>
      <c r="C22" s="196">
        <v>57803</v>
      </c>
      <c r="D22" s="196">
        <v>26094</v>
      </c>
      <c r="E22" s="196">
        <v>16130</v>
      </c>
      <c r="F22" s="196">
        <v>47849</v>
      </c>
      <c r="G22" s="196">
        <v>59962</v>
      </c>
      <c r="H22" s="197">
        <f t="shared" si="10"/>
        <v>0.25315053606135973</v>
      </c>
      <c r="I22" s="198">
        <f t="shared" si="11"/>
        <v>3.7351002543120515E-2</v>
      </c>
      <c r="J22" s="197">
        <f t="shared" si="12"/>
        <v>1.115498003202392E-2</v>
      </c>
      <c r="K22" s="199">
        <f t="shared" si="13"/>
        <v>1</v>
      </c>
      <c r="L22" s="196">
        <v>21636</v>
      </c>
      <c r="M22" s="196">
        <v>9414</v>
      </c>
      <c r="N22" s="196">
        <v>4545</v>
      </c>
      <c r="O22" s="196">
        <v>16013</v>
      </c>
      <c r="P22" s="196">
        <v>20431</v>
      </c>
      <c r="Q22" s="197">
        <f t="shared" si="14"/>
        <v>0.27590083057515757</v>
      </c>
      <c r="R22" s="198">
        <f t="shared" si="15"/>
        <v>-5.5694213348123522E-2</v>
      </c>
      <c r="S22" s="197">
        <f t="shared" si="16"/>
        <v>1.4216746410151498E-2</v>
      </c>
      <c r="T22" s="199">
        <f t="shared" si="17"/>
        <v>0.34073246389379941</v>
      </c>
      <c r="U22" s="196">
        <v>18680</v>
      </c>
      <c r="V22" s="196">
        <v>16050</v>
      </c>
      <c r="W22" s="196">
        <v>8105</v>
      </c>
      <c r="X22" s="196">
        <v>6600</v>
      </c>
      <c r="Y22" s="196">
        <v>16705</v>
      </c>
      <c r="Z22" s="196">
        <v>20701</v>
      </c>
      <c r="AA22" s="197">
        <f t="shared" si="18"/>
        <v>0.23920981741993419</v>
      </c>
      <c r="AB22" s="198">
        <f t="shared" si="2"/>
        <v>0.28978193146417452</v>
      </c>
      <c r="AC22" s="196">
        <f t="shared" si="3"/>
        <v>3996</v>
      </c>
      <c r="AD22" s="196">
        <f t="shared" si="4"/>
        <v>4651</v>
      </c>
      <c r="AE22" s="197">
        <f t="shared" si="19"/>
        <v>9.9340401997269467E-3</v>
      </c>
      <c r="AF22" s="199">
        <f t="shared" si="0"/>
        <v>0.27766724910471774</v>
      </c>
      <c r="AG22" s="199">
        <f t="shared" si="20"/>
        <v>0.34523531569994331</v>
      </c>
      <c r="AH22" s="149">
        <f t="shared" si="5"/>
        <v>9.6222494429088444E-3</v>
      </c>
      <c r="AI22" s="149">
        <f t="shared" si="6"/>
        <v>8.1944070746579403E-3</v>
      </c>
      <c r="AJ22" s="149">
        <f t="shared" si="7"/>
        <v>1.7446332701564617E-2</v>
      </c>
      <c r="AK22" s="149">
        <f t="shared" si="8"/>
        <v>9.1708618578886982E-3</v>
      </c>
      <c r="AL22" s="149">
        <f t="shared" si="9"/>
        <v>9.9340401997269467E-3</v>
      </c>
    </row>
    <row r="23" spans="1:38" x14ac:dyDescent="0.25">
      <c r="A23" s="207" t="s">
        <v>374</v>
      </c>
      <c r="B23" s="195" t="s">
        <v>225</v>
      </c>
      <c r="C23" s="196">
        <v>265714</v>
      </c>
      <c r="D23" s="196">
        <v>167309</v>
      </c>
      <c r="E23" s="196">
        <v>14780</v>
      </c>
      <c r="F23" s="196">
        <v>118360</v>
      </c>
      <c r="G23" s="196">
        <v>165746</v>
      </c>
      <c r="H23" s="197">
        <f t="shared" si="10"/>
        <v>0.40035484961135515</v>
      </c>
      <c r="I23" s="198">
        <f t="shared" si="11"/>
        <v>-0.376224060455979</v>
      </c>
      <c r="J23" s="197">
        <f t="shared" si="12"/>
        <v>3.0834417137317577E-2</v>
      </c>
      <c r="K23" s="199">
        <f t="shared" si="13"/>
        <v>1</v>
      </c>
      <c r="L23" s="196">
        <v>166827</v>
      </c>
      <c r="M23" s="196">
        <v>104007</v>
      </c>
      <c r="N23" s="196">
        <v>8617</v>
      </c>
      <c r="O23" s="196">
        <v>75643</v>
      </c>
      <c r="P23" s="196">
        <v>105703</v>
      </c>
      <c r="Q23" s="197">
        <f t="shared" si="14"/>
        <v>0.39739301719921216</v>
      </c>
      <c r="R23" s="198">
        <f t="shared" si="15"/>
        <v>-0.36639153134684432</v>
      </c>
      <c r="S23" s="197">
        <f t="shared" si="16"/>
        <v>7.3552579207686541E-2</v>
      </c>
      <c r="T23" s="199">
        <f t="shared" si="17"/>
        <v>0.63774088062457013</v>
      </c>
      <c r="U23" s="196">
        <v>68541</v>
      </c>
      <c r="V23" s="196">
        <v>55924</v>
      </c>
      <c r="W23" s="196">
        <v>40106</v>
      </c>
      <c r="X23" s="196">
        <v>2444</v>
      </c>
      <c r="Y23" s="196">
        <v>25354</v>
      </c>
      <c r="Z23" s="196">
        <v>37850</v>
      </c>
      <c r="AA23" s="197">
        <f t="shared" si="18"/>
        <v>0.49286108700796727</v>
      </c>
      <c r="AB23" s="198">
        <f t="shared" si="2"/>
        <v>-0.32318861311780278</v>
      </c>
      <c r="AC23" s="196">
        <f t="shared" si="3"/>
        <v>12496</v>
      </c>
      <c r="AD23" s="196">
        <f t="shared" si="4"/>
        <v>-18074</v>
      </c>
      <c r="AE23" s="197">
        <f t="shared" si="19"/>
        <v>1.8163539034813051E-2</v>
      </c>
      <c r="AF23" s="199">
        <f t="shared" si="0"/>
        <v>0.21046689297515372</v>
      </c>
      <c r="AG23" s="199">
        <f t="shared" si="20"/>
        <v>0.22836146875339375</v>
      </c>
      <c r="AH23" s="149">
        <f t="shared" si="5"/>
        <v>3.5306134853662484E-2</v>
      </c>
      <c r="AI23" s="149">
        <f t="shared" si="6"/>
        <v>2.8552275466864216E-2</v>
      </c>
      <c r="AJ23" s="149">
        <f t="shared" si="7"/>
        <v>6.4604298670642313E-3</v>
      </c>
      <c r="AK23" s="149">
        <f t="shared" si="8"/>
        <v>1.3919068036211317E-2</v>
      </c>
      <c r="AL23" s="149">
        <f t="shared" si="9"/>
        <v>1.8163539034813051E-2</v>
      </c>
    </row>
    <row r="24" spans="1:38" x14ac:dyDescent="0.25">
      <c r="A24" s="207" t="s">
        <v>194</v>
      </c>
      <c r="B24" s="195" t="s">
        <v>375</v>
      </c>
      <c r="C24" s="196">
        <v>15458</v>
      </c>
      <c r="D24" s="196">
        <v>6643</v>
      </c>
      <c r="E24" s="196">
        <v>2484</v>
      </c>
      <c r="F24" s="196">
        <v>16612</v>
      </c>
      <c r="G24" s="196">
        <v>24122</v>
      </c>
      <c r="H24" s="197">
        <f t="shared" si="10"/>
        <v>0.45208283168793639</v>
      </c>
      <c r="I24" s="198">
        <f t="shared" si="11"/>
        <v>0.56048647949281927</v>
      </c>
      <c r="J24" s="197">
        <f t="shared" si="12"/>
        <v>4.4875158989440139E-3</v>
      </c>
      <c r="K24" s="199">
        <f t="shared" si="13"/>
        <v>1</v>
      </c>
      <c r="L24" s="196">
        <v>4977</v>
      </c>
      <c r="M24" s="196">
        <v>1952</v>
      </c>
      <c r="N24" s="196">
        <v>783</v>
      </c>
      <c r="O24" s="196">
        <v>4506</v>
      </c>
      <c r="P24" s="196">
        <v>6609</v>
      </c>
      <c r="Q24" s="197">
        <f t="shared" si="14"/>
        <v>0.4667110519307589</v>
      </c>
      <c r="R24" s="198">
        <f t="shared" si="15"/>
        <v>0.32790837854128996</v>
      </c>
      <c r="S24" s="197">
        <f t="shared" si="16"/>
        <v>4.5988192954182988E-3</v>
      </c>
      <c r="T24" s="199">
        <f t="shared" si="17"/>
        <v>0.27398225686095679</v>
      </c>
      <c r="U24" s="196">
        <v>7438</v>
      </c>
      <c r="V24" s="196">
        <v>7393</v>
      </c>
      <c r="W24" s="196">
        <v>3414</v>
      </c>
      <c r="X24" s="196">
        <v>1217</v>
      </c>
      <c r="Y24" s="196">
        <v>9323</v>
      </c>
      <c r="Z24" s="196">
        <v>13905</v>
      </c>
      <c r="AA24" s="197">
        <f t="shared" si="18"/>
        <v>0.49147270191998293</v>
      </c>
      <c r="AB24" s="198">
        <f t="shared" si="2"/>
        <v>0.8808332206140943</v>
      </c>
      <c r="AC24" s="196">
        <f t="shared" si="3"/>
        <v>4582</v>
      </c>
      <c r="AD24" s="196">
        <f t="shared" si="4"/>
        <v>6512</v>
      </c>
      <c r="AE24" s="197">
        <f t="shared" si="19"/>
        <v>6.6727611698566835E-3</v>
      </c>
      <c r="AF24" s="199">
        <f t="shared" si="0"/>
        <v>0.47826368223573557</v>
      </c>
      <c r="AG24" s="199">
        <f t="shared" si="20"/>
        <v>0.57644473924218553</v>
      </c>
      <c r="AH24" s="149">
        <f t="shared" si="5"/>
        <v>3.8313860469141323E-3</v>
      </c>
      <c r="AI24" s="149">
        <f t="shared" si="6"/>
        <v>3.7745328039218789E-3</v>
      </c>
      <c r="AJ24" s="149">
        <f t="shared" si="7"/>
        <v>3.2169980148188094E-3</v>
      </c>
      <c r="AK24" s="149">
        <f t="shared" si="8"/>
        <v>5.1182247890509628E-3</v>
      </c>
      <c r="AL24" s="149">
        <f t="shared" si="9"/>
        <v>6.6727611698566835E-3</v>
      </c>
    </row>
    <row r="25" spans="1:38" x14ac:dyDescent="0.25">
      <c r="A25" s="207" t="s">
        <v>190</v>
      </c>
      <c r="B25" s="195" t="s">
        <v>221</v>
      </c>
      <c r="C25" s="196">
        <v>117740</v>
      </c>
      <c r="D25" s="196">
        <v>81424</v>
      </c>
      <c r="E25" s="196">
        <v>1103</v>
      </c>
      <c r="F25" s="196">
        <v>64243</v>
      </c>
      <c r="G25" s="196">
        <v>86349</v>
      </c>
      <c r="H25" s="197">
        <f t="shared" si="10"/>
        <v>0.34409974627585882</v>
      </c>
      <c r="I25" s="198">
        <f t="shared" si="11"/>
        <v>-0.26661287582809579</v>
      </c>
      <c r="J25" s="197">
        <f t="shared" si="12"/>
        <v>1.60638632931729E-2</v>
      </c>
      <c r="K25" s="199">
        <f t="shared" si="13"/>
        <v>1</v>
      </c>
      <c r="L25" s="196">
        <v>61731</v>
      </c>
      <c r="M25" s="196">
        <v>39970</v>
      </c>
      <c r="N25" s="196">
        <v>603</v>
      </c>
      <c r="O25" s="196">
        <v>31814</v>
      </c>
      <c r="P25" s="196">
        <v>43509</v>
      </c>
      <c r="Q25" s="197">
        <f t="shared" si="14"/>
        <v>0.36760545671716849</v>
      </c>
      <c r="R25" s="198">
        <f t="shared" si="15"/>
        <v>-0.29518394323759534</v>
      </c>
      <c r="S25" s="197">
        <f t="shared" si="16"/>
        <v>3.0275386401022054E-2</v>
      </c>
      <c r="T25" s="199">
        <f t="shared" si="17"/>
        <v>0.50387381440433587</v>
      </c>
      <c r="U25" s="196">
        <v>46600</v>
      </c>
      <c r="V25" s="196">
        <v>46338</v>
      </c>
      <c r="W25" s="196">
        <v>33498</v>
      </c>
      <c r="X25" s="196">
        <v>380</v>
      </c>
      <c r="Y25" s="196">
        <v>26595</v>
      </c>
      <c r="Z25" s="196">
        <v>35465</v>
      </c>
      <c r="AA25" s="197">
        <f t="shared" si="18"/>
        <v>0.33352133859748068</v>
      </c>
      <c r="AB25" s="198">
        <f t="shared" si="2"/>
        <v>-0.23464543139539906</v>
      </c>
      <c r="AC25" s="196">
        <f t="shared" si="3"/>
        <v>8870</v>
      </c>
      <c r="AD25" s="196">
        <f t="shared" si="4"/>
        <v>-10873</v>
      </c>
      <c r="AE25" s="197">
        <f t="shared" si="19"/>
        <v>1.7019020128656401E-2</v>
      </c>
      <c r="AF25" s="199">
        <f t="shared" si="0"/>
        <v>0.39356208595209785</v>
      </c>
      <c r="AG25" s="199">
        <f t="shared" si="20"/>
        <v>0.41071697413982788</v>
      </c>
      <c r="AH25" s="149">
        <f t="shared" si="5"/>
        <v>2.4004112635950332E-2</v>
      </c>
      <c r="AI25" s="149">
        <f t="shared" si="6"/>
        <v>2.3658095640218049E-2</v>
      </c>
      <c r="AJ25" s="149">
        <f t="shared" si="7"/>
        <v>1.0044858222112963E-3</v>
      </c>
      <c r="AK25" s="149">
        <f t="shared" si="8"/>
        <v>1.4600363430742289E-2</v>
      </c>
      <c r="AL25" s="149">
        <f t="shared" si="9"/>
        <v>1.7019020128656401E-2</v>
      </c>
    </row>
    <row r="26" spans="1:38" x14ac:dyDescent="0.25">
      <c r="A26" s="207" t="s">
        <v>203</v>
      </c>
      <c r="B26" s="195" t="s">
        <v>244</v>
      </c>
      <c r="C26" s="196">
        <v>8936</v>
      </c>
      <c r="D26" s="196">
        <v>4049</v>
      </c>
      <c r="E26" s="196">
        <v>2929</v>
      </c>
      <c r="F26" s="196">
        <v>16653</v>
      </c>
      <c r="G26" s="196">
        <v>21205</v>
      </c>
      <c r="H26" s="197">
        <f t="shared" si="10"/>
        <v>0.27334414219660119</v>
      </c>
      <c r="I26" s="198">
        <f t="shared" si="11"/>
        <v>1.3729856759176364</v>
      </c>
      <c r="J26" s="197">
        <f t="shared" si="12"/>
        <v>3.9448542673537774E-3</v>
      </c>
      <c r="K26" s="199">
        <f t="shared" si="13"/>
        <v>1</v>
      </c>
      <c r="L26" s="196">
        <v>2148</v>
      </c>
      <c r="M26" s="196">
        <v>878</v>
      </c>
      <c r="N26" s="196">
        <v>686</v>
      </c>
      <c r="O26" s="196">
        <v>3454</v>
      </c>
      <c r="P26" s="196">
        <v>4440</v>
      </c>
      <c r="Q26" s="197">
        <f t="shared" si="14"/>
        <v>0.28546612623045742</v>
      </c>
      <c r="R26" s="198">
        <f t="shared" si="15"/>
        <v>1.0670391061452515</v>
      </c>
      <c r="S26" s="197">
        <f t="shared" si="16"/>
        <v>3.0895381557962242E-3</v>
      </c>
      <c r="T26" s="199">
        <f t="shared" si="17"/>
        <v>0.20938457910870079</v>
      </c>
      <c r="U26" s="196">
        <v>4170</v>
      </c>
      <c r="V26" s="196">
        <v>4875</v>
      </c>
      <c r="W26" s="196">
        <v>2367</v>
      </c>
      <c r="X26" s="196">
        <v>1811</v>
      </c>
      <c r="Y26" s="196">
        <v>10097</v>
      </c>
      <c r="Z26" s="196">
        <v>12660</v>
      </c>
      <c r="AA26" s="197">
        <f t="shared" si="18"/>
        <v>0.2538377735961177</v>
      </c>
      <c r="AB26" s="198">
        <f t="shared" si="2"/>
        <v>1.5969230769230771</v>
      </c>
      <c r="AC26" s="196">
        <f t="shared" si="3"/>
        <v>2563</v>
      </c>
      <c r="AD26" s="196">
        <f t="shared" si="4"/>
        <v>7785</v>
      </c>
      <c r="AE26" s="197">
        <f t="shared" si="19"/>
        <v>6.0753079043786842E-3</v>
      </c>
      <c r="AF26" s="199">
        <f t="shared" si="0"/>
        <v>0.54554610564010741</v>
      </c>
      <c r="AG26" s="199">
        <f t="shared" si="20"/>
        <v>0.59702900259372793</v>
      </c>
      <c r="AH26" s="149">
        <f t="shared" si="5"/>
        <v>2.1480075041183022E-3</v>
      </c>
      <c r="AI26" s="149">
        <f t="shared" si="6"/>
        <v>2.4889554198727392E-3</v>
      </c>
      <c r="AJ26" s="149">
        <f t="shared" si="7"/>
        <v>4.787167957959625E-3</v>
      </c>
      <c r="AK26" s="149">
        <f t="shared" si="8"/>
        <v>5.5431423034481998E-3</v>
      </c>
      <c r="AL26" s="149">
        <f t="shared" si="9"/>
        <v>6.0753079043786842E-3</v>
      </c>
    </row>
    <row r="27" spans="1:38" x14ac:dyDescent="0.25">
      <c r="A27" s="207" t="s">
        <v>211</v>
      </c>
      <c r="B27" s="195" t="s">
        <v>235</v>
      </c>
      <c r="C27" s="196">
        <v>9242</v>
      </c>
      <c r="D27" s="196">
        <v>4079</v>
      </c>
      <c r="E27" s="196">
        <v>6616</v>
      </c>
      <c r="F27" s="196">
        <v>16898</v>
      </c>
      <c r="G27" s="196">
        <v>18856</v>
      </c>
      <c r="H27" s="197">
        <f t="shared" si="10"/>
        <v>0.11587170079299325</v>
      </c>
      <c r="I27" s="198">
        <f t="shared" si="11"/>
        <v>1.0402510279160353</v>
      </c>
      <c r="J27" s="197">
        <f t="shared" si="12"/>
        <v>3.5078600360869054E-3</v>
      </c>
      <c r="K27" s="199">
        <f t="shared" si="13"/>
        <v>1</v>
      </c>
      <c r="L27" s="196">
        <v>1750</v>
      </c>
      <c r="M27" s="196">
        <v>646</v>
      </c>
      <c r="N27" s="196">
        <v>520</v>
      </c>
      <c r="O27" s="196">
        <v>2238</v>
      </c>
      <c r="P27" s="196">
        <v>3277</v>
      </c>
      <c r="Q27" s="197">
        <f t="shared" si="14"/>
        <v>0.46425379803395894</v>
      </c>
      <c r="R27" s="198">
        <f t="shared" si="15"/>
        <v>0.87257142857142855</v>
      </c>
      <c r="S27" s="197">
        <f t="shared" si="16"/>
        <v>2.2802739947171682E-3</v>
      </c>
      <c r="T27" s="199">
        <f t="shared" si="17"/>
        <v>0.17379083580823079</v>
      </c>
      <c r="U27" s="196">
        <v>5043</v>
      </c>
      <c r="V27" s="196">
        <v>4337</v>
      </c>
      <c r="W27" s="196">
        <v>2745</v>
      </c>
      <c r="X27" s="196">
        <v>5734</v>
      </c>
      <c r="Y27" s="196">
        <v>12096</v>
      </c>
      <c r="Z27" s="196">
        <v>12325</v>
      </c>
      <c r="AA27" s="197">
        <f t="shared" si="18"/>
        <v>1.8931878306878369E-2</v>
      </c>
      <c r="AB27" s="198">
        <f t="shared" si="2"/>
        <v>1.8418261471062949</v>
      </c>
      <c r="AC27" s="196">
        <f t="shared" si="3"/>
        <v>229</v>
      </c>
      <c r="AD27" s="196">
        <f t="shared" si="4"/>
        <v>7988</v>
      </c>
      <c r="AE27" s="197">
        <f t="shared" si="19"/>
        <v>5.9145473871617133E-3</v>
      </c>
      <c r="AF27" s="199">
        <f t="shared" si="0"/>
        <v>0.46927072062324171</v>
      </c>
      <c r="AG27" s="199">
        <f t="shared" si="20"/>
        <v>0.65363809927874417</v>
      </c>
      <c r="AH27" s="149">
        <f t="shared" si="5"/>
        <v>2.5976982837574575E-3</v>
      </c>
      <c r="AI27" s="149">
        <f t="shared" si="6"/>
        <v>2.2142768525103733E-3</v>
      </c>
      <c r="AJ27" s="149">
        <f t="shared" si="7"/>
        <v>1.5157162380419928E-2</v>
      </c>
      <c r="AK27" s="149">
        <f t="shared" si="8"/>
        <v>6.6405713877893862E-3</v>
      </c>
      <c r="AL27" s="149">
        <f t="shared" si="9"/>
        <v>5.9145473871617133E-3</v>
      </c>
    </row>
    <row r="28" spans="1:38" x14ac:dyDescent="0.25">
      <c r="A28" s="207" t="s">
        <v>207</v>
      </c>
      <c r="B28" s="195" t="s">
        <v>223</v>
      </c>
      <c r="C28" s="196">
        <v>165992</v>
      </c>
      <c r="D28" s="196">
        <v>103597</v>
      </c>
      <c r="E28" s="196">
        <v>1191</v>
      </c>
      <c r="F28" s="196">
        <v>84981</v>
      </c>
      <c r="G28" s="196">
        <v>121997</v>
      </c>
      <c r="H28" s="197">
        <f t="shared" si="10"/>
        <v>0.43557971781927729</v>
      </c>
      <c r="I28" s="198">
        <f t="shared" si="11"/>
        <v>-0.26504289363342814</v>
      </c>
      <c r="J28" s="197">
        <f t="shared" si="12"/>
        <v>2.269560886839702E-2</v>
      </c>
      <c r="K28" s="199">
        <f t="shared" si="13"/>
        <v>1</v>
      </c>
      <c r="L28" s="196">
        <v>123765</v>
      </c>
      <c r="M28" s="196">
        <v>75863</v>
      </c>
      <c r="N28" s="196">
        <v>890</v>
      </c>
      <c r="O28" s="196">
        <v>64704</v>
      </c>
      <c r="P28" s="196">
        <v>89666</v>
      </c>
      <c r="Q28" s="197">
        <f t="shared" si="14"/>
        <v>0.38578758654797229</v>
      </c>
      <c r="R28" s="198">
        <f t="shared" si="15"/>
        <v>-0.27551407910152304</v>
      </c>
      <c r="S28" s="197">
        <f t="shared" si="16"/>
        <v>6.2393362224690142E-2</v>
      </c>
      <c r="T28" s="199">
        <f t="shared" si="17"/>
        <v>0.73498528652343909</v>
      </c>
      <c r="U28" s="196">
        <v>29073</v>
      </c>
      <c r="V28" s="196">
        <v>32862</v>
      </c>
      <c r="W28" s="196">
        <v>20598</v>
      </c>
      <c r="X28" s="196">
        <v>210</v>
      </c>
      <c r="Y28" s="196">
        <v>15735</v>
      </c>
      <c r="Z28" s="196">
        <v>25765</v>
      </c>
      <c r="AA28" s="197">
        <f t="shared" si="18"/>
        <v>0.63743247537337155</v>
      </c>
      <c r="AB28" s="198">
        <f t="shared" si="2"/>
        <v>-0.21596372710121114</v>
      </c>
      <c r="AC28" s="196">
        <f t="shared" si="3"/>
        <v>10030</v>
      </c>
      <c r="AD28" s="196">
        <f t="shared" si="4"/>
        <v>-7097</v>
      </c>
      <c r="AE28" s="197">
        <f t="shared" si="19"/>
        <v>1.2364163361478421E-2</v>
      </c>
      <c r="AF28" s="199">
        <f t="shared" si="0"/>
        <v>0.19797339630825581</v>
      </c>
      <c r="AG28" s="199">
        <f t="shared" si="20"/>
        <v>0.21119371787830848</v>
      </c>
      <c r="AH28" s="149">
        <f t="shared" si="5"/>
        <v>1.497578469238163E-2</v>
      </c>
      <c r="AI28" s="149">
        <f t="shared" si="6"/>
        <v>1.6777857027252912E-2</v>
      </c>
      <c r="AJ28" s="149">
        <f t="shared" si="7"/>
        <v>5.5511058595887424E-4</v>
      </c>
      <c r="AK28" s="149">
        <f t="shared" si="8"/>
        <v>8.6383424923004281E-3</v>
      </c>
      <c r="AL28" s="149">
        <f t="shared" si="9"/>
        <v>1.2364163361478421E-2</v>
      </c>
    </row>
    <row r="29" spans="1:38" x14ac:dyDescent="0.25">
      <c r="A29" s="207" t="s">
        <v>215</v>
      </c>
      <c r="B29" s="195" t="s">
        <v>215</v>
      </c>
      <c r="C29" s="196">
        <v>33458</v>
      </c>
      <c r="D29" s="196">
        <v>16542</v>
      </c>
      <c r="E29" s="196">
        <v>4551</v>
      </c>
      <c r="F29" s="196">
        <v>29468</v>
      </c>
      <c r="G29" s="196">
        <v>32600</v>
      </c>
      <c r="H29" s="197">
        <f t="shared" si="10"/>
        <v>0.10628478349395953</v>
      </c>
      <c r="I29" s="198">
        <f t="shared" si="11"/>
        <v>-2.5644091099288668E-2</v>
      </c>
      <c r="J29" s="197">
        <f t="shared" si="12"/>
        <v>6.0647134692635302E-3</v>
      </c>
      <c r="K29" s="199">
        <f t="shared" si="13"/>
        <v>1</v>
      </c>
      <c r="L29" s="196">
        <v>12105</v>
      </c>
      <c r="M29" s="196">
        <v>5846</v>
      </c>
      <c r="N29" s="196">
        <v>1111</v>
      </c>
      <c r="O29" s="196">
        <v>11135</v>
      </c>
      <c r="P29" s="196">
        <v>11962</v>
      </c>
      <c r="Q29" s="197">
        <f t="shared" si="14"/>
        <v>7.4270318814548819E-2</v>
      </c>
      <c r="R29" s="198">
        <f t="shared" si="15"/>
        <v>-1.1813300289136741E-2</v>
      </c>
      <c r="S29" s="197">
        <f t="shared" si="16"/>
        <v>8.3236611305482957E-3</v>
      </c>
      <c r="T29" s="199">
        <f t="shared" si="17"/>
        <v>0.36693251533742333</v>
      </c>
      <c r="U29" s="196">
        <v>12879</v>
      </c>
      <c r="V29" s="196">
        <v>11870</v>
      </c>
      <c r="W29" s="196">
        <v>6445</v>
      </c>
      <c r="X29" s="196">
        <v>2178</v>
      </c>
      <c r="Y29" s="196">
        <v>10646</v>
      </c>
      <c r="Z29" s="196">
        <v>12231</v>
      </c>
      <c r="AA29" s="197">
        <f t="shared" si="18"/>
        <v>0.1488822092804809</v>
      </c>
      <c r="AB29" s="198">
        <f t="shared" si="2"/>
        <v>3.0412805391743847E-2</v>
      </c>
      <c r="AC29" s="196">
        <f t="shared" si="3"/>
        <v>1585</v>
      </c>
      <c r="AD29" s="196">
        <f t="shared" si="4"/>
        <v>361</v>
      </c>
      <c r="AE29" s="197">
        <f t="shared" si="19"/>
        <v>5.8694384659127722E-3</v>
      </c>
      <c r="AF29" s="199">
        <f t="shared" si="0"/>
        <v>0.35477314842489088</v>
      </c>
      <c r="AG29" s="199">
        <f t="shared" si="20"/>
        <v>0.37518404907975461</v>
      </c>
      <c r="AH29" s="149">
        <f t="shared" si="5"/>
        <v>6.6340979965322814E-3</v>
      </c>
      <c r="AI29" s="149">
        <f t="shared" si="6"/>
        <v>6.0602873505414181E-3</v>
      </c>
      <c r="AJ29" s="149">
        <f t="shared" si="7"/>
        <v>5.7572897915163243E-3</v>
      </c>
      <c r="AK29" s="149">
        <f t="shared" si="8"/>
        <v>5.8445372845904271E-3</v>
      </c>
      <c r="AL29" s="149">
        <f t="shared" si="9"/>
        <v>5.8694384659127722E-3</v>
      </c>
    </row>
    <row r="30" spans="1:38" x14ac:dyDescent="0.25">
      <c r="A30" s="207" t="s">
        <v>375</v>
      </c>
      <c r="B30" s="195" t="s">
        <v>241</v>
      </c>
      <c r="C30" s="196">
        <v>10449</v>
      </c>
      <c r="D30" s="196">
        <v>5090</v>
      </c>
      <c r="E30" s="196">
        <v>13148</v>
      </c>
      <c r="F30" s="196">
        <v>23675</v>
      </c>
      <c r="G30" s="196">
        <v>24718</v>
      </c>
      <c r="H30" s="197">
        <f t="shared" si="10"/>
        <v>4.4054910242872225E-2</v>
      </c>
      <c r="I30" s="198">
        <f t="shared" si="11"/>
        <v>1.3655852234663604</v>
      </c>
      <c r="J30" s="197">
        <f>G30/G$7</f>
        <v>4.5983922556213476E-3</v>
      </c>
      <c r="K30" s="199">
        <f t="shared" si="13"/>
        <v>1</v>
      </c>
      <c r="L30" s="196">
        <v>2638</v>
      </c>
      <c r="M30" s="196">
        <v>1442</v>
      </c>
      <c r="N30" s="196">
        <v>2950</v>
      </c>
      <c r="O30" s="196">
        <v>4772</v>
      </c>
      <c r="P30" s="196">
        <v>4892</v>
      </c>
      <c r="Q30" s="197">
        <f t="shared" si="14"/>
        <v>2.5146689019279078E-2</v>
      </c>
      <c r="R30" s="198">
        <f t="shared" si="15"/>
        <v>0.85443517816527681</v>
      </c>
      <c r="S30" s="197">
        <f>P30/P$7</f>
        <v>3.4040587067916957E-3</v>
      </c>
      <c r="T30" s="199">
        <f t="shared" si="17"/>
        <v>0.19791245246379158</v>
      </c>
      <c r="U30" s="196">
        <v>2942</v>
      </c>
      <c r="V30" s="196">
        <v>3356</v>
      </c>
      <c r="W30" s="196">
        <v>1993</v>
      </c>
      <c r="X30" s="196">
        <v>7345</v>
      </c>
      <c r="Y30" s="196">
        <v>11222</v>
      </c>
      <c r="Z30" s="196">
        <v>11395</v>
      </c>
      <c r="AA30" s="197">
        <f t="shared" si="18"/>
        <v>1.5416146854393187E-2</v>
      </c>
      <c r="AB30" s="198">
        <f t="shared" si="2"/>
        <v>2.3954112038140645</v>
      </c>
      <c r="AC30" s="196">
        <f t="shared" si="3"/>
        <v>173</v>
      </c>
      <c r="AD30" s="196">
        <f t="shared" si="4"/>
        <v>8039</v>
      </c>
      <c r="AE30" s="197">
        <f t="shared" si="19"/>
        <v>5.4682569960817625E-3</v>
      </c>
      <c r="AF30" s="199">
        <f t="shared" si="0"/>
        <v>0.32117906019714804</v>
      </c>
      <c r="AG30" s="199">
        <f t="shared" si="20"/>
        <v>0.46100008091269518</v>
      </c>
      <c r="AH30" s="149">
        <f t="shared" si="5"/>
        <v>1.5154527762868213E-3</v>
      </c>
      <c r="AI30" s="149">
        <f t="shared" si="6"/>
        <v>1.7134224387882898E-3</v>
      </c>
      <c r="AJ30" s="149">
        <f t="shared" si="7"/>
        <v>1.9415653589847291E-2</v>
      </c>
      <c r="AK30" s="149">
        <f t="shared" si="8"/>
        <v>6.1607549697232549E-3</v>
      </c>
      <c r="AL30" s="149">
        <f t="shared" si="9"/>
        <v>5.4682569960817625E-3</v>
      </c>
    </row>
    <row r="31" spans="1:38" x14ac:dyDescent="0.25">
      <c r="A31" s="207" t="s">
        <v>223</v>
      </c>
      <c r="B31" s="195" t="s">
        <v>227</v>
      </c>
      <c r="C31" s="196">
        <v>9413</v>
      </c>
      <c r="D31" s="196">
        <v>3111</v>
      </c>
      <c r="E31" s="196">
        <v>2794</v>
      </c>
      <c r="F31" s="196">
        <v>12014</v>
      </c>
      <c r="G31" s="196">
        <v>17222</v>
      </c>
      <c r="H31" s="197">
        <f t="shared" si="10"/>
        <v>0.433494256700516</v>
      </c>
      <c r="I31" s="198">
        <f t="shared" si="11"/>
        <v>0.82959736534579842</v>
      </c>
      <c r="J31" s="197">
        <f t="shared" si="12"/>
        <v>3.2038802260017335E-3</v>
      </c>
      <c r="K31" s="199">
        <f t="shared" si="13"/>
        <v>1</v>
      </c>
      <c r="L31" s="196">
        <v>3931</v>
      </c>
      <c r="M31" s="196">
        <v>1119</v>
      </c>
      <c r="N31" s="196">
        <v>963</v>
      </c>
      <c r="O31" s="196">
        <v>3739</v>
      </c>
      <c r="P31" s="196">
        <v>6472</v>
      </c>
      <c r="Q31" s="197">
        <f t="shared" si="14"/>
        <v>0.73094410270125709</v>
      </c>
      <c r="R31" s="198">
        <f t="shared" si="15"/>
        <v>0.64640040702111423</v>
      </c>
      <c r="S31" s="197">
        <f t="shared" ref="S31:S36" si="21">P31/P$7</f>
        <v>4.5034889514218831E-3</v>
      </c>
      <c r="T31" s="199">
        <f t="shared" si="17"/>
        <v>0.3757983973986761</v>
      </c>
      <c r="U31" s="196">
        <v>1984</v>
      </c>
      <c r="V31" s="196">
        <v>3286</v>
      </c>
      <c r="W31" s="196">
        <v>1221</v>
      </c>
      <c r="X31" s="196">
        <v>1131</v>
      </c>
      <c r="Y31" s="196">
        <v>4917</v>
      </c>
      <c r="Z31" s="196">
        <v>6751</v>
      </c>
      <c r="AA31" s="197">
        <f t="shared" si="18"/>
        <v>0.37299166158226571</v>
      </c>
      <c r="AB31" s="198">
        <f t="shared" si="2"/>
        <v>1.0544735240413878</v>
      </c>
      <c r="AC31" s="196">
        <f t="shared" si="3"/>
        <v>1834</v>
      </c>
      <c r="AD31" s="196">
        <f t="shared" si="4"/>
        <v>3465</v>
      </c>
      <c r="AE31" s="197">
        <f t="shared" si="19"/>
        <v>3.2396843335276856E-3</v>
      </c>
      <c r="AF31" s="199">
        <f t="shared" si="0"/>
        <v>0.34909168171677468</v>
      </c>
      <c r="AG31" s="199">
        <f t="shared" si="20"/>
        <v>0.39199860643363138</v>
      </c>
      <c r="AH31" s="149">
        <f t="shared" si="5"/>
        <v>1.0219776710241515E-3</v>
      </c>
      <c r="AI31" s="149">
        <f t="shared" si="6"/>
        <v>1.6776835917337069E-3</v>
      </c>
      <c r="AJ31" s="149">
        <f t="shared" si="7"/>
        <v>2.9896670129499368E-3</v>
      </c>
      <c r="AK31" s="149">
        <f t="shared" si="8"/>
        <v>2.6993790933995047E-3</v>
      </c>
      <c r="AL31" s="149">
        <f t="shared" si="9"/>
        <v>3.2396843335276856E-3</v>
      </c>
    </row>
    <row r="32" spans="1:38" x14ac:dyDescent="0.25">
      <c r="A32" s="207" t="s">
        <v>219</v>
      </c>
      <c r="B32" s="195" t="s">
        <v>237</v>
      </c>
      <c r="C32" s="196">
        <v>7382</v>
      </c>
      <c r="D32" s="196">
        <v>3835</v>
      </c>
      <c r="E32" s="196">
        <v>2019</v>
      </c>
      <c r="F32" s="196">
        <v>10817</v>
      </c>
      <c r="G32" s="196">
        <v>15696</v>
      </c>
      <c r="H32" s="197">
        <f t="shared" si="10"/>
        <v>0.45104927429046882</v>
      </c>
      <c r="I32" s="198">
        <f t="shared" si="11"/>
        <v>1.1262530479544837</v>
      </c>
      <c r="J32" s="197">
        <f t="shared" si="12"/>
        <v>2.9199921047104406E-3</v>
      </c>
      <c r="K32" s="199">
        <f t="shared" si="13"/>
        <v>1</v>
      </c>
      <c r="L32" s="196">
        <v>2077</v>
      </c>
      <c r="M32" s="196">
        <v>972</v>
      </c>
      <c r="N32" s="196">
        <v>461</v>
      </c>
      <c r="O32" s="196">
        <v>2475</v>
      </c>
      <c r="P32" s="196">
        <v>2724</v>
      </c>
      <c r="Q32" s="197">
        <f t="shared" si="14"/>
        <v>0.10060606060606059</v>
      </c>
      <c r="R32" s="198">
        <f t="shared" si="15"/>
        <v>0.31150698122291764</v>
      </c>
      <c r="S32" s="197">
        <f t="shared" si="21"/>
        <v>1.8954734090966022E-3</v>
      </c>
      <c r="T32" s="199">
        <f t="shared" si="17"/>
        <v>0.1735474006116208</v>
      </c>
      <c r="U32" s="196">
        <v>3444</v>
      </c>
      <c r="V32" s="196">
        <v>3623</v>
      </c>
      <c r="W32" s="196">
        <v>2221</v>
      </c>
      <c r="X32" s="196">
        <v>1326</v>
      </c>
      <c r="Y32" s="196">
        <v>5901</v>
      </c>
      <c r="Z32" s="196">
        <v>7647</v>
      </c>
      <c r="AA32" s="197">
        <f t="shared" si="18"/>
        <v>0.29588205388917133</v>
      </c>
      <c r="AB32" s="198">
        <f t="shared" si="2"/>
        <v>1.1106817554512833</v>
      </c>
      <c r="AC32" s="196">
        <f t="shared" si="3"/>
        <v>1746</v>
      </c>
      <c r="AD32" s="196">
        <f t="shared" si="4"/>
        <v>4024</v>
      </c>
      <c r="AE32" s="197">
        <f t="shared" si="19"/>
        <v>3.669658731815466E-3</v>
      </c>
      <c r="AF32" s="199">
        <f t="shared" si="0"/>
        <v>0.49078840422649689</v>
      </c>
      <c r="AG32" s="199">
        <f t="shared" si="20"/>
        <v>0.48719418960244648</v>
      </c>
      <c r="AH32" s="149">
        <f t="shared" si="5"/>
        <v>1.7740378523221662E-3</v>
      </c>
      <c r="AI32" s="149">
        <f t="shared" si="6"/>
        <v>1.8497406125536275E-3</v>
      </c>
      <c r="AJ32" s="149">
        <f t="shared" si="7"/>
        <v>3.5051268427688915E-3</v>
      </c>
      <c r="AK32" s="149">
        <f t="shared" si="8"/>
        <v>3.2395843055014191E-3</v>
      </c>
      <c r="AL32" s="149">
        <f t="shared" si="9"/>
        <v>3.669658731815466E-3</v>
      </c>
    </row>
    <row r="33" spans="1:38" x14ac:dyDescent="0.25">
      <c r="A33" s="207" t="s">
        <v>225</v>
      </c>
      <c r="B33" s="195" t="s">
        <v>233</v>
      </c>
      <c r="C33" s="196">
        <v>4769</v>
      </c>
      <c r="D33" s="196">
        <v>2478</v>
      </c>
      <c r="E33" s="196">
        <v>6995</v>
      </c>
      <c r="F33" s="196">
        <v>7666</v>
      </c>
      <c r="G33" s="196">
        <v>8164</v>
      </c>
      <c r="H33" s="197">
        <f t="shared" si="10"/>
        <v>6.4962170623532378E-2</v>
      </c>
      <c r="I33" s="198">
        <f t="shared" si="11"/>
        <v>0.71188928496540149</v>
      </c>
      <c r="J33" s="197">
        <f t="shared" si="12"/>
        <v>1.5187828454928669E-3</v>
      </c>
      <c r="K33" s="199">
        <f t="shared" si="13"/>
        <v>1</v>
      </c>
      <c r="L33" s="196">
        <v>1801</v>
      </c>
      <c r="M33" s="196">
        <v>875</v>
      </c>
      <c r="N33" s="196">
        <v>2067</v>
      </c>
      <c r="O33" s="196">
        <v>2694</v>
      </c>
      <c r="P33" s="196">
        <v>3060</v>
      </c>
      <c r="Q33" s="197">
        <f t="shared" si="14"/>
        <v>0.13585746102449892</v>
      </c>
      <c r="R33" s="198">
        <f t="shared" si="15"/>
        <v>0.69905607995558028</v>
      </c>
      <c r="S33" s="197">
        <f t="shared" si="21"/>
        <v>2.1292762965622624E-3</v>
      </c>
      <c r="T33" s="199">
        <f t="shared" si="17"/>
        <v>0.37481626653601174</v>
      </c>
      <c r="U33" s="196">
        <v>1336</v>
      </c>
      <c r="V33" s="196">
        <v>1224</v>
      </c>
      <c r="W33" s="196">
        <v>773</v>
      </c>
      <c r="X33" s="196">
        <v>1946</v>
      </c>
      <c r="Y33" s="196">
        <v>2381</v>
      </c>
      <c r="Z33" s="196">
        <v>2327</v>
      </c>
      <c r="AA33" s="197">
        <f t="shared" si="18"/>
        <v>-2.2679546409071771E-2</v>
      </c>
      <c r="AB33" s="198">
        <f t="shared" si="2"/>
        <v>0.90114379084967311</v>
      </c>
      <c r="AC33" s="196">
        <f t="shared" si="3"/>
        <v>-54</v>
      </c>
      <c r="AD33" s="196">
        <f t="shared" si="4"/>
        <v>1103</v>
      </c>
      <c r="AE33" s="197">
        <f t="shared" si="19"/>
        <v>1.1166857419817693E-3</v>
      </c>
      <c r="AF33" s="199">
        <f t="shared" si="0"/>
        <v>0.25665758020549384</v>
      </c>
      <c r="AG33" s="199">
        <f t="shared" si="20"/>
        <v>0.28503184713375795</v>
      </c>
      <c r="AH33" s="149">
        <f t="shared" si="5"/>
        <v>6.8818657685900525E-4</v>
      </c>
      <c r="AI33" s="149">
        <f t="shared" si="6"/>
        <v>6.2491926849727849E-4</v>
      </c>
      <c r="AJ33" s="149">
        <f t="shared" si="7"/>
        <v>5.1440247632189009E-3</v>
      </c>
      <c r="AK33" s="149">
        <f t="shared" si="8"/>
        <v>1.3071428963563599E-3</v>
      </c>
      <c r="AL33" s="149">
        <f t="shared" si="9"/>
        <v>1.1166857419817693E-3</v>
      </c>
    </row>
    <row r="34" spans="1:38" x14ac:dyDescent="0.25">
      <c r="A34" s="207" t="s">
        <v>221</v>
      </c>
      <c r="B34" s="195" t="s">
        <v>239</v>
      </c>
      <c r="C34" s="196">
        <v>25834</v>
      </c>
      <c r="D34" s="196">
        <v>12657</v>
      </c>
      <c r="E34" s="196">
        <v>2895</v>
      </c>
      <c r="F34" s="196">
        <v>5687</v>
      </c>
      <c r="G34" s="196">
        <v>6634</v>
      </c>
      <c r="H34" s="197">
        <f t="shared" si="10"/>
        <v>0.16652013363812213</v>
      </c>
      <c r="I34" s="198">
        <f t="shared" si="11"/>
        <v>-0.74320662692575667</v>
      </c>
      <c r="J34" s="197">
        <f t="shared" si="12"/>
        <v>1.2341505875795784E-3</v>
      </c>
      <c r="K34" s="199">
        <f t="shared" si="13"/>
        <v>1</v>
      </c>
      <c r="L34" s="196">
        <v>2693</v>
      </c>
      <c r="M34" s="196">
        <v>1564</v>
      </c>
      <c r="N34" s="196">
        <v>759</v>
      </c>
      <c r="O34" s="196">
        <v>1248</v>
      </c>
      <c r="P34" s="196">
        <v>1460</v>
      </c>
      <c r="Q34" s="197">
        <f t="shared" si="14"/>
        <v>0.16987179487179493</v>
      </c>
      <c r="R34" s="198">
        <f t="shared" si="15"/>
        <v>-0.45785369476420346</v>
      </c>
      <c r="S34" s="197">
        <f t="shared" si="21"/>
        <v>1.015929213392452E-3</v>
      </c>
      <c r="T34" s="199">
        <f t="shared" si="17"/>
        <v>0.22007838408200181</v>
      </c>
      <c r="U34" s="196">
        <v>18785</v>
      </c>
      <c r="V34" s="196">
        <v>21715</v>
      </c>
      <c r="W34" s="196">
        <v>10296</v>
      </c>
      <c r="X34" s="196">
        <v>1775</v>
      </c>
      <c r="Y34" s="196">
        <v>3507</v>
      </c>
      <c r="Z34" s="196">
        <v>4123</v>
      </c>
      <c r="AA34" s="197">
        <f t="shared" si="18"/>
        <v>0.17564870259481036</v>
      </c>
      <c r="AB34" s="198">
        <f t="shared" si="2"/>
        <v>-0.81013124568270778</v>
      </c>
      <c r="AC34" s="196">
        <f t="shared" si="3"/>
        <v>616</v>
      </c>
      <c r="AD34" s="196">
        <f t="shared" si="4"/>
        <v>-17592</v>
      </c>
      <c r="AE34" s="197">
        <f t="shared" si="19"/>
        <v>1.9785540671211151E-3</v>
      </c>
      <c r="AF34" s="199">
        <f t="shared" si="0"/>
        <v>0.84055895331733377</v>
      </c>
      <c r="AG34" s="199">
        <f t="shared" si="20"/>
        <v>0.62149532710280375</v>
      </c>
      <c r="AH34" s="149">
        <f t="shared" si="5"/>
        <v>9.6763359627967168E-3</v>
      </c>
      <c r="AI34" s="149">
        <f t="shared" si="6"/>
        <v>1.1086700911289545E-2</v>
      </c>
      <c r="AJ34" s="149">
        <f t="shared" si="7"/>
        <v>4.6920061432238177E-3</v>
      </c>
      <c r="AK34" s="149">
        <f t="shared" si="8"/>
        <v>1.9253045516681032E-3</v>
      </c>
      <c r="AL34" s="149">
        <f t="shared" si="9"/>
        <v>1.9785540671211151E-3</v>
      </c>
    </row>
    <row r="35" spans="1:38" x14ac:dyDescent="0.25">
      <c r="A35" s="207" t="s">
        <v>376</v>
      </c>
      <c r="B35" s="195" t="s">
        <v>217</v>
      </c>
      <c r="C35" s="196">
        <v>3741</v>
      </c>
      <c r="D35" s="196">
        <v>2648</v>
      </c>
      <c r="E35" s="196">
        <v>405</v>
      </c>
      <c r="F35" s="196">
        <v>3262</v>
      </c>
      <c r="G35" s="196">
        <v>5583</v>
      </c>
      <c r="H35" s="197">
        <f t="shared" si="10"/>
        <v>0.71152667075413856</v>
      </c>
      <c r="I35" s="198">
        <f t="shared" si="11"/>
        <v>0.49238171611868475</v>
      </c>
      <c r="J35" s="197">
        <f t="shared" si="12"/>
        <v>1.0386286901502542E-3</v>
      </c>
      <c r="K35" s="199">
        <f t="shared" si="13"/>
        <v>1</v>
      </c>
      <c r="L35" s="196">
        <v>1210</v>
      </c>
      <c r="M35" s="196">
        <v>697</v>
      </c>
      <c r="N35" s="196">
        <v>172</v>
      </c>
      <c r="O35" s="196">
        <v>873</v>
      </c>
      <c r="P35" s="196">
        <v>1633</v>
      </c>
      <c r="Q35" s="197">
        <f t="shared" si="14"/>
        <v>0.87056128293241697</v>
      </c>
      <c r="R35" s="198">
        <f t="shared" si="15"/>
        <v>0.34958677685950423</v>
      </c>
      <c r="S35" s="197">
        <f t="shared" si="21"/>
        <v>1.1363098667601878E-3</v>
      </c>
      <c r="T35" s="199">
        <f t="shared" si="17"/>
        <v>0.29249507433279598</v>
      </c>
      <c r="U35" s="196">
        <v>1352</v>
      </c>
      <c r="V35" s="196">
        <v>1657</v>
      </c>
      <c r="W35" s="196">
        <v>1300</v>
      </c>
      <c r="X35" s="196">
        <v>142</v>
      </c>
      <c r="Y35" s="196">
        <v>1587</v>
      </c>
      <c r="Z35" s="196">
        <v>2709</v>
      </c>
      <c r="AA35" s="197">
        <f t="shared" si="18"/>
        <v>0.70699432892249536</v>
      </c>
      <c r="AB35" s="198">
        <f t="shared" si="2"/>
        <v>0.63488231744115864</v>
      </c>
      <c r="AC35" s="196">
        <f t="shared" si="3"/>
        <v>1122</v>
      </c>
      <c r="AD35" s="196">
        <f t="shared" si="4"/>
        <v>1052</v>
      </c>
      <c r="AE35" s="197">
        <f t="shared" si="19"/>
        <v>1.3000007198232114E-3</v>
      </c>
      <c r="AF35" s="199">
        <f t="shared" si="0"/>
        <v>0.44292969794172682</v>
      </c>
      <c r="AG35" s="199">
        <f t="shared" si="20"/>
        <v>0.48522299838796346</v>
      </c>
      <c r="AH35" s="149">
        <f t="shared" si="5"/>
        <v>6.9642833227049033E-4</v>
      </c>
      <c r="AI35" s="149">
        <f t="shared" si="6"/>
        <v>8.4598956527777002E-4</v>
      </c>
      <c r="AJ35" s="149">
        <f t="shared" si="7"/>
        <v>3.7536049145790544E-4</v>
      </c>
      <c r="AK35" s="149">
        <f t="shared" si="8"/>
        <v>8.7124560122534358E-4</v>
      </c>
      <c r="AL35" s="149">
        <f t="shared" si="9"/>
        <v>1.3000007198232114E-3</v>
      </c>
    </row>
    <row r="36" spans="1:38" x14ac:dyDescent="0.25">
      <c r="A36" s="200" t="s">
        <v>377</v>
      </c>
      <c r="B36" s="201" t="s">
        <v>377</v>
      </c>
      <c r="C36" s="202">
        <f>C11-SUM(C12:C35)</f>
        <v>224127</v>
      </c>
      <c r="D36" s="202">
        <f>D11-SUM(D12:D35)</f>
        <v>108174</v>
      </c>
      <c r="E36" s="202">
        <f>E11-SUM(E12:E35)</f>
        <v>68167</v>
      </c>
      <c r="F36" s="202">
        <f>F11-SUM(F12:F35)</f>
        <v>198701</v>
      </c>
      <c r="G36" s="202">
        <f>G11-SUM(G12:G35)</f>
        <v>226680</v>
      </c>
      <c r="H36" s="203">
        <f t="shared" si="10"/>
        <v>0.14080955807972773</v>
      </c>
      <c r="I36" s="204">
        <f t="shared" si="11"/>
        <v>1.1390863215944513E-2</v>
      </c>
      <c r="J36" s="203">
        <f t="shared" si="12"/>
        <v>4.2170222368486408E-2</v>
      </c>
      <c r="K36" s="205">
        <f t="shared" si="13"/>
        <v>1</v>
      </c>
      <c r="L36" s="202">
        <f>L11-SUM(L12:L35)</f>
        <v>57847</v>
      </c>
      <c r="M36" s="202">
        <f>M11-SUM(M12:M35)</f>
        <v>27897</v>
      </c>
      <c r="N36" s="202">
        <f>N11-SUM(N12:N35)</f>
        <v>23151</v>
      </c>
      <c r="O36" s="202">
        <f>O11-SUM(O12:O35)</f>
        <v>47786</v>
      </c>
      <c r="P36" s="202">
        <f>P11-SUM(P12:P35)</f>
        <v>62508</v>
      </c>
      <c r="Q36" s="203">
        <f t="shared" si="14"/>
        <v>0.30808186498137524</v>
      </c>
      <c r="R36" s="204">
        <f t="shared" si="15"/>
        <v>8.0574619254239588E-2</v>
      </c>
      <c r="S36" s="203">
        <f t="shared" si="21"/>
        <v>4.3495687171736568E-2</v>
      </c>
      <c r="T36" s="205">
        <f t="shared" si="17"/>
        <v>0.27575436739015352</v>
      </c>
      <c r="U36" s="202">
        <f t="shared" ref="U36:Z36" si="22">U11-SUM(U12:U35)</f>
        <v>105092</v>
      </c>
      <c r="V36" s="202">
        <f t="shared" si="22"/>
        <v>108509</v>
      </c>
      <c r="W36" s="202">
        <f t="shared" si="22"/>
        <v>53293</v>
      </c>
      <c r="X36" s="202">
        <f t="shared" si="22"/>
        <v>36497</v>
      </c>
      <c r="Y36" s="202">
        <f t="shared" si="22"/>
        <v>105647</v>
      </c>
      <c r="Z36" s="202">
        <f t="shared" si="22"/>
        <v>116955</v>
      </c>
      <c r="AA36" s="203">
        <f t="shared" si="18"/>
        <v>0.10703569434058702</v>
      </c>
      <c r="AB36" s="204">
        <f t="shared" si="2"/>
        <v>7.7836861458496553E-2</v>
      </c>
      <c r="AC36" s="202">
        <f>Z36-Y36</f>
        <v>11308</v>
      </c>
      <c r="AD36" s="202">
        <f t="shared" si="4"/>
        <v>8446</v>
      </c>
      <c r="AE36" s="203">
        <f t="shared" si="19"/>
        <v>5.6124615794360906E-2</v>
      </c>
      <c r="AF36" s="205">
        <f t="shared" si="0"/>
        <v>0.48414068809201927</v>
      </c>
      <c r="AG36" s="205">
        <f t="shared" si="20"/>
        <v>0.51594759131815771</v>
      </c>
      <c r="AH36" s="149">
        <f t="shared" si="5"/>
        <v>5.4133909981486955E-2</v>
      </c>
      <c r="AI36" s="149">
        <f t="shared" si="6"/>
        <v>5.5399807929224831E-2</v>
      </c>
      <c r="AJ36" s="149">
        <f t="shared" si="7"/>
        <v>9.6475576455909678E-2</v>
      </c>
      <c r="AK36" s="149">
        <f t="shared" si="8"/>
        <v>5.7999044759076163E-2</v>
      </c>
      <c r="AL36" s="149">
        <f t="shared" si="9"/>
        <v>5.6124615794360906E-2</v>
      </c>
    </row>
    <row r="37" spans="1:38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8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8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525</v>
      </c>
      <c r="V39" s="182" t="s">
        <v>520</v>
      </c>
      <c r="W39" s="182" t="s">
        <v>521</v>
      </c>
      <c r="X39" s="182" t="s">
        <v>522</v>
      </c>
      <c r="Y39" s="182" t="s">
        <v>523</v>
      </c>
      <c r="Z39" s="182" t="s">
        <v>524</v>
      </c>
      <c r="AA39" s="183" t="str">
        <f>CONCATENATE("var. ",RIGHT(Z39,2),"/",RIGHT(Y39,2))</f>
        <v>var. 23/22</v>
      </c>
      <c r="AB39" s="183" t="str">
        <f>CONCATENATE("var. ",RIGHT(Z39,2),"/",RIGHT(V39,2))</f>
        <v>var. 23/19</v>
      </c>
      <c r="AC39" s="182" t="str">
        <f>CONCATENATE("dif. ",RIGHT(Z39,2),"/",RIGHT(Y39,2))</f>
        <v>dif. 23/22</v>
      </c>
      <c r="AD39" s="182" t="str">
        <f>CONCATENATE("dif. ",RIGHT(Z39,2),"/",RIGHT(V39,2))</f>
        <v>dif. 23/19</v>
      </c>
      <c r="AE39" s="183" t="str">
        <f>CONCATENATE("Cuota s/ total lugares de residencia ",RIGHT(Z39,4))</f>
        <v>Cuota s/ total lugares de residencia 2023</v>
      </c>
      <c r="AF39" s="184" t="str">
        <f>CONCATENATE("cuota s/ Canarias ",RIGHT(Z39,4))</f>
        <v>cuota s/ Canarias 2023</v>
      </c>
      <c r="AG39" s="184" t="str">
        <f>CONCATENATE("cuota s/ Canarias ",RIGHT(AA39,4))</f>
        <v>cuota s/ Canarias 3/22</v>
      </c>
      <c r="AH39" s="206"/>
      <c r="AI39" s="206"/>
      <c r="AJ39" s="206"/>
    </row>
    <row r="40" spans="1:38" x14ac:dyDescent="0.25">
      <c r="B40" s="186" t="s">
        <v>133</v>
      </c>
      <c r="C40" s="187">
        <v>695369</v>
      </c>
      <c r="D40" s="187">
        <v>327217</v>
      </c>
      <c r="E40" s="187">
        <v>117411</v>
      </c>
      <c r="F40" s="187">
        <v>664495</v>
      </c>
      <c r="G40" s="187">
        <v>760410</v>
      </c>
      <c r="H40" s="188">
        <f>IFERROR(G40/F40-1,"-")</f>
        <v>0.14434269633330565</v>
      </c>
      <c r="I40" s="188">
        <f>IFERROR(G40/C40-1,"-")</f>
        <v>9.3534511892247041E-2</v>
      </c>
      <c r="J40" s="188">
        <f t="shared" ref="J40:J69" si="23">G40/G$40</f>
        <v>1</v>
      </c>
      <c r="K40" s="189">
        <f>G40/$G7</f>
        <v>0.14146223218290432</v>
      </c>
      <c r="L40" s="187">
        <v>970129</v>
      </c>
      <c r="M40" s="187">
        <v>410553</v>
      </c>
      <c r="N40" s="187">
        <v>76741</v>
      </c>
      <c r="O40" s="187">
        <v>847983</v>
      </c>
      <c r="P40" s="187">
        <v>979197</v>
      </c>
      <c r="Q40" s="188">
        <f>IFERROR(P40/O40-1,"-")</f>
        <v>0.15473659259678563</v>
      </c>
      <c r="R40" s="188">
        <f>IFERROR(P40/L40-1,"-")</f>
        <v>9.3472105256104943E-3</v>
      </c>
      <c r="S40" s="188">
        <f t="shared" ref="S40:S69" si="24">P40/P$40</f>
        <v>1</v>
      </c>
      <c r="T40" s="189">
        <f>P40/$G7</f>
        <v>0.18216408696203806</v>
      </c>
      <c r="U40" s="187">
        <v>104794</v>
      </c>
      <c r="V40" s="187">
        <v>93654</v>
      </c>
      <c r="W40" s="187">
        <v>45012</v>
      </c>
      <c r="X40" s="187">
        <v>17002</v>
      </c>
      <c r="Y40" s="187">
        <v>52179</v>
      </c>
      <c r="Z40" s="187">
        <v>58545</v>
      </c>
      <c r="AA40" s="188">
        <f>IFERROR(Z40/Y40-1,"-")</f>
        <v>0.12200310469729203</v>
      </c>
      <c r="AB40" s="188">
        <f t="shared" ref="AB40:AB69" si="25">IFERROR(Z40/V40-1,"-")</f>
        <v>-0.37487987699404191</v>
      </c>
      <c r="AC40" s="187">
        <f>Z40-Y40</f>
        <v>6366</v>
      </c>
      <c r="AD40" s="187">
        <f>Z40-V40</f>
        <v>-35109</v>
      </c>
      <c r="AE40" s="188">
        <f t="shared" ref="AE40:AE69" si="26">Z40/Z$40</f>
        <v>1</v>
      </c>
      <c r="AF40" s="189">
        <f>Z40/$G7</f>
        <v>1.0891369633682004E-2</v>
      </c>
      <c r="AG40" s="189">
        <f>AA40/$G7</f>
        <v>2.2696744550602318E-8</v>
      </c>
      <c r="AH40" s="50"/>
      <c r="AI40" s="50"/>
      <c r="AJ40" s="50"/>
    </row>
    <row r="41" spans="1:38" x14ac:dyDescent="0.25">
      <c r="B41" s="190" t="s">
        <v>166</v>
      </c>
      <c r="C41" s="191">
        <v>65368</v>
      </c>
      <c r="D41" s="191">
        <v>21682</v>
      </c>
      <c r="E41" s="191">
        <v>28288</v>
      </c>
      <c r="F41" s="191">
        <v>75792</v>
      </c>
      <c r="G41" s="191">
        <v>81878</v>
      </c>
      <c r="H41" s="192">
        <f>IFERROR(G41/F41-1,"-")</f>
        <v>8.0298712265146621E-2</v>
      </c>
      <c r="I41" s="193">
        <f>IFERROR(G41/C41-1,"-")</f>
        <v>0.25257006486354183</v>
      </c>
      <c r="J41" s="192">
        <f t="shared" si="23"/>
        <v>0.1076761220920293</v>
      </c>
      <c r="K41" s="194">
        <f t="shared" ref="K41:K69" si="27">G41/$G8</f>
        <v>9.2394217434135922E-2</v>
      </c>
      <c r="L41" s="191">
        <v>103012</v>
      </c>
      <c r="M41" s="191">
        <v>39985</v>
      </c>
      <c r="N41" s="191">
        <v>38068</v>
      </c>
      <c r="O41" s="191">
        <v>117545</v>
      </c>
      <c r="P41" s="191">
        <v>120471</v>
      </c>
      <c r="Q41" s="192">
        <f>IFERROR(P41/O41-1,"-")</f>
        <v>2.4892594325577333E-2</v>
      </c>
      <c r="R41" s="193">
        <f>IFERROR(P41/L41-1,"-")</f>
        <v>0.16948510853104493</v>
      </c>
      <c r="S41" s="192">
        <f t="shared" si="24"/>
        <v>0.12303040144118088</v>
      </c>
      <c r="T41" s="194">
        <f t="shared" ref="T41:T69" si="28">P41/$G8</f>
        <v>0.13594401143784396</v>
      </c>
      <c r="U41" s="191">
        <v>29111</v>
      </c>
      <c r="V41" s="191">
        <v>29447</v>
      </c>
      <c r="W41" s="191">
        <v>11777</v>
      </c>
      <c r="X41" s="191">
        <v>11484</v>
      </c>
      <c r="Y41" s="191">
        <v>33120</v>
      </c>
      <c r="Z41" s="191">
        <v>26396</v>
      </c>
      <c r="AA41" s="192">
        <f>IFERROR(Z41/Y41-1,"-")</f>
        <v>-0.20301932367149755</v>
      </c>
      <c r="AB41" s="193">
        <f t="shared" si="25"/>
        <v>-0.10360987536930755</v>
      </c>
      <c r="AC41" s="191">
        <f t="shared" ref="AC41:AC68" si="29">Z41-Y41</f>
        <v>-6724</v>
      </c>
      <c r="AD41" s="191">
        <f t="shared" ref="AD41:AD69" si="30">Z41-V41</f>
        <v>-3051</v>
      </c>
      <c r="AE41" s="192">
        <f t="shared" si="26"/>
        <v>0.45086685455632419</v>
      </c>
      <c r="AF41" s="194">
        <f t="shared" ref="AF41:AG56" si="31">Z41/$G8</f>
        <v>2.9786240057053808E-2</v>
      </c>
      <c r="AG41" s="194">
        <f t="shared" si="31"/>
        <v>-2.2909464733671512E-7</v>
      </c>
      <c r="AH41" s="50"/>
      <c r="AI41" s="50"/>
      <c r="AJ41" s="50"/>
    </row>
    <row r="42" spans="1:38" x14ac:dyDescent="0.25">
      <c r="B42" s="195" t="s">
        <v>98</v>
      </c>
      <c r="C42" s="196">
        <v>33731</v>
      </c>
      <c r="D42" s="196">
        <v>9107</v>
      </c>
      <c r="E42" s="196">
        <v>14635</v>
      </c>
      <c r="F42" s="196">
        <v>39014</v>
      </c>
      <c r="G42" s="196">
        <v>37541</v>
      </c>
      <c r="H42" s="197">
        <f>IFERROR(G42/F42-1,"-")</f>
        <v>-3.7755677449120784E-2</v>
      </c>
      <c r="I42" s="198">
        <f>IFERROR(G42/C42-1,"-")</f>
        <v>0.11295247694998656</v>
      </c>
      <c r="J42" s="197">
        <f t="shared" si="23"/>
        <v>4.9369419129154012E-2</v>
      </c>
      <c r="K42" s="199">
        <f t="shared" si="27"/>
        <v>9.7208376166197555E-2</v>
      </c>
      <c r="L42" s="196">
        <v>34234</v>
      </c>
      <c r="M42" s="196">
        <v>12200</v>
      </c>
      <c r="N42" s="196">
        <v>14329</v>
      </c>
      <c r="O42" s="196">
        <v>38883</v>
      </c>
      <c r="P42" s="196">
        <v>32997</v>
      </c>
      <c r="Q42" s="197">
        <f>IFERROR(P42/O42-1,"-")</f>
        <v>-0.15137720854872305</v>
      </c>
      <c r="R42" s="198">
        <f>IFERROR(P42/L42-1,"-")</f>
        <v>-3.613366828299347E-2</v>
      </c>
      <c r="S42" s="197">
        <f t="shared" si="24"/>
        <v>3.3698019908149225E-2</v>
      </c>
      <c r="T42" s="199">
        <f t="shared" si="28"/>
        <v>8.5442177575344849E-2</v>
      </c>
      <c r="U42" s="196">
        <v>19076</v>
      </c>
      <c r="V42" s="196">
        <v>18785</v>
      </c>
      <c r="W42" s="196">
        <v>7505</v>
      </c>
      <c r="X42" s="196">
        <v>5274</v>
      </c>
      <c r="Y42" s="196">
        <v>13065</v>
      </c>
      <c r="Z42" s="196">
        <v>10831</v>
      </c>
      <c r="AA42" s="197">
        <f>IFERROR(Z42/Y42-1,"-")</f>
        <v>-0.17099119785686945</v>
      </c>
      <c r="AB42" s="198">
        <f t="shared" si="25"/>
        <v>-0.4234229438381687</v>
      </c>
      <c r="AC42" s="196">
        <f t="shared" si="29"/>
        <v>-2234</v>
      </c>
      <c r="AD42" s="196">
        <f t="shared" si="30"/>
        <v>-7954</v>
      </c>
      <c r="AE42" s="197">
        <f t="shared" si="26"/>
        <v>0.18500298915364249</v>
      </c>
      <c r="AF42" s="199">
        <f t="shared" si="31"/>
        <v>2.8045707952800557E-2</v>
      </c>
      <c r="AG42" s="199">
        <f t="shared" si="31"/>
        <v>-4.4276329033268368E-7</v>
      </c>
      <c r="AH42" s="50"/>
      <c r="AI42" s="50"/>
      <c r="AJ42" s="50"/>
    </row>
    <row r="43" spans="1:38" x14ac:dyDescent="0.25">
      <c r="B43" s="195" t="s">
        <v>170</v>
      </c>
      <c r="C43" s="196">
        <v>31637</v>
      </c>
      <c r="D43" s="196">
        <v>12575</v>
      </c>
      <c r="E43" s="196">
        <v>13653</v>
      </c>
      <c r="F43" s="196">
        <v>36778</v>
      </c>
      <c r="G43" s="196">
        <v>44337</v>
      </c>
      <c r="H43" s="197">
        <f>IFERROR(G43/F43-1,"-")</f>
        <v>0.2055304801783675</v>
      </c>
      <c r="I43" s="198">
        <f>IFERROR(G43/C43-1,"-")</f>
        <v>0.40142870689382693</v>
      </c>
      <c r="J43" s="197">
        <f t="shared" si="23"/>
        <v>5.8306702962875288E-2</v>
      </c>
      <c r="K43" s="199">
        <f t="shared" si="27"/>
        <v>8.8675773515470305E-2</v>
      </c>
      <c r="L43" s="196">
        <v>68778</v>
      </c>
      <c r="M43" s="196">
        <v>27785</v>
      </c>
      <c r="N43" s="196">
        <v>23739</v>
      </c>
      <c r="O43" s="196">
        <v>78662</v>
      </c>
      <c r="P43" s="196">
        <v>87474</v>
      </c>
      <c r="Q43" s="197">
        <f>IFERROR(P43/O43-1,"-")</f>
        <v>0.11202359462001987</v>
      </c>
      <c r="R43" s="198">
        <f>IFERROR(P43/L43-1,"-")</f>
        <v>0.27183110878478578</v>
      </c>
      <c r="S43" s="197">
        <f t="shared" si="24"/>
        <v>8.9332381533031663E-2</v>
      </c>
      <c r="T43" s="199">
        <f t="shared" si="28"/>
        <v>0.17495149902998061</v>
      </c>
      <c r="U43" s="196">
        <v>10035</v>
      </c>
      <c r="V43" s="196">
        <v>10662</v>
      </c>
      <c r="W43" s="196">
        <v>4272</v>
      </c>
      <c r="X43" s="196">
        <v>6210</v>
      </c>
      <c r="Y43" s="196">
        <v>20055</v>
      </c>
      <c r="Z43" s="196">
        <v>15565</v>
      </c>
      <c r="AA43" s="197">
        <f>IFERROR(Z43/Y43-1,"-")</f>
        <v>-0.22388431812515586</v>
      </c>
      <c r="AB43" s="198">
        <f t="shared" si="25"/>
        <v>0.45985743762896258</v>
      </c>
      <c r="AC43" s="196">
        <f t="shared" si="29"/>
        <v>-4490</v>
      </c>
      <c r="AD43" s="196">
        <f t="shared" si="30"/>
        <v>4903</v>
      </c>
      <c r="AE43" s="197">
        <f t="shared" si="26"/>
        <v>0.2658638654026817</v>
      </c>
      <c r="AF43" s="199">
        <f t="shared" si="31"/>
        <v>3.1130622612452249E-2</v>
      </c>
      <c r="AG43" s="199">
        <f t="shared" si="31"/>
        <v>-4.4777759180214777E-7</v>
      </c>
      <c r="AH43" s="50"/>
      <c r="AI43" s="50"/>
      <c r="AJ43" s="50"/>
    </row>
    <row r="44" spans="1:38" x14ac:dyDescent="0.25">
      <c r="B44" s="190" t="s">
        <v>178</v>
      </c>
      <c r="C44" s="191">
        <v>630001</v>
      </c>
      <c r="D44" s="191">
        <v>305535</v>
      </c>
      <c r="E44" s="191">
        <v>89123</v>
      </c>
      <c r="F44" s="191">
        <v>588703</v>
      </c>
      <c r="G44" s="191">
        <v>678532</v>
      </c>
      <c r="H44" s="192">
        <f>IFERROR(G44/F44-1,"-")</f>
        <v>0.15258797729924933</v>
      </c>
      <c r="I44" s="193">
        <f>IFERROR(G44/C44-1,"-")</f>
        <v>7.7033211058395112E-2</v>
      </c>
      <c r="J44" s="192">
        <f t="shared" si="23"/>
        <v>0.89232387790797074</v>
      </c>
      <c r="K44" s="194">
        <f t="shared" si="27"/>
        <v>0.15114845129707546</v>
      </c>
      <c r="L44" s="191">
        <v>867117</v>
      </c>
      <c r="M44" s="191">
        <v>370568</v>
      </c>
      <c r="N44" s="191">
        <v>38673</v>
      </c>
      <c r="O44" s="191">
        <v>730438</v>
      </c>
      <c r="P44" s="191">
        <v>858726</v>
      </c>
      <c r="Q44" s="192">
        <f>IFERROR(P44/O44-1,"-")</f>
        <v>0.1756316073369677</v>
      </c>
      <c r="R44" s="193">
        <f>IFERROR(P44/L44-1,"-")</f>
        <v>-9.6768948135026456E-3</v>
      </c>
      <c r="S44" s="192">
        <f t="shared" si="24"/>
        <v>0.87696959855881906</v>
      </c>
      <c r="T44" s="194">
        <f t="shared" si="28"/>
        <v>0.1912881116712733</v>
      </c>
      <c r="U44" s="191">
        <v>75683</v>
      </c>
      <c r="V44" s="191">
        <v>64207</v>
      </c>
      <c r="W44" s="191">
        <v>33235</v>
      </c>
      <c r="X44" s="191">
        <v>5518</v>
      </c>
      <c r="Y44" s="191">
        <v>19059</v>
      </c>
      <c r="Z44" s="191">
        <v>32149</v>
      </c>
      <c r="AA44" s="192">
        <f>IFERROR(Z44/Y44-1,"-")</f>
        <v>0.68681462825961481</v>
      </c>
      <c r="AB44" s="193">
        <f t="shared" si="25"/>
        <v>-0.49929135452520756</v>
      </c>
      <c r="AC44" s="191">
        <f t="shared" si="29"/>
        <v>13090</v>
      </c>
      <c r="AD44" s="191">
        <f t="shared" si="30"/>
        <v>-32058</v>
      </c>
      <c r="AE44" s="192">
        <f t="shared" si="26"/>
        <v>0.54913314544367575</v>
      </c>
      <c r="AF44" s="194">
        <f t="shared" si="31"/>
        <v>7.1614478915506992E-3</v>
      </c>
      <c r="AG44" s="194">
        <f t="shared" si="31"/>
        <v>1.5299347324756589E-7</v>
      </c>
      <c r="AH44" s="50"/>
      <c r="AI44" s="50"/>
      <c r="AJ44" s="50"/>
    </row>
    <row r="45" spans="1:38" x14ac:dyDescent="0.25">
      <c r="B45" s="195" t="s">
        <v>182</v>
      </c>
      <c r="C45" s="196">
        <v>174837</v>
      </c>
      <c r="D45" s="196">
        <v>73939</v>
      </c>
      <c r="E45" s="196">
        <v>1145</v>
      </c>
      <c r="F45" s="196">
        <v>155718</v>
      </c>
      <c r="G45" s="196">
        <v>204307</v>
      </c>
      <c r="H45" s="197">
        <f t="shared" ref="H45:H69" si="32">IFERROR(G45/F45-1,"-")</f>
        <v>0.31203200657598984</v>
      </c>
      <c r="I45" s="198">
        <f t="shared" ref="I45:I69" si="33">IFERROR(G45/C45-1,"-")</f>
        <v>0.16855699880460095</v>
      </c>
      <c r="J45" s="197">
        <f t="shared" si="23"/>
        <v>0.26868005418129692</v>
      </c>
      <c r="K45" s="199">
        <f t="shared" si="27"/>
        <v>0.12188838794855687</v>
      </c>
      <c r="L45" s="196">
        <v>443027</v>
      </c>
      <c r="M45" s="196">
        <v>185353</v>
      </c>
      <c r="N45" s="196">
        <v>2709</v>
      </c>
      <c r="O45" s="196">
        <v>367472</v>
      </c>
      <c r="P45" s="196">
        <v>446668</v>
      </c>
      <c r="Q45" s="197">
        <f t="shared" ref="Q45:Q69" si="34">IFERROR(P45/O45-1,"-")</f>
        <v>0.21551573997474627</v>
      </c>
      <c r="R45" s="198">
        <f t="shared" ref="R45:R69" si="35">IFERROR(P45/L45-1,"-")</f>
        <v>8.2184607258699582E-3</v>
      </c>
      <c r="S45" s="197">
        <f t="shared" si="24"/>
        <v>0.45615744329282054</v>
      </c>
      <c r="T45" s="199">
        <f t="shared" si="28"/>
        <v>0.26647957469986833</v>
      </c>
      <c r="U45" s="196">
        <v>14362</v>
      </c>
      <c r="V45" s="196">
        <v>10732</v>
      </c>
      <c r="W45" s="196">
        <v>5716</v>
      </c>
      <c r="X45" s="196">
        <v>139</v>
      </c>
      <c r="Y45" s="196">
        <v>3359</v>
      </c>
      <c r="Z45" s="196">
        <v>4818</v>
      </c>
      <c r="AA45" s="197">
        <f t="shared" ref="AA45:AA69" si="36">IFERROR(Z45/Y45-1,"-")</f>
        <v>0.4343554629353974</v>
      </c>
      <c r="AB45" s="198">
        <f t="shared" si="25"/>
        <v>-0.55106224375698842</v>
      </c>
      <c r="AC45" s="196">
        <f t="shared" si="29"/>
        <v>1459</v>
      </c>
      <c r="AD45" s="196">
        <f t="shared" si="30"/>
        <v>-5914</v>
      </c>
      <c r="AE45" s="197">
        <f t="shared" si="26"/>
        <v>8.229566999743787E-2</v>
      </c>
      <c r="AF45" s="199">
        <f t="shared" si="31"/>
        <v>2.874391250109624E-3</v>
      </c>
      <c r="AG45" s="199">
        <f t="shared" si="31"/>
        <v>2.5913398549166072E-7</v>
      </c>
      <c r="AH45" s="50"/>
      <c r="AI45" s="50"/>
      <c r="AJ45" s="50"/>
    </row>
    <row r="46" spans="1:38" x14ac:dyDescent="0.25">
      <c r="B46" s="195" t="s">
        <v>186</v>
      </c>
      <c r="C46" s="196">
        <v>245799</v>
      </c>
      <c r="D46" s="196">
        <v>128813</v>
      </c>
      <c r="E46" s="196">
        <v>42922</v>
      </c>
      <c r="F46" s="196">
        <v>220145</v>
      </c>
      <c r="G46" s="196">
        <v>247970</v>
      </c>
      <c r="H46" s="197">
        <f t="shared" si="32"/>
        <v>0.12639396761225563</v>
      </c>
      <c r="I46" s="198">
        <f t="shared" si="33"/>
        <v>8.8324199854352692E-3</v>
      </c>
      <c r="J46" s="197">
        <f t="shared" si="23"/>
        <v>0.32610039320892675</v>
      </c>
      <c r="K46" s="199">
        <f t="shared" si="27"/>
        <v>0.32123503906457473</v>
      </c>
      <c r="L46" s="196">
        <v>122603</v>
      </c>
      <c r="M46" s="196">
        <v>48663</v>
      </c>
      <c r="N46" s="196">
        <v>6086</v>
      </c>
      <c r="O46" s="196">
        <v>77308</v>
      </c>
      <c r="P46" s="196">
        <v>89776</v>
      </c>
      <c r="Q46" s="197">
        <f t="shared" si="34"/>
        <v>0.16127697004191033</v>
      </c>
      <c r="R46" s="198">
        <f t="shared" si="35"/>
        <v>-0.26775038131203965</v>
      </c>
      <c r="S46" s="197">
        <f t="shared" si="24"/>
        <v>9.1683287428372437E-2</v>
      </c>
      <c r="T46" s="199">
        <f t="shared" si="28"/>
        <v>0.11630115282921831</v>
      </c>
      <c r="U46" s="196">
        <v>28563</v>
      </c>
      <c r="V46" s="196">
        <v>26752</v>
      </c>
      <c r="W46" s="196">
        <v>13241</v>
      </c>
      <c r="X46" s="196">
        <v>2476</v>
      </c>
      <c r="Y46" s="196">
        <v>6120</v>
      </c>
      <c r="Z46" s="196">
        <v>9526</v>
      </c>
      <c r="AA46" s="197">
        <f t="shared" si="36"/>
        <v>0.55653594771241832</v>
      </c>
      <c r="AB46" s="198">
        <f t="shared" si="25"/>
        <v>-0.64391447368421051</v>
      </c>
      <c r="AC46" s="196">
        <f t="shared" si="29"/>
        <v>3406</v>
      </c>
      <c r="AD46" s="196">
        <f t="shared" si="30"/>
        <v>-17226</v>
      </c>
      <c r="AE46" s="197">
        <f t="shared" si="26"/>
        <v>0.16271244341959176</v>
      </c>
      <c r="AF46" s="199">
        <f t="shared" si="31"/>
        <v>1.234054515517659E-2</v>
      </c>
      <c r="AG46" s="199">
        <f t="shared" si="31"/>
        <v>7.2096966126643878E-7</v>
      </c>
      <c r="AH46" s="50"/>
      <c r="AI46" s="50"/>
      <c r="AJ46" s="50"/>
    </row>
    <row r="47" spans="1:38" x14ac:dyDescent="0.25">
      <c r="B47" s="195" t="s">
        <v>190</v>
      </c>
      <c r="C47" s="196">
        <v>42709</v>
      </c>
      <c r="D47" s="196">
        <v>19948</v>
      </c>
      <c r="E47" s="196">
        <v>9933</v>
      </c>
      <c r="F47" s="196">
        <v>47928</v>
      </c>
      <c r="G47" s="196">
        <v>44979</v>
      </c>
      <c r="H47" s="197">
        <f t="shared" si="32"/>
        <v>-6.1529794692038009E-2</v>
      </c>
      <c r="I47" s="198">
        <f t="shared" si="33"/>
        <v>5.3150389847573143E-2</v>
      </c>
      <c r="J47" s="197">
        <f t="shared" si="23"/>
        <v>5.9150984337396934E-2</v>
      </c>
      <c r="K47" s="199">
        <f t="shared" si="27"/>
        <v>0.1759507733713043</v>
      </c>
      <c r="L47" s="196">
        <v>51614</v>
      </c>
      <c r="M47" s="196">
        <v>24315</v>
      </c>
      <c r="N47" s="196">
        <v>13581</v>
      </c>
      <c r="O47" s="196">
        <v>56790</v>
      </c>
      <c r="P47" s="196">
        <v>67395</v>
      </c>
      <c r="Q47" s="197">
        <f t="shared" si="34"/>
        <v>0.18674062334918129</v>
      </c>
      <c r="R47" s="198">
        <f t="shared" si="35"/>
        <v>0.30575037780447167</v>
      </c>
      <c r="S47" s="197">
        <f t="shared" si="24"/>
        <v>6.8826804003688735E-2</v>
      </c>
      <c r="T47" s="199">
        <f t="shared" si="28"/>
        <v>0.26363863961757827</v>
      </c>
      <c r="U47" s="196">
        <v>5181</v>
      </c>
      <c r="V47" s="196">
        <v>3762</v>
      </c>
      <c r="W47" s="196">
        <v>1055</v>
      </c>
      <c r="X47" s="196">
        <v>570</v>
      </c>
      <c r="Y47" s="196">
        <v>1268</v>
      </c>
      <c r="Z47" s="196">
        <v>1433</v>
      </c>
      <c r="AA47" s="197">
        <f t="shared" si="36"/>
        <v>0.13012618296529976</v>
      </c>
      <c r="AB47" s="198">
        <f t="shared" si="25"/>
        <v>-0.61908559276980335</v>
      </c>
      <c r="AC47" s="196">
        <f t="shared" si="29"/>
        <v>165</v>
      </c>
      <c r="AD47" s="196">
        <f t="shared" si="30"/>
        <v>-2329</v>
      </c>
      <c r="AE47" s="197">
        <f t="shared" si="26"/>
        <v>2.4476898112562987E-2</v>
      </c>
      <c r="AF47" s="199">
        <f t="shared" si="31"/>
        <v>5.6056706071962257E-3</v>
      </c>
      <c r="AG47" s="199">
        <f t="shared" si="31"/>
        <v>5.0903316055493313E-7</v>
      </c>
      <c r="AH47" s="50"/>
      <c r="AI47" s="50"/>
      <c r="AJ47" s="50"/>
    </row>
    <row r="48" spans="1:38" x14ac:dyDescent="0.25">
      <c r="B48" s="195" t="s">
        <v>199</v>
      </c>
      <c r="C48" s="196">
        <v>18259</v>
      </c>
      <c r="D48" s="196">
        <v>9925</v>
      </c>
      <c r="E48" s="196">
        <v>849</v>
      </c>
      <c r="F48" s="196">
        <v>24937</v>
      </c>
      <c r="G48" s="196">
        <v>22509</v>
      </c>
      <c r="H48" s="197">
        <f t="shared" si="32"/>
        <v>-9.7365360708986604E-2</v>
      </c>
      <c r="I48" s="198">
        <f t="shared" si="33"/>
        <v>0.23276192562571874</v>
      </c>
      <c r="J48" s="197">
        <f t="shared" si="23"/>
        <v>2.9601136229139544E-2</v>
      </c>
      <c r="K48" s="199">
        <f t="shared" si="27"/>
        <v>0.10581117671392576</v>
      </c>
      <c r="L48" s="196">
        <v>30909</v>
      </c>
      <c r="M48" s="196">
        <v>16355</v>
      </c>
      <c r="N48" s="196">
        <v>564</v>
      </c>
      <c r="O48" s="196">
        <v>39958</v>
      </c>
      <c r="P48" s="196">
        <v>32642</v>
      </c>
      <c r="Q48" s="197">
        <f t="shared" si="34"/>
        <v>-0.18309224685920211</v>
      </c>
      <c r="R48" s="198">
        <f t="shared" si="35"/>
        <v>5.6067811964152892E-2</v>
      </c>
      <c r="S48" s="197">
        <f t="shared" si="24"/>
        <v>3.333547794774698E-2</v>
      </c>
      <c r="T48" s="199">
        <f t="shared" si="28"/>
        <v>0.15344477454777933</v>
      </c>
      <c r="U48" s="196">
        <v>7356</v>
      </c>
      <c r="V48" s="196">
        <v>6623</v>
      </c>
      <c r="W48" s="196">
        <v>2997</v>
      </c>
      <c r="X48" s="196">
        <v>97</v>
      </c>
      <c r="Y48" s="196">
        <v>1455</v>
      </c>
      <c r="Z48" s="196">
        <v>2091</v>
      </c>
      <c r="AA48" s="197">
        <f t="shared" si="36"/>
        <v>0.43711340206185567</v>
      </c>
      <c r="AB48" s="198">
        <f t="shared" si="25"/>
        <v>-0.68428204741053911</v>
      </c>
      <c r="AC48" s="196">
        <f t="shared" si="29"/>
        <v>636</v>
      </c>
      <c r="AD48" s="196">
        <f t="shared" si="30"/>
        <v>-4532</v>
      </c>
      <c r="AE48" s="197">
        <f t="shared" si="26"/>
        <v>3.5716115808352551E-2</v>
      </c>
      <c r="AF48" s="199">
        <f t="shared" si="31"/>
        <v>9.829453574517694E-3</v>
      </c>
      <c r="AG48" s="199">
        <f t="shared" si="31"/>
        <v>2.054799565933284E-6</v>
      </c>
      <c r="AH48" s="50"/>
      <c r="AI48" s="50"/>
      <c r="AJ48" s="50"/>
    </row>
    <row r="49" spans="2:36" x14ac:dyDescent="0.25">
      <c r="B49" s="195" t="s">
        <v>194</v>
      </c>
      <c r="C49" s="196">
        <v>4131</v>
      </c>
      <c r="D49" s="196">
        <v>2549</v>
      </c>
      <c r="E49" s="196">
        <v>998</v>
      </c>
      <c r="F49" s="196">
        <v>5444</v>
      </c>
      <c r="G49" s="196">
        <v>5362</v>
      </c>
      <c r="H49" s="197">
        <f t="shared" si="32"/>
        <v>-1.5062454077883869E-2</v>
      </c>
      <c r="I49" s="198">
        <f t="shared" si="33"/>
        <v>0.29799080125877508</v>
      </c>
      <c r="J49" s="197">
        <f t="shared" si="23"/>
        <v>7.0514590812850962E-3</v>
      </c>
      <c r="K49" s="199">
        <f t="shared" si="27"/>
        <v>4.5993378051500229E-2</v>
      </c>
      <c r="L49" s="196">
        <v>14652</v>
      </c>
      <c r="M49" s="196">
        <v>6027</v>
      </c>
      <c r="N49" s="196">
        <v>1544</v>
      </c>
      <c r="O49" s="196">
        <v>14052</v>
      </c>
      <c r="P49" s="196">
        <v>14363</v>
      </c>
      <c r="Q49" s="197">
        <f t="shared" si="34"/>
        <v>2.2132080842584667E-2</v>
      </c>
      <c r="R49" s="198">
        <f t="shared" si="35"/>
        <v>-1.9724269724269772E-2</v>
      </c>
      <c r="S49" s="197">
        <f t="shared" si="24"/>
        <v>1.4668141344387289E-2</v>
      </c>
      <c r="T49" s="199">
        <f t="shared" si="28"/>
        <v>0.12320083717898132</v>
      </c>
      <c r="U49" s="196">
        <v>1580</v>
      </c>
      <c r="V49" s="196">
        <v>1689</v>
      </c>
      <c r="W49" s="196">
        <v>792</v>
      </c>
      <c r="X49" s="196">
        <v>240</v>
      </c>
      <c r="Y49" s="196">
        <v>577</v>
      </c>
      <c r="Z49" s="196">
        <v>1134</v>
      </c>
      <c r="AA49" s="197">
        <f t="shared" si="36"/>
        <v>0.96533795493934149</v>
      </c>
      <c r="AB49" s="198">
        <f t="shared" si="25"/>
        <v>-0.32859680284191828</v>
      </c>
      <c r="AC49" s="196">
        <f t="shared" si="29"/>
        <v>557</v>
      </c>
      <c r="AD49" s="196">
        <f t="shared" si="30"/>
        <v>-555</v>
      </c>
      <c r="AE49" s="197">
        <f t="shared" si="26"/>
        <v>1.9369715603382014E-2</v>
      </c>
      <c r="AF49" s="199">
        <f t="shared" si="31"/>
        <v>9.7270590657219814E-3</v>
      </c>
      <c r="AG49" s="199">
        <f>AA49/$G16</f>
        <v>8.2803344850778125E-6</v>
      </c>
      <c r="AH49" s="50"/>
      <c r="AI49" s="50"/>
      <c r="AJ49" s="50"/>
    </row>
    <row r="50" spans="2:36" x14ac:dyDescent="0.25">
      <c r="B50" s="195" t="s">
        <v>203</v>
      </c>
      <c r="C50" s="196">
        <v>22315</v>
      </c>
      <c r="D50" s="196">
        <v>8649</v>
      </c>
      <c r="E50" s="196">
        <v>6553</v>
      </c>
      <c r="F50" s="196">
        <v>26879</v>
      </c>
      <c r="G50" s="196">
        <v>22736</v>
      </c>
      <c r="H50" s="197">
        <f t="shared" si="32"/>
        <v>-0.15413519848208634</v>
      </c>
      <c r="I50" s="198">
        <f t="shared" si="33"/>
        <v>1.8866233475240968E-2</v>
      </c>
      <c r="J50" s="197">
        <f t="shared" si="23"/>
        <v>2.9899659394274143E-2</v>
      </c>
      <c r="K50" s="199">
        <f t="shared" si="27"/>
        <v>0.15996397714800326</v>
      </c>
      <c r="L50" s="196">
        <v>18930</v>
      </c>
      <c r="M50" s="196">
        <v>7549</v>
      </c>
      <c r="N50" s="196">
        <v>2839</v>
      </c>
      <c r="O50" s="196">
        <v>18756</v>
      </c>
      <c r="P50" s="196">
        <v>21599</v>
      </c>
      <c r="Q50" s="197">
        <f t="shared" si="34"/>
        <v>0.15157816165493698</v>
      </c>
      <c r="R50" s="198">
        <f t="shared" si="35"/>
        <v>0.14099313259376656</v>
      </c>
      <c r="S50" s="197">
        <f t="shared" si="24"/>
        <v>2.2057869866839871E-2</v>
      </c>
      <c r="T50" s="199">
        <f t="shared" si="28"/>
        <v>0.15196437114794697</v>
      </c>
      <c r="U50" s="196">
        <v>948</v>
      </c>
      <c r="V50" s="196">
        <v>811</v>
      </c>
      <c r="W50" s="196">
        <v>355</v>
      </c>
      <c r="X50" s="196">
        <v>291</v>
      </c>
      <c r="Y50" s="196">
        <v>712</v>
      </c>
      <c r="Z50" s="196">
        <v>744</v>
      </c>
      <c r="AA50" s="197">
        <f t="shared" si="36"/>
        <v>4.4943820224719211E-2</v>
      </c>
      <c r="AB50" s="198">
        <f t="shared" si="25"/>
        <v>-8.2614056720098694E-2</v>
      </c>
      <c r="AC50" s="196">
        <f t="shared" si="29"/>
        <v>32</v>
      </c>
      <c r="AD50" s="196">
        <f t="shared" si="30"/>
        <v>-67</v>
      </c>
      <c r="AE50" s="197">
        <f t="shared" si="26"/>
        <v>1.2708173200102485E-2</v>
      </c>
      <c r="AF50" s="199">
        <f t="shared" si="31"/>
        <v>5.2345706807756173E-3</v>
      </c>
      <c r="AG50" s="199">
        <f t="shared" si="31"/>
        <v>3.1621183283651261E-7</v>
      </c>
      <c r="AH50" s="50"/>
      <c r="AI50" s="50"/>
      <c r="AJ50" s="50"/>
    </row>
    <row r="51" spans="2:36" x14ac:dyDescent="0.25">
      <c r="B51" s="195" t="s">
        <v>207</v>
      </c>
      <c r="C51" s="196">
        <v>8813</v>
      </c>
      <c r="D51" s="196">
        <v>4140</v>
      </c>
      <c r="E51" s="196">
        <v>736</v>
      </c>
      <c r="F51" s="196">
        <v>9660</v>
      </c>
      <c r="G51" s="196">
        <v>14184</v>
      </c>
      <c r="H51" s="197">
        <f t="shared" si="32"/>
        <v>0.46832298136645956</v>
      </c>
      <c r="I51" s="198">
        <f t="shared" si="33"/>
        <v>0.60944059911494386</v>
      </c>
      <c r="J51" s="197">
        <f t="shared" si="23"/>
        <v>1.8653095040833234E-2</v>
      </c>
      <c r="K51" s="199">
        <f t="shared" si="27"/>
        <v>6.9578526018365908E-2</v>
      </c>
      <c r="L51" s="196">
        <v>86928</v>
      </c>
      <c r="M51" s="196">
        <v>33716</v>
      </c>
      <c r="N51" s="196">
        <v>2100</v>
      </c>
      <c r="O51" s="196">
        <v>76128</v>
      </c>
      <c r="P51" s="196">
        <v>97468</v>
      </c>
      <c r="Q51" s="197">
        <f t="shared" si="34"/>
        <v>0.280317360235393</v>
      </c>
      <c r="R51" s="198">
        <f t="shared" si="35"/>
        <v>0.12124976992453518</v>
      </c>
      <c r="S51" s="197">
        <f t="shared" si="24"/>
        <v>9.9538703652074095E-2</v>
      </c>
      <c r="T51" s="199">
        <f t="shared" si="28"/>
        <v>0.47812181147476651</v>
      </c>
      <c r="U51" s="196">
        <v>214</v>
      </c>
      <c r="V51" s="196">
        <v>197</v>
      </c>
      <c r="W51" s="196">
        <v>110</v>
      </c>
      <c r="X51" s="196">
        <v>27</v>
      </c>
      <c r="Y51" s="196">
        <v>66</v>
      </c>
      <c r="Z51" s="196">
        <v>155</v>
      </c>
      <c r="AA51" s="197">
        <f t="shared" si="36"/>
        <v>1.3484848484848486</v>
      </c>
      <c r="AB51" s="198">
        <f t="shared" si="25"/>
        <v>-0.21319796954314718</v>
      </c>
      <c r="AC51" s="196">
        <f t="shared" si="29"/>
        <v>89</v>
      </c>
      <c r="AD51" s="196">
        <f t="shared" si="30"/>
        <v>-42</v>
      </c>
      <c r="AE51" s="197">
        <f t="shared" si="26"/>
        <v>2.6475360833546845E-3</v>
      </c>
      <c r="AF51" s="199">
        <f t="shared" si="31"/>
        <v>7.6034063260340637E-4</v>
      </c>
      <c r="AG51" s="199">
        <f t="shared" si="31"/>
        <v>6.6148891790521186E-6</v>
      </c>
      <c r="AH51" s="50"/>
      <c r="AI51" s="50"/>
      <c r="AJ51" s="50"/>
    </row>
    <row r="52" spans="2:36" x14ac:dyDescent="0.25">
      <c r="B52" s="195" t="s">
        <v>229</v>
      </c>
      <c r="C52" s="196">
        <v>14945</v>
      </c>
      <c r="D52" s="196">
        <v>7415</v>
      </c>
      <c r="E52" s="196">
        <v>9770</v>
      </c>
      <c r="F52" s="196">
        <v>25618</v>
      </c>
      <c r="G52" s="196">
        <v>32552</v>
      </c>
      <c r="H52" s="197">
        <f t="shared" si="32"/>
        <v>0.27066906081661335</v>
      </c>
      <c r="I52" s="198">
        <f t="shared" si="33"/>
        <v>1.1781197724991634</v>
      </c>
      <c r="J52" s="197">
        <f t="shared" si="23"/>
        <v>4.280848489630594E-2</v>
      </c>
      <c r="K52" s="199">
        <f t="shared" si="27"/>
        <v>0.27943549771658138</v>
      </c>
      <c r="L52" s="196">
        <v>15879</v>
      </c>
      <c r="M52" s="196">
        <v>6192</v>
      </c>
      <c r="N52" s="196">
        <v>788</v>
      </c>
      <c r="O52" s="196">
        <v>12059</v>
      </c>
      <c r="P52" s="196">
        <v>13683</v>
      </c>
      <c r="Q52" s="197">
        <f t="shared" si="34"/>
        <v>0.13467119993365961</v>
      </c>
      <c r="R52" s="198">
        <f t="shared" si="35"/>
        <v>-0.13829586245985259</v>
      </c>
      <c r="S52" s="197">
        <f t="shared" si="24"/>
        <v>1.3973694772349179E-2</v>
      </c>
      <c r="T52" s="199">
        <f t="shared" si="28"/>
        <v>0.11745870961096042</v>
      </c>
      <c r="U52" s="196">
        <v>390</v>
      </c>
      <c r="V52" s="196">
        <v>439</v>
      </c>
      <c r="W52" s="196">
        <v>275</v>
      </c>
      <c r="X52" s="196">
        <v>100</v>
      </c>
      <c r="Y52" s="196">
        <v>304</v>
      </c>
      <c r="Z52" s="196">
        <v>311</v>
      </c>
      <c r="AA52" s="197">
        <f t="shared" si="36"/>
        <v>2.3026315789473673E-2</v>
      </c>
      <c r="AB52" s="198">
        <f t="shared" si="25"/>
        <v>-0.29157175398633262</v>
      </c>
      <c r="AC52" s="196">
        <f t="shared" si="29"/>
        <v>7</v>
      </c>
      <c r="AD52" s="196">
        <f t="shared" si="30"/>
        <v>-128</v>
      </c>
      <c r="AE52" s="197">
        <f t="shared" si="26"/>
        <v>5.3121530446664962E-3</v>
      </c>
      <c r="AF52" s="199">
        <f t="shared" si="31"/>
        <v>2.6697112248051367E-3</v>
      </c>
      <c r="AG52" s="199">
        <f t="shared" si="31"/>
        <v>1.9766435282657755E-7</v>
      </c>
      <c r="AH52" s="50"/>
      <c r="AI52" s="50"/>
      <c r="AJ52" s="50"/>
    </row>
    <row r="53" spans="2:36" x14ac:dyDescent="0.25">
      <c r="B53" s="195" t="s">
        <v>219</v>
      </c>
      <c r="C53" s="196">
        <v>11805</v>
      </c>
      <c r="D53" s="196">
        <v>7633</v>
      </c>
      <c r="E53" s="196">
        <v>249</v>
      </c>
      <c r="F53" s="196">
        <v>12214</v>
      </c>
      <c r="G53" s="196">
        <v>12644</v>
      </c>
      <c r="H53" s="197">
        <f t="shared" si="32"/>
        <v>3.5205501883085022E-2</v>
      </c>
      <c r="I53" s="198">
        <f t="shared" si="33"/>
        <v>7.1071579839051324E-2</v>
      </c>
      <c r="J53" s="197">
        <f t="shared" si="23"/>
        <v>1.6627871805999395E-2</v>
      </c>
      <c r="K53" s="199">
        <f t="shared" si="27"/>
        <v>9.8328783955081697E-2</v>
      </c>
      <c r="L53" s="196">
        <v>16335</v>
      </c>
      <c r="M53" s="196">
        <v>8452</v>
      </c>
      <c r="N53" s="196">
        <v>422</v>
      </c>
      <c r="O53" s="196">
        <v>15715</v>
      </c>
      <c r="P53" s="196">
        <v>13995</v>
      </c>
      <c r="Q53" s="197">
        <f t="shared" si="34"/>
        <v>-0.10944957047406934</v>
      </c>
      <c r="R53" s="198">
        <f t="shared" si="35"/>
        <v>-0.14325068870523416</v>
      </c>
      <c r="S53" s="197">
        <f t="shared" si="24"/>
        <v>1.4292323199519607E-2</v>
      </c>
      <c r="T53" s="199">
        <f t="shared" si="28"/>
        <v>0.10883512586613163</v>
      </c>
      <c r="U53" s="196">
        <v>4071</v>
      </c>
      <c r="V53" s="196">
        <v>2434</v>
      </c>
      <c r="W53" s="196">
        <v>3104</v>
      </c>
      <c r="X53" s="196">
        <v>21</v>
      </c>
      <c r="Y53" s="196">
        <v>98</v>
      </c>
      <c r="Z53" s="196">
        <v>5297</v>
      </c>
      <c r="AA53" s="197">
        <f t="shared" si="36"/>
        <v>53.051020408163268</v>
      </c>
      <c r="AB53" s="198">
        <f t="shared" si="25"/>
        <v>1.1762530813475762</v>
      </c>
      <c r="AC53" s="196">
        <f t="shared" si="29"/>
        <v>5199</v>
      </c>
      <c r="AD53" s="196">
        <f t="shared" si="30"/>
        <v>2863</v>
      </c>
      <c r="AE53" s="197">
        <f t="shared" si="26"/>
        <v>9.0477410538901695E-2</v>
      </c>
      <c r="AF53" s="199">
        <f t="shared" si="31"/>
        <v>4.1193259143472612E-2</v>
      </c>
      <c r="AG53" s="199">
        <f t="shared" si="31"/>
        <v>4.1256266405496011E-4</v>
      </c>
      <c r="AH53" s="50"/>
      <c r="AI53" s="50"/>
      <c r="AJ53" s="50"/>
    </row>
    <row r="54" spans="2:36" x14ac:dyDescent="0.25">
      <c r="B54" s="195" t="s">
        <v>231</v>
      </c>
      <c r="C54" s="196">
        <v>28</v>
      </c>
      <c r="D54" s="196">
        <v>10</v>
      </c>
      <c r="E54" s="196">
        <v>9</v>
      </c>
      <c r="F54" s="196">
        <v>64</v>
      </c>
      <c r="G54" s="196">
        <v>74</v>
      </c>
      <c r="H54" s="197">
        <f t="shared" si="32"/>
        <v>0.15625</v>
      </c>
      <c r="I54" s="198">
        <f t="shared" si="33"/>
        <v>1.6428571428571428</v>
      </c>
      <c r="J54" s="197">
        <f t="shared" si="23"/>
        <v>9.7315921673833851E-5</v>
      </c>
      <c r="K54" s="199">
        <f t="shared" si="27"/>
        <v>2.5066901527726025E-3</v>
      </c>
      <c r="L54" s="196">
        <v>71</v>
      </c>
      <c r="M54" s="196">
        <v>27</v>
      </c>
      <c r="N54" s="196">
        <v>3</v>
      </c>
      <c r="O54" s="196">
        <v>68</v>
      </c>
      <c r="P54" s="196">
        <v>59</v>
      </c>
      <c r="Q54" s="197">
        <f t="shared" si="34"/>
        <v>-0.13235294117647056</v>
      </c>
      <c r="R54" s="198">
        <f t="shared" si="35"/>
        <v>-0.16901408450704225</v>
      </c>
      <c r="S54" s="197">
        <f t="shared" si="24"/>
        <v>6.0253452573894729E-5</v>
      </c>
      <c r="T54" s="199">
        <f t="shared" si="28"/>
        <v>1.9985772839673454E-3</v>
      </c>
      <c r="U54" s="196">
        <v>10</v>
      </c>
      <c r="V54" s="196">
        <v>17</v>
      </c>
      <c r="W54" s="196">
        <v>2</v>
      </c>
      <c r="X54" s="196">
        <v>0</v>
      </c>
      <c r="Y54" s="196">
        <v>13</v>
      </c>
      <c r="Z54" s="196">
        <v>4</v>
      </c>
      <c r="AA54" s="197">
        <f t="shared" si="36"/>
        <v>-0.69230769230769229</v>
      </c>
      <c r="AB54" s="198">
        <f t="shared" si="25"/>
        <v>-0.76470588235294112</v>
      </c>
      <c r="AC54" s="196">
        <f t="shared" si="29"/>
        <v>-9</v>
      </c>
      <c r="AD54" s="196">
        <f t="shared" si="30"/>
        <v>-13</v>
      </c>
      <c r="AE54" s="197">
        <f t="shared" si="26"/>
        <v>6.8323511828507992E-5</v>
      </c>
      <c r="AF54" s="199">
        <f t="shared" si="31"/>
        <v>1.3549676501473527E-4</v>
      </c>
      <c r="AG54" s="199">
        <f t="shared" si="31"/>
        <v>-2.345136317562726E-5</v>
      </c>
      <c r="AH54" s="50"/>
      <c r="AI54" s="50"/>
      <c r="AJ54" s="50"/>
    </row>
    <row r="55" spans="2:36" x14ac:dyDescent="0.25">
      <c r="B55" s="195" t="s">
        <v>211</v>
      </c>
      <c r="C55" s="196">
        <v>9055</v>
      </c>
      <c r="D55" s="196">
        <v>3536</v>
      </c>
      <c r="E55" s="196">
        <v>2413</v>
      </c>
      <c r="F55" s="196">
        <v>7208</v>
      </c>
      <c r="G55" s="196">
        <v>9023</v>
      </c>
      <c r="H55" s="197">
        <f t="shared" si="32"/>
        <v>0.25180355160932288</v>
      </c>
      <c r="I55" s="198">
        <f t="shared" si="33"/>
        <v>-3.5339591385974423E-3</v>
      </c>
      <c r="J55" s="197">
        <f t="shared" si="23"/>
        <v>1.1865967044094632E-2</v>
      </c>
      <c r="K55" s="199">
        <f t="shared" si="27"/>
        <v>0.15047863646976417</v>
      </c>
      <c r="L55" s="196">
        <v>7847</v>
      </c>
      <c r="M55" s="196">
        <v>3643</v>
      </c>
      <c r="N55" s="196">
        <v>1879</v>
      </c>
      <c r="O55" s="196">
        <v>6412</v>
      </c>
      <c r="P55" s="196">
        <v>7804</v>
      </c>
      <c r="Q55" s="197">
        <f t="shared" si="34"/>
        <v>0.21709295071740486</v>
      </c>
      <c r="R55" s="198">
        <f t="shared" si="35"/>
        <v>-5.4798011979100281E-3</v>
      </c>
      <c r="S55" s="197">
        <f t="shared" si="24"/>
        <v>7.9697956590961769E-3</v>
      </c>
      <c r="T55" s="199">
        <f t="shared" si="28"/>
        <v>0.1301490944264701</v>
      </c>
      <c r="U55" s="196">
        <v>1008</v>
      </c>
      <c r="V55" s="196">
        <v>1741</v>
      </c>
      <c r="W55" s="196">
        <v>654</v>
      </c>
      <c r="X55" s="196">
        <v>249</v>
      </c>
      <c r="Y55" s="196">
        <v>424</v>
      </c>
      <c r="Z55" s="196">
        <v>785</v>
      </c>
      <c r="AA55" s="197">
        <f t="shared" si="36"/>
        <v>0.85141509433962259</v>
      </c>
      <c r="AB55" s="198">
        <f t="shared" si="25"/>
        <v>-0.54910970706490525</v>
      </c>
      <c r="AC55" s="196">
        <f t="shared" si="29"/>
        <v>361</v>
      </c>
      <c r="AD55" s="196">
        <f t="shared" si="30"/>
        <v>-956</v>
      </c>
      <c r="AE55" s="197">
        <f t="shared" si="26"/>
        <v>1.3408489196344691E-2</v>
      </c>
      <c r="AF55" s="199">
        <f t="shared" si="31"/>
        <v>1.3091624695640573E-2</v>
      </c>
      <c r="AG55" s="199">
        <f t="shared" si="31"/>
        <v>1.4199244427130894E-5</v>
      </c>
      <c r="AH55" s="50"/>
      <c r="AI55" s="50"/>
      <c r="AJ55" s="50"/>
    </row>
    <row r="56" spans="2:36" x14ac:dyDescent="0.25">
      <c r="B56" s="195" t="s">
        <v>225</v>
      </c>
      <c r="C56" s="196">
        <v>21826</v>
      </c>
      <c r="D56" s="196">
        <v>11235</v>
      </c>
      <c r="E56" s="196">
        <v>3477</v>
      </c>
      <c r="F56" s="196">
        <v>9295</v>
      </c>
      <c r="G56" s="196">
        <v>11426</v>
      </c>
      <c r="H56" s="197">
        <f t="shared" si="32"/>
        <v>0.22926304464766001</v>
      </c>
      <c r="I56" s="198">
        <f t="shared" si="33"/>
        <v>-0.4764959222945111</v>
      </c>
      <c r="J56" s="197">
        <f t="shared" si="23"/>
        <v>1.5026104338448995E-2</v>
      </c>
      <c r="K56" s="199">
        <f t="shared" si="27"/>
        <v>6.8936806921434002E-2</v>
      </c>
      <c r="L56" s="196">
        <v>17210</v>
      </c>
      <c r="M56" s="196">
        <v>9770</v>
      </c>
      <c r="N56" s="196">
        <v>109</v>
      </c>
      <c r="O56" s="196">
        <v>7345</v>
      </c>
      <c r="P56" s="196">
        <v>9597</v>
      </c>
      <c r="Q56" s="197">
        <f t="shared" si="34"/>
        <v>0.30660313138189244</v>
      </c>
      <c r="R56" s="198">
        <f t="shared" si="35"/>
        <v>-0.44235909355026148</v>
      </c>
      <c r="S56" s="197">
        <f t="shared" si="24"/>
        <v>9.8008878703672499E-3</v>
      </c>
      <c r="T56" s="199">
        <f t="shared" si="28"/>
        <v>5.7901849818396821E-2</v>
      </c>
      <c r="U56" s="196">
        <v>4108</v>
      </c>
      <c r="V56" s="196">
        <v>2688</v>
      </c>
      <c r="W56" s="196">
        <v>1321</v>
      </c>
      <c r="X56" s="196">
        <v>31</v>
      </c>
      <c r="Y56" s="196">
        <v>70</v>
      </c>
      <c r="Z56" s="196">
        <v>297</v>
      </c>
      <c r="AA56" s="197">
        <f t="shared" si="36"/>
        <v>3.2428571428571429</v>
      </c>
      <c r="AB56" s="198">
        <f t="shared" si="25"/>
        <v>-0.8895089285714286</v>
      </c>
      <c r="AC56" s="196">
        <f t="shared" si="29"/>
        <v>227</v>
      </c>
      <c r="AD56" s="196">
        <f t="shared" si="30"/>
        <v>-2391</v>
      </c>
      <c r="AE56" s="197">
        <f t="shared" si="26"/>
        <v>5.0730207532667182E-3</v>
      </c>
      <c r="AF56" s="199">
        <f t="shared" si="31"/>
        <v>1.7918984470213458E-3</v>
      </c>
      <c r="AG56" s="199">
        <f t="shared" si="31"/>
        <v>1.9565221138713108E-5</v>
      </c>
      <c r="AH56" s="50"/>
      <c r="AI56" s="50"/>
      <c r="AJ56" s="50"/>
    </row>
    <row r="57" spans="2:36" x14ac:dyDescent="0.25">
      <c r="B57" s="195" t="s">
        <v>375</v>
      </c>
      <c r="C57" s="196">
        <v>1031</v>
      </c>
      <c r="D57" s="196">
        <v>363</v>
      </c>
      <c r="E57" s="196">
        <v>207</v>
      </c>
      <c r="F57" s="196">
        <v>893</v>
      </c>
      <c r="G57" s="196">
        <v>1035</v>
      </c>
      <c r="H57" s="197">
        <f t="shared" si="32"/>
        <v>0.15901455767077266</v>
      </c>
      <c r="I57" s="198">
        <f t="shared" si="33"/>
        <v>3.8797284190106307E-3</v>
      </c>
      <c r="J57" s="197">
        <f t="shared" si="23"/>
        <v>1.3611078234110545E-3</v>
      </c>
      <c r="K57" s="199">
        <f t="shared" si="27"/>
        <v>4.2906889975955556E-2</v>
      </c>
      <c r="L57" s="196">
        <v>1535</v>
      </c>
      <c r="M57" s="196">
        <v>652</v>
      </c>
      <c r="N57" s="196">
        <v>199</v>
      </c>
      <c r="O57" s="196">
        <v>1598</v>
      </c>
      <c r="P57" s="196">
        <v>2127</v>
      </c>
      <c r="Q57" s="197">
        <f t="shared" si="34"/>
        <v>0.33103879849812268</v>
      </c>
      <c r="R57" s="198">
        <f t="shared" si="35"/>
        <v>0.38566775244299678</v>
      </c>
      <c r="S57" s="197">
        <f t="shared" si="24"/>
        <v>2.1721880275368489E-3</v>
      </c>
      <c r="T57" s="199">
        <f t="shared" si="28"/>
        <v>8.8176768095514474E-2</v>
      </c>
      <c r="U57" s="196">
        <v>196</v>
      </c>
      <c r="V57" s="196">
        <v>249</v>
      </c>
      <c r="W57" s="196">
        <v>137</v>
      </c>
      <c r="X57" s="196">
        <v>40</v>
      </c>
      <c r="Y57" s="196">
        <v>137</v>
      </c>
      <c r="Z57" s="196">
        <v>218</v>
      </c>
      <c r="AA57" s="197">
        <f t="shared" si="36"/>
        <v>0.59124087591240881</v>
      </c>
      <c r="AB57" s="198">
        <f t="shared" si="25"/>
        <v>-0.12449799196787148</v>
      </c>
      <c r="AC57" s="196">
        <f t="shared" si="29"/>
        <v>81</v>
      </c>
      <c r="AD57" s="196">
        <f t="shared" si="30"/>
        <v>-31</v>
      </c>
      <c r="AE57" s="197">
        <f t="shared" si="26"/>
        <v>3.7236313946536854E-3</v>
      </c>
      <c r="AF57" s="199">
        <f t="shared" ref="AF57:AG69" si="37">Z57/$G24</f>
        <v>9.0373932509742148E-3</v>
      </c>
      <c r="AG57" s="199">
        <f t="shared" si="37"/>
        <v>2.4510441750783882E-5</v>
      </c>
      <c r="AH57" s="50"/>
      <c r="AI57" s="50"/>
      <c r="AJ57" s="50"/>
    </row>
    <row r="58" spans="2:36" x14ac:dyDescent="0.25">
      <c r="B58" s="195" t="s">
        <v>221</v>
      </c>
      <c r="C58" s="196">
        <v>5315</v>
      </c>
      <c r="D58" s="196">
        <v>4053</v>
      </c>
      <c r="E58" s="196">
        <v>36</v>
      </c>
      <c r="F58" s="196">
        <v>2371</v>
      </c>
      <c r="G58" s="196">
        <v>2696</v>
      </c>
      <c r="H58" s="197">
        <f t="shared" si="32"/>
        <v>0.1370729649936735</v>
      </c>
      <c r="I58" s="198">
        <f t="shared" si="33"/>
        <v>-0.49275634995296336</v>
      </c>
      <c r="J58" s="197">
        <f t="shared" si="23"/>
        <v>3.5454557409818387E-3</v>
      </c>
      <c r="K58" s="199">
        <f t="shared" si="27"/>
        <v>3.1222133435245342E-2</v>
      </c>
      <c r="L58" s="196">
        <v>3604</v>
      </c>
      <c r="M58" s="196">
        <v>3014</v>
      </c>
      <c r="N58" s="196">
        <v>61</v>
      </c>
      <c r="O58" s="196">
        <v>3009</v>
      </c>
      <c r="P58" s="196">
        <v>4028</v>
      </c>
      <c r="Q58" s="197">
        <f t="shared" si="34"/>
        <v>0.33865071452309747</v>
      </c>
      <c r="R58" s="198">
        <f t="shared" si="35"/>
        <v>0.11764705882352944</v>
      </c>
      <c r="S58" s="197">
        <f t="shared" si="24"/>
        <v>4.1135746943669147E-3</v>
      </c>
      <c r="T58" s="199">
        <f t="shared" si="28"/>
        <v>4.6647905592421456E-2</v>
      </c>
      <c r="U58" s="196">
        <v>1911</v>
      </c>
      <c r="V58" s="196">
        <v>237</v>
      </c>
      <c r="W58" s="196">
        <v>431</v>
      </c>
      <c r="X58" s="196">
        <v>9</v>
      </c>
      <c r="Y58" s="196">
        <v>37</v>
      </c>
      <c r="Z58" s="196">
        <v>106</v>
      </c>
      <c r="AA58" s="197">
        <f t="shared" si="36"/>
        <v>1.8648648648648649</v>
      </c>
      <c r="AB58" s="198">
        <f t="shared" si="25"/>
        <v>-0.5527426160337553</v>
      </c>
      <c r="AC58" s="196">
        <f t="shared" si="29"/>
        <v>69</v>
      </c>
      <c r="AD58" s="196">
        <f t="shared" si="30"/>
        <v>-131</v>
      </c>
      <c r="AE58" s="197">
        <f t="shared" si="26"/>
        <v>1.8105730634554616E-3</v>
      </c>
      <c r="AF58" s="199">
        <f t="shared" si="37"/>
        <v>1.2275764629584593E-3</v>
      </c>
      <c r="AG58" s="199">
        <f t="shared" si="37"/>
        <v>2.159683221421053E-5</v>
      </c>
      <c r="AH58" s="50"/>
      <c r="AI58" s="50"/>
      <c r="AJ58" s="50"/>
    </row>
    <row r="59" spans="2:36" x14ac:dyDescent="0.25">
      <c r="B59" s="195" t="s">
        <v>244</v>
      </c>
      <c r="C59" s="196">
        <v>481</v>
      </c>
      <c r="D59" s="196">
        <v>336</v>
      </c>
      <c r="E59" s="196">
        <v>216</v>
      </c>
      <c r="F59" s="196">
        <v>1565</v>
      </c>
      <c r="G59" s="196">
        <v>1907</v>
      </c>
      <c r="H59" s="197">
        <f t="shared" si="32"/>
        <v>0.21853035143769972</v>
      </c>
      <c r="I59" s="198">
        <f t="shared" si="33"/>
        <v>2.9646569646569647</v>
      </c>
      <c r="J59" s="197">
        <f t="shared" si="23"/>
        <v>2.5078576031351508E-3</v>
      </c>
      <c r="K59" s="199">
        <f t="shared" si="27"/>
        <v>8.993161990096675E-2</v>
      </c>
      <c r="L59" s="196">
        <v>1259</v>
      </c>
      <c r="M59" s="196">
        <v>419</v>
      </c>
      <c r="N59" s="196">
        <v>152</v>
      </c>
      <c r="O59" s="196">
        <v>1414</v>
      </c>
      <c r="P59" s="196">
        <v>2053</v>
      </c>
      <c r="Q59" s="197">
        <f t="shared" si="34"/>
        <v>0.4519094766619518</v>
      </c>
      <c r="R59" s="198">
        <f t="shared" si="35"/>
        <v>0.63065925337569495</v>
      </c>
      <c r="S59" s="197">
        <f t="shared" si="24"/>
        <v>2.096615900579761E-3</v>
      </c>
      <c r="T59" s="199">
        <f t="shared" si="28"/>
        <v>9.681678849327989E-2</v>
      </c>
      <c r="U59" s="196">
        <v>64</v>
      </c>
      <c r="V59" s="196">
        <v>137</v>
      </c>
      <c r="W59" s="196">
        <v>46</v>
      </c>
      <c r="X59" s="196">
        <v>24</v>
      </c>
      <c r="Y59" s="196">
        <v>100</v>
      </c>
      <c r="Z59" s="196">
        <v>94</v>
      </c>
      <c r="AA59" s="197">
        <f t="shared" si="36"/>
        <v>-6.0000000000000053E-2</v>
      </c>
      <c r="AB59" s="198">
        <f t="shared" si="25"/>
        <v>-0.31386861313868608</v>
      </c>
      <c r="AC59" s="196">
        <f t="shared" si="29"/>
        <v>-6</v>
      </c>
      <c r="AD59" s="196">
        <f t="shared" si="30"/>
        <v>-43</v>
      </c>
      <c r="AE59" s="197">
        <f t="shared" si="26"/>
        <v>1.6056025279699378E-3</v>
      </c>
      <c r="AF59" s="199">
        <f t="shared" si="37"/>
        <v>4.4329167649139354E-3</v>
      </c>
      <c r="AG59" s="199">
        <f t="shared" si="37"/>
        <v>-2.8295213393067697E-6</v>
      </c>
      <c r="AH59" s="50"/>
      <c r="AI59" s="50"/>
      <c r="AJ59" s="50"/>
    </row>
    <row r="60" spans="2:36" x14ac:dyDescent="0.25">
      <c r="B60" s="195" t="s">
        <v>235</v>
      </c>
      <c r="C60" s="196">
        <v>1693</v>
      </c>
      <c r="D60" s="196">
        <v>235</v>
      </c>
      <c r="E60" s="196">
        <v>212</v>
      </c>
      <c r="F60" s="196">
        <v>1293</v>
      </c>
      <c r="G60" s="196">
        <v>1425</v>
      </c>
      <c r="H60" s="197">
        <f t="shared" si="32"/>
        <v>0.10208816705336421</v>
      </c>
      <c r="I60" s="198">
        <f t="shared" si="33"/>
        <v>-0.15829887773183693</v>
      </c>
      <c r="J60" s="197">
        <f t="shared" si="23"/>
        <v>1.8739890322326113E-3</v>
      </c>
      <c r="K60" s="199">
        <f t="shared" si="27"/>
        <v>7.5572761985574888E-2</v>
      </c>
      <c r="L60" s="196">
        <v>1353</v>
      </c>
      <c r="M60" s="196">
        <v>416</v>
      </c>
      <c r="N60" s="196">
        <v>94</v>
      </c>
      <c r="O60" s="196">
        <v>1189</v>
      </c>
      <c r="P60" s="196">
        <v>1736</v>
      </c>
      <c r="Q60" s="197">
        <f t="shared" si="34"/>
        <v>0.46005046257359128</v>
      </c>
      <c r="R60" s="198">
        <f t="shared" si="35"/>
        <v>0.28307464892830736</v>
      </c>
      <c r="S60" s="197">
        <f t="shared" si="24"/>
        <v>1.7728812486149366E-3</v>
      </c>
      <c r="T60" s="199">
        <f t="shared" si="28"/>
        <v>9.2066185829444203E-2</v>
      </c>
      <c r="U60" s="196">
        <v>53</v>
      </c>
      <c r="V60" s="196">
        <v>87</v>
      </c>
      <c r="W60" s="196">
        <v>23</v>
      </c>
      <c r="X60" s="196">
        <v>20</v>
      </c>
      <c r="Y60" s="196">
        <v>64</v>
      </c>
      <c r="Z60" s="196">
        <v>52</v>
      </c>
      <c r="AA60" s="197">
        <f t="shared" si="36"/>
        <v>-0.1875</v>
      </c>
      <c r="AB60" s="198">
        <f t="shared" si="25"/>
        <v>-0.4022988505747126</v>
      </c>
      <c r="AC60" s="196">
        <f t="shared" si="29"/>
        <v>-12</v>
      </c>
      <c r="AD60" s="196">
        <f t="shared" si="30"/>
        <v>-35</v>
      </c>
      <c r="AE60" s="197">
        <f t="shared" si="26"/>
        <v>8.8820565377060383E-4</v>
      </c>
      <c r="AF60" s="199">
        <f t="shared" si="37"/>
        <v>2.7577428935086977E-3</v>
      </c>
      <c r="AG60" s="199">
        <f t="shared" si="37"/>
        <v>-9.9437844717861682E-6</v>
      </c>
      <c r="AH60" s="50"/>
      <c r="AI60" s="50"/>
      <c r="AJ60" s="50"/>
    </row>
    <row r="61" spans="2:36" x14ac:dyDescent="0.25">
      <c r="B61" s="195" t="s">
        <v>223</v>
      </c>
      <c r="C61" s="196">
        <v>1744</v>
      </c>
      <c r="D61" s="196">
        <v>1801</v>
      </c>
      <c r="E61" s="196">
        <v>34</v>
      </c>
      <c r="F61" s="196">
        <v>356</v>
      </c>
      <c r="G61" s="196">
        <v>1437</v>
      </c>
      <c r="H61" s="197">
        <f t="shared" si="32"/>
        <v>3.036516853932584</v>
      </c>
      <c r="I61" s="198">
        <f t="shared" si="33"/>
        <v>-0.17603211009174313</v>
      </c>
      <c r="J61" s="197">
        <f t="shared" si="23"/>
        <v>1.8897699925040439E-3</v>
      </c>
      <c r="K61" s="199">
        <f t="shared" si="27"/>
        <v>1.1778978171594384E-2</v>
      </c>
      <c r="L61" s="196">
        <v>6776</v>
      </c>
      <c r="M61" s="196">
        <v>4572</v>
      </c>
      <c r="N61" s="196">
        <v>42</v>
      </c>
      <c r="O61" s="196">
        <v>3867</v>
      </c>
      <c r="P61" s="196">
        <v>4558</v>
      </c>
      <c r="Q61" s="197">
        <f t="shared" si="34"/>
        <v>0.17869149211274893</v>
      </c>
      <c r="R61" s="198">
        <f t="shared" si="35"/>
        <v>-0.32733175914994095</v>
      </c>
      <c r="S61" s="197">
        <f t="shared" si="24"/>
        <v>4.6548345225730882E-3</v>
      </c>
      <c r="T61" s="199">
        <f t="shared" si="28"/>
        <v>3.7361574464945861E-2</v>
      </c>
      <c r="U61" s="196">
        <v>1281</v>
      </c>
      <c r="V61" s="196">
        <v>366</v>
      </c>
      <c r="W61" s="196">
        <v>322</v>
      </c>
      <c r="X61" s="196">
        <v>4</v>
      </c>
      <c r="Y61" s="196">
        <v>20</v>
      </c>
      <c r="Z61" s="196">
        <v>105</v>
      </c>
      <c r="AA61" s="197">
        <f t="shared" si="36"/>
        <v>4.25</v>
      </c>
      <c r="AB61" s="198">
        <f t="shared" si="25"/>
        <v>-0.71311475409836067</v>
      </c>
      <c r="AC61" s="196">
        <f t="shared" si="29"/>
        <v>85</v>
      </c>
      <c r="AD61" s="196">
        <f t="shared" si="30"/>
        <v>-261</v>
      </c>
      <c r="AE61" s="197">
        <f t="shared" si="26"/>
        <v>1.7934921854983346E-3</v>
      </c>
      <c r="AF61" s="199">
        <f t="shared" si="37"/>
        <v>8.6067690189103006E-4</v>
      </c>
      <c r="AG61" s="199">
        <f t="shared" si="37"/>
        <v>3.4836922219398839E-5</v>
      </c>
      <c r="AH61" s="50"/>
      <c r="AI61" s="50"/>
      <c r="AJ61" s="50"/>
    </row>
    <row r="62" spans="2:36" x14ac:dyDescent="0.25">
      <c r="B62" s="195" t="s">
        <v>215</v>
      </c>
      <c r="C62" s="196">
        <v>4921</v>
      </c>
      <c r="D62" s="196">
        <v>2222</v>
      </c>
      <c r="E62" s="196">
        <v>749</v>
      </c>
      <c r="F62" s="196">
        <v>4149</v>
      </c>
      <c r="G62" s="196">
        <v>4539</v>
      </c>
      <c r="H62" s="197">
        <f t="shared" si="32"/>
        <v>9.3998553868402057E-2</v>
      </c>
      <c r="I62" s="198">
        <f t="shared" si="33"/>
        <v>-7.7626498679130296E-2</v>
      </c>
      <c r="J62" s="197">
        <f t="shared" si="23"/>
        <v>5.9691482226693496E-3</v>
      </c>
      <c r="K62" s="199">
        <f t="shared" si="27"/>
        <v>0.13923312883435582</v>
      </c>
      <c r="L62" s="196">
        <v>2606</v>
      </c>
      <c r="M62" s="196">
        <v>1138</v>
      </c>
      <c r="N62" s="196">
        <v>227</v>
      </c>
      <c r="O62" s="196">
        <v>2382</v>
      </c>
      <c r="P62" s="196">
        <v>2625</v>
      </c>
      <c r="Q62" s="197">
        <f t="shared" si="34"/>
        <v>0.10201511335012592</v>
      </c>
      <c r="R62" s="198">
        <f t="shared" si="35"/>
        <v>7.2908672294704768E-3</v>
      </c>
      <c r="S62" s="197">
        <f t="shared" si="24"/>
        <v>2.6807680170588756E-3</v>
      </c>
      <c r="T62" s="199">
        <f t="shared" si="28"/>
        <v>8.052147239263803E-2</v>
      </c>
      <c r="U62" s="196">
        <v>489</v>
      </c>
      <c r="V62" s="196">
        <v>585</v>
      </c>
      <c r="W62" s="196">
        <v>317</v>
      </c>
      <c r="X62" s="196">
        <v>69</v>
      </c>
      <c r="Y62" s="196">
        <v>216</v>
      </c>
      <c r="Z62" s="196">
        <v>395</v>
      </c>
      <c r="AA62" s="197">
        <f t="shared" si="36"/>
        <v>0.82870370370370372</v>
      </c>
      <c r="AB62" s="198">
        <f t="shared" si="25"/>
        <v>-0.32478632478632474</v>
      </c>
      <c r="AC62" s="196">
        <f t="shared" si="29"/>
        <v>179</v>
      </c>
      <c r="AD62" s="196">
        <f t="shared" si="30"/>
        <v>-190</v>
      </c>
      <c r="AE62" s="197">
        <f t="shared" si="26"/>
        <v>6.7469467930651632E-3</v>
      </c>
      <c r="AF62" s="199">
        <f t="shared" si="37"/>
        <v>1.2116564417177914E-2</v>
      </c>
      <c r="AG62" s="199">
        <f t="shared" si="37"/>
        <v>2.5420359009316064E-5</v>
      </c>
      <c r="AH62" s="50"/>
      <c r="AI62" s="50"/>
      <c r="AJ62" s="50"/>
    </row>
    <row r="63" spans="2:36" x14ac:dyDescent="0.25">
      <c r="B63" s="195" t="s">
        <v>241</v>
      </c>
      <c r="C63" s="196">
        <v>2727</v>
      </c>
      <c r="D63" s="196">
        <v>1063</v>
      </c>
      <c r="E63" s="196">
        <v>2416</v>
      </c>
      <c r="F63" s="196">
        <v>5251</v>
      </c>
      <c r="G63" s="196">
        <v>5738</v>
      </c>
      <c r="H63" s="197">
        <f t="shared" si="32"/>
        <v>9.2744239192534828E-2</v>
      </c>
      <c r="I63" s="198">
        <f t="shared" si="33"/>
        <v>1.104143747708104</v>
      </c>
      <c r="J63" s="197">
        <f t="shared" si="23"/>
        <v>7.5459291697899814E-3</v>
      </c>
      <c r="K63" s="199">
        <f t="shared" si="27"/>
        <v>0.23213852253418563</v>
      </c>
      <c r="L63" s="196">
        <v>1543</v>
      </c>
      <c r="M63" s="196">
        <v>502</v>
      </c>
      <c r="N63" s="196">
        <v>299</v>
      </c>
      <c r="O63" s="196">
        <v>2168</v>
      </c>
      <c r="P63" s="196">
        <v>2225</v>
      </c>
      <c r="Q63" s="197">
        <f t="shared" si="34"/>
        <v>2.62915129151291E-2</v>
      </c>
      <c r="R63" s="198">
        <f t="shared" si="35"/>
        <v>0.44199611147116014</v>
      </c>
      <c r="S63" s="197">
        <f t="shared" si="24"/>
        <v>2.2722700335070472E-3</v>
      </c>
      <c r="T63" s="199">
        <f t="shared" si="28"/>
        <v>9.0015373412088359E-2</v>
      </c>
      <c r="U63" s="196">
        <v>79</v>
      </c>
      <c r="V63" s="196">
        <v>108</v>
      </c>
      <c r="W63" s="196">
        <v>37</v>
      </c>
      <c r="X63" s="196">
        <v>53</v>
      </c>
      <c r="Y63" s="196">
        <v>85</v>
      </c>
      <c r="Z63" s="196">
        <v>319</v>
      </c>
      <c r="AA63" s="197">
        <f t="shared" si="36"/>
        <v>2.7529411764705882</v>
      </c>
      <c r="AB63" s="198">
        <f t="shared" si="25"/>
        <v>1.9537037037037037</v>
      </c>
      <c r="AC63" s="196">
        <f t="shared" si="29"/>
        <v>234</v>
      </c>
      <c r="AD63" s="196">
        <f t="shared" si="30"/>
        <v>211</v>
      </c>
      <c r="AE63" s="197">
        <f t="shared" si="26"/>
        <v>5.4488000683235119E-3</v>
      </c>
      <c r="AF63" s="199">
        <f t="shared" si="37"/>
        <v>1.2905574884699409E-2</v>
      </c>
      <c r="AG63" s="199">
        <f t="shared" si="37"/>
        <v>1.1137394516023093E-4</v>
      </c>
      <c r="AH63" s="50"/>
      <c r="AI63" s="50"/>
      <c r="AJ63" s="50"/>
    </row>
    <row r="64" spans="2:36" x14ac:dyDescent="0.25">
      <c r="B64" s="195" t="s">
        <v>227</v>
      </c>
      <c r="C64" s="196">
        <v>728</v>
      </c>
      <c r="D64" s="196">
        <v>226</v>
      </c>
      <c r="E64" s="196">
        <v>357</v>
      </c>
      <c r="F64" s="196">
        <v>1430</v>
      </c>
      <c r="G64" s="196">
        <v>1900</v>
      </c>
      <c r="H64" s="197">
        <f t="shared" si="32"/>
        <v>0.32867132867132876</v>
      </c>
      <c r="I64" s="198">
        <f t="shared" si="33"/>
        <v>1.6098901098901099</v>
      </c>
      <c r="J64" s="197">
        <f t="shared" si="23"/>
        <v>2.4986520429768153E-3</v>
      </c>
      <c r="K64" s="199">
        <f t="shared" si="27"/>
        <v>0.11032400418069911</v>
      </c>
      <c r="L64" s="196">
        <v>1322</v>
      </c>
      <c r="M64" s="196">
        <v>443</v>
      </c>
      <c r="N64" s="196">
        <v>279</v>
      </c>
      <c r="O64" s="196">
        <v>1751</v>
      </c>
      <c r="P64" s="196">
        <v>1854</v>
      </c>
      <c r="Q64" s="197">
        <f t="shared" si="34"/>
        <v>5.8823529411764719E-2</v>
      </c>
      <c r="R64" s="198">
        <f t="shared" si="35"/>
        <v>0.40242057488653549</v>
      </c>
      <c r="S64" s="197">
        <f t="shared" si="24"/>
        <v>1.893388153762726E-3</v>
      </c>
      <c r="T64" s="199">
        <f t="shared" si="28"/>
        <v>0.10765300197421902</v>
      </c>
      <c r="U64" s="196">
        <v>57</v>
      </c>
      <c r="V64" s="196">
        <v>111</v>
      </c>
      <c r="W64" s="196">
        <v>83</v>
      </c>
      <c r="X64" s="196">
        <v>36</v>
      </c>
      <c r="Y64" s="196">
        <v>123</v>
      </c>
      <c r="Z64" s="196">
        <v>191</v>
      </c>
      <c r="AA64" s="197">
        <f t="shared" si="36"/>
        <v>0.55284552845528445</v>
      </c>
      <c r="AB64" s="198">
        <f t="shared" si="25"/>
        <v>0.72072072072072069</v>
      </c>
      <c r="AC64" s="196">
        <f t="shared" si="29"/>
        <v>68</v>
      </c>
      <c r="AD64" s="196">
        <f t="shared" si="30"/>
        <v>80</v>
      </c>
      <c r="AE64" s="197">
        <f t="shared" si="26"/>
        <v>3.2624476898112562E-3</v>
      </c>
      <c r="AF64" s="199">
        <f t="shared" si="37"/>
        <v>1.1090465683428172E-2</v>
      </c>
      <c r="AG64" s="199">
        <f t="shared" si="37"/>
        <v>3.2101122311885056E-5</v>
      </c>
      <c r="AH64" s="50"/>
      <c r="AI64" s="50"/>
      <c r="AJ64" s="50"/>
    </row>
    <row r="65" spans="2:36" x14ac:dyDescent="0.25">
      <c r="B65" s="195" t="s">
        <v>237</v>
      </c>
      <c r="C65" s="196">
        <v>844</v>
      </c>
      <c r="D65" s="196">
        <v>304</v>
      </c>
      <c r="E65" s="196">
        <v>118</v>
      </c>
      <c r="F65" s="196">
        <v>1803</v>
      </c>
      <c r="G65" s="196">
        <v>3748</v>
      </c>
      <c r="H65" s="197">
        <f t="shared" si="32"/>
        <v>1.0787576261785912</v>
      </c>
      <c r="I65" s="198">
        <f t="shared" si="33"/>
        <v>3.4407582938388623</v>
      </c>
      <c r="J65" s="197">
        <f t="shared" si="23"/>
        <v>4.9289199247774225E-3</v>
      </c>
      <c r="K65" s="199">
        <f t="shared" si="27"/>
        <v>0.23878695208970438</v>
      </c>
      <c r="L65" s="196">
        <v>724</v>
      </c>
      <c r="M65" s="196">
        <v>301</v>
      </c>
      <c r="N65" s="196">
        <v>66</v>
      </c>
      <c r="O65" s="196">
        <v>571</v>
      </c>
      <c r="P65" s="196">
        <v>1417</v>
      </c>
      <c r="Q65" s="197">
        <f t="shared" si="34"/>
        <v>1.4816112084063047</v>
      </c>
      <c r="R65" s="198">
        <f t="shared" si="35"/>
        <v>0.95718232044198892</v>
      </c>
      <c r="S65" s="197">
        <f t="shared" si="24"/>
        <v>1.447104106732353E-3</v>
      </c>
      <c r="T65" s="199">
        <f t="shared" si="28"/>
        <v>9.0277777777777776E-2</v>
      </c>
      <c r="U65" s="196">
        <v>65</v>
      </c>
      <c r="V65" s="196">
        <v>90</v>
      </c>
      <c r="W65" s="196">
        <v>20</v>
      </c>
      <c r="X65" s="196">
        <v>20</v>
      </c>
      <c r="Y65" s="196">
        <v>28</v>
      </c>
      <c r="Z65" s="196">
        <v>101</v>
      </c>
      <c r="AA65" s="197">
        <f t="shared" si="36"/>
        <v>2.6071428571428572</v>
      </c>
      <c r="AB65" s="198">
        <f t="shared" si="25"/>
        <v>0.12222222222222223</v>
      </c>
      <c r="AC65" s="196">
        <f t="shared" si="29"/>
        <v>73</v>
      </c>
      <c r="AD65" s="196">
        <f t="shared" si="30"/>
        <v>11</v>
      </c>
      <c r="AE65" s="197">
        <f t="shared" si="26"/>
        <v>1.7251686736698265E-3</v>
      </c>
      <c r="AF65" s="199">
        <f t="shared" si="37"/>
        <v>6.4347604485219161E-3</v>
      </c>
      <c r="AG65" s="199">
        <f t="shared" si="37"/>
        <v>1.6610237367118102E-4</v>
      </c>
      <c r="AH65" s="50"/>
      <c r="AI65" s="50"/>
      <c r="AJ65" s="50"/>
    </row>
    <row r="66" spans="2:36" x14ac:dyDescent="0.25">
      <c r="B66" s="195" t="s">
        <v>233</v>
      </c>
      <c r="C66" s="196">
        <v>730</v>
      </c>
      <c r="D66" s="196">
        <v>320</v>
      </c>
      <c r="E66" s="196">
        <v>1682</v>
      </c>
      <c r="F66" s="196">
        <v>1050</v>
      </c>
      <c r="G66" s="196">
        <v>1094</v>
      </c>
      <c r="H66" s="197">
        <f t="shared" si="32"/>
        <v>4.1904761904761889E-2</v>
      </c>
      <c r="I66" s="198">
        <f t="shared" si="33"/>
        <v>0.49863013698630132</v>
      </c>
      <c r="J66" s="197">
        <f t="shared" si="23"/>
        <v>1.4386975447455979E-3</v>
      </c>
      <c r="K66" s="199">
        <f t="shared" si="27"/>
        <v>0.13400293973542382</v>
      </c>
      <c r="L66" s="196">
        <v>896</v>
      </c>
      <c r="M66" s="196">
        <v>449</v>
      </c>
      <c r="N66" s="196">
        <v>1183</v>
      </c>
      <c r="O66" s="196">
        <v>1446</v>
      </c>
      <c r="P66" s="196">
        <v>1602</v>
      </c>
      <c r="Q66" s="197">
        <f t="shared" si="34"/>
        <v>0.10788381742738595</v>
      </c>
      <c r="R66" s="198">
        <f t="shared" si="35"/>
        <v>0.7879464285714286</v>
      </c>
      <c r="S66" s="197">
        <f t="shared" si="24"/>
        <v>1.636034424125074E-3</v>
      </c>
      <c r="T66" s="199">
        <f t="shared" si="28"/>
        <v>0.19622733953944144</v>
      </c>
      <c r="U66" s="196">
        <v>12</v>
      </c>
      <c r="V66" s="196">
        <v>23</v>
      </c>
      <c r="W66" s="196">
        <v>16</v>
      </c>
      <c r="X66" s="196">
        <v>4</v>
      </c>
      <c r="Y66" s="196">
        <v>11</v>
      </c>
      <c r="Z66" s="196">
        <v>13</v>
      </c>
      <c r="AA66" s="197">
        <f t="shared" si="36"/>
        <v>0.18181818181818188</v>
      </c>
      <c r="AB66" s="198">
        <f t="shared" si="25"/>
        <v>-0.43478260869565222</v>
      </c>
      <c r="AC66" s="196">
        <f t="shared" si="29"/>
        <v>2</v>
      </c>
      <c r="AD66" s="196">
        <f t="shared" si="30"/>
        <v>-10</v>
      </c>
      <c r="AE66" s="197">
        <f t="shared" si="26"/>
        <v>2.2205141344265096E-4</v>
      </c>
      <c r="AF66" s="199">
        <f t="shared" si="37"/>
        <v>1.5923566878980893E-3</v>
      </c>
      <c r="AG66" s="199">
        <f t="shared" si="37"/>
        <v>2.2270722907665589E-5</v>
      </c>
      <c r="AH66" s="50"/>
      <c r="AI66" s="50"/>
      <c r="AJ66" s="50"/>
    </row>
    <row r="67" spans="2:36" x14ac:dyDescent="0.25">
      <c r="B67" s="195" t="s">
        <v>239</v>
      </c>
      <c r="C67" s="196">
        <v>516</v>
      </c>
      <c r="D67" s="196">
        <v>308</v>
      </c>
      <c r="E67" s="196">
        <v>161</v>
      </c>
      <c r="F67" s="196">
        <v>312</v>
      </c>
      <c r="G67" s="196">
        <v>428</v>
      </c>
      <c r="H67" s="197">
        <f t="shared" si="32"/>
        <v>0.37179487179487181</v>
      </c>
      <c r="I67" s="198">
        <f t="shared" si="33"/>
        <v>-0.1705426356589147</v>
      </c>
      <c r="J67" s="197">
        <f t="shared" si="23"/>
        <v>5.6285424968109308E-4</v>
      </c>
      <c r="K67" s="199">
        <f t="shared" si="27"/>
        <v>6.4516129032258063E-2</v>
      </c>
      <c r="L67" s="196">
        <v>615</v>
      </c>
      <c r="M67" s="196">
        <v>369</v>
      </c>
      <c r="N67" s="196">
        <v>116</v>
      </c>
      <c r="O67" s="196">
        <v>552</v>
      </c>
      <c r="P67" s="196">
        <v>475</v>
      </c>
      <c r="Q67" s="197">
        <f t="shared" si="34"/>
        <v>-0.13949275362318836</v>
      </c>
      <c r="R67" s="198">
        <f t="shared" si="35"/>
        <v>-0.22764227642276424</v>
      </c>
      <c r="S67" s="197">
        <f t="shared" si="24"/>
        <v>4.8509135546779658E-4</v>
      </c>
      <c r="T67" s="199">
        <f t="shared" si="28"/>
        <v>7.1600844136267716E-2</v>
      </c>
      <c r="U67" s="196">
        <v>80</v>
      </c>
      <c r="V67" s="196">
        <v>176</v>
      </c>
      <c r="W67" s="196">
        <v>61</v>
      </c>
      <c r="X67" s="196">
        <v>53</v>
      </c>
      <c r="Y67" s="196">
        <v>34</v>
      </c>
      <c r="Z67" s="196">
        <v>98</v>
      </c>
      <c r="AA67" s="197">
        <f t="shared" si="36"/>
        <v>1.8823529411764706</v>
      </c>
      <c r="AB67" s="198">
        <f t="shared" si="25"/>
        <v>-0.44318181818181823</v>
      </c>
      <c r="AC67" s="196">
        <f t="shared" si="29"/>
        <v>64</v>
      </c>
      <c r="AD67" s="196">
        <f t="shared" si="30"/>
        <v>-78</v>
      </c>
      <c r="AE67" s="197">
        <f t="shared" si="26"/>
        <v>1.6739260397984456E-3</v>
      </c>
      <c r="AF67" s="199">
        <f t="shared" si="37"/>
        <v>1.4772384684956286E-2</v>
      </c>
      <c r="AG67" s="199">
        <f t="shared" si="37"/>
        <v>2.8374328326446645E-4</v>
      </c>
      <c r="AH67" s="50"/>
      <c r="AI67" s="50"/>
      <c r="AJ67" s="50"/>
    </row>
    <row r="68" spans="2:36" x14ac:dyDescent="0.25">
      <c r="B68" s="195" t="s">
        <v>217</v>
      </c>
      <c r="C68" s="196">
        <v>145</v>
      </c>
      <c r="D68" s="196">
        <v>94</v>
      </c>
      <c r="E68" s="196">
        <v>38</v>
      </c>
      <c r="F68" s="196">
        <v>258</v>
      </c>
      <c r="G68" s="196">
        <v>317</v>
      </c>
      <c r="H68" s="197">
        <f t="shared" si="32"/>
        <v>0.22868217054263562</v>
      </c>
      <c r="I68" s="198">
        <f t="shared" si="33"/>
        <v>1.1862068965517243</v>
      </c>
      <c r="J68" s="197">
        <f t="shared" si="23"/>
        <v>4.1688036717034231E-4</v>
      </c>
      <c r="K68" s="199">
        <f t="shared" si="27"/>
        <v>5.6779509224431313E-2</v>
      </c>
      <c r="L68" s="196">
        <v>547</v>
      </c>
      <c r="M68" s="196">
        <v>449</v>
      </c>
      <c r="N68" s="196">
        <v>28</v>
      </c>
      <c r="O68" s="196">
        <v>424</v>
      </c>
      <c r="P68" s="196">
        <v>742</v>
      </c>
      <c r="Q68" s="197">
        <f t="shared" si="34"/>
        <v>0.75</v>
      </c>
      <c r="R68" s="198">
        <f t="shared" si="35"/>
        <v>0.35648994515539312</v>
      </c>
      <c r="S68" s="197">
        <f t="shared" si="24"/>
        <v>7.5776375948864217E-4</v>
      </c>
      <c r="T68" s="199">
        <f t="shared" si="28"/>
        <v>0.13290345692280137</v>
      </c>
      <c r="U68" s="196">
        <v>90</v>
      </c>
      <c r="V68" s="196">
        <v>80</v>
      </c>
      <c r="W68" s="196">
        <v>61</v>
      </c>
      <c r="X68" s="196">
        <v>4</v>
      </c>
      <c r="Y68" s="196">
        <v>34</v>
      </c>
      <c r="Z68" s="196">
        <v>68</v>
      </c>
      <c r="AA68" s="197">
        <f t="shared" si="36"/>
        <v>1</v>
      </c>
      <c r="AB68" s="198">
        <f t="shared" si="25"/>
        <v>-0.15000000000000002</v>
      </c>
      <c r="AC68" s="196">
        <f t="shared" si="29"/>
        <v>34</v>
      </c>
      <c r="AD68" s="196">
        <f t="shared" si="30"/>
        <v>-12</v>
      </c>
      <c r="AE68" s="197">
        <f t="shared" si="26"/>
        <v>1.1614997010846357E-3</v>
      </c>
      <c r="AF68" s="199">
        <f t="shared" si="37"/>
        <v>1.2179831631739208E-2</v>
      </c>
      <c r="AG68" s="199">
        <f t="shared" si="37"/>
        <v>1.7911517105498835E-4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34604</v>
      </c>
      <c r="D69" s="202">
        <f>D44-SUM(D45:D68)</f>
        <v>16418</v>
      </c>
      <c r="E69" s="202">
        <f>E44-SUM(E45:E68)</f>
        <v>3843</v>
      </c>
      <c r="F69" s="202">
        <f>F44-SUM(F45:F68)</f>
        <v>22862</v>
      </c>
      <c r="G69" s="202">
        <f>G44-SUM(G45:G68)</f>
        <v>24502</v>
      </c>
      <c r="H69" s="203">
        <f t="shared" si="32"/>
        <v>7.1734756364272512E-2</v>
      </c>
      <c r="I69" s="204">
        <f t="shared" si="33"/>
        <v>-0.29193156860478553</v>
      </c>
      <c r="J69" s="203">
        <f t="shared" si="23"/>
        <v>3.2222090714219963E-2</v>
      </c>
      <c r="K69" s="205">
        <f t="shared" si="27"/>
        <v>0.10809070054702664</v>
      </c>
      <c r="L69" s="202">
        <f>L44-SUM(L45:L68)</f>
        <v>18332</v>
      </c>
      <c r="M69" s="202">
        <f>M44-SUM(M45:M68)</f>
        <v>7782</v>
      </c>
      <c r="N69" s="202">
        <f>N44-SUM(N45:N68)</f>
        <v>3303</v>
      </c>
      <c r="O69" s="202">
        <f>O44-SUM(O45:O68)</f>
        <v>18004</v>
      </c>
      <c r="P69" s="202">
        <f>P44-SUM(P45:P68)</f>
        <v>18235</v>
      </c>
      <c r="Q69" s="203">
        <f t="shared" si="34"/>
        <v>1.2830482115085529E-2</v>
      </c>
      <c r="R69" s="204">
        <f t="shared" si="35"/>
        <v>-5.2912939122845559E-3</v>
      </c>
      <c r="S69" s="203">
        <f t="shared" si="24"/>
        <v>1.8622401825168989E-2</v>
      </c>
      <c r="T69" s="205">
        <f t="shared" si="28"/>
        <v>8.0443797423680963E-2</v>
      </c>
      <c r="U69" s="202">
        <f t="shared" ref="U69:Z69" si="38">U44-SUM(U45:U68)</f>
        <v>3515</v>
      </c>
      <c r="V69" s="202">
        <f t="shared" si="38"/>
        <v>4073</v>
      </c>
      <c r="W69" s="202">
        <f t="shared" si="38"/>
        <v>2059</v>
      </c>
      <c r="X69" s="202">
        <f t="shared" si="38"/>
        <v>941</v>
      </c>
      <c r="Y69" s="202">
        <f t="shared" si="38"/>
        <v>3704</v>
      </c>
      <c r="Z69" s="202">
        <f t="shared" si="38"/>
        <v>3794</v>
      </c>
      <c r="AA69" s="203">
        <f t="shared" si="36"/>
        <v>2.4298056155507508E-2</v>
      </c>
      <c r="AB69" s="204">
        <f t="shared" si="25"/>
        <v>-6.8499877240363327E-2</v>
      </c>
      <c r="AC69" s="202">
        <f>Z69-Y69</f>
        <v>90</v>
      </c>
      <c r="AD69" s="202">
        <f t="shared" si="30"/>
        <v>-279</v>
      </c>
      <c r="AE69" s="203">
        <f t="shared" si="26"/>
        <v>6.4804850969339828E-2</v>
      </c>
      <c r="AF69" s="205">
        <f t="shared" si="37"/>
        <v>1.6737250749955884E-2</v>
      </c>
      <c r="AG69" s="205">
        <f t="shared" si="37"/>
        <v>1.0719100121540281E-7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ACAC6-FA10-409A-8590-231BB6D62FF1}">
  <sheetPr>
    <pageSetUpPr fitToPage="1"/>
  </sheetPr>
  <dimension ref="A1:AI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2" customWidth="1"/>
    <col min="27" max="28" width="10.5703125" customWidth="1"/>
    <col min="29" max="29" width="11.28515625" customWidth="1"/>
    <col min="30" max="32" width="10.5703125" customWidth="1"/>
  </cols>
  <sheetData>
    <row r="1" spans="1:33" ht="42.75" customHeight="1" x14ac:dyDescent="0.25"/>
    <row r="3" spans="1:33" ht="42" customHeight="1" thickBot="1" x14ac:dyDescent="0.3">
      <c r="B3" s="52" t="s">
        <v>379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</row>
    <row r="4" spans="1:33" ht="6" customHeight="1" x14ac:dyDescent="0.25"/>
    <row r="5" spans="1:33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6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7"/>
    </row>
    <row r="6" spans="1:33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520</v>
      </c>
      <c r="V6" s="182" t="s">
        <v>521</v>
      </c>
      <c r="W6" s="182" t="s">
        <v>522</v>
      </c>
      <c r="X6" s="182" t="s">
        <v>523</v>
      </c>
      <c r="Y6" s="182" t="s">
        <v>524</v>
      </c>
      <c r="Z6" s="183" t="str">
        <f>CONCATENATE("var. ",RIGHT(Y6,2),"/",RIGHT(X6,2))</f>
        <v>var. 23/22</v>
      </c>
      <c r="AA6" s="183" t="str">
        <f>CONCATENATE("var. ",RIGHT(Y6,2),"/",RIGHT(U6,2))</f>
        <v>var. 23/19</v>
      </c>
      <c r="AB6" s="182" t="str">
        <f>CONCATENATE("dif. ",RIGHT(Y6,2),"/",RIGHT(X6,2))</f>
        <v>dif. 23/22</v>
      </c>
      <c r="AC6" s="182" t="str">
        <f>CONCATENATE("dif. ",RIGHT(Y6,2),"/",RIGHT(U6,2))</f>
        <v>dif. 23/19</v>
      </c>
      <c r="AD6" s="183" t="str">
        <f>CONCATENATE("Cuota s/ total lugares de residencia ",RIGHT(Y6,4))</f>
        <v>Cuota s/ total lugares de residencia 2023</v>
      </c>
      <c r="AE6" s="184" t="str">
        <f>CONCATENATE("cuota s/ Canarias ",RIGHT(U6,4))</f>
        <v>cuota s/ Canarias 2019</v>
      </c>
      <c r="AF6" s="184" t="str">
        <f>CONCATENATE("cuota s/ Canarias ",RIGHT(Y6,4))</f>
        <v>cuota s/ Canarias 2023</v>
      </c>
    </row>
    <row r="7" spans="1:33" x14ac:dyDescent="0.25">
      <c r="A7" s="1"/>
      <c r="B7" s="186" t="s">
        <v>133</v>
      </c>
      <c r="C7" s="209">
        <f>'viaj entrados lugar residen acu'!C7/'viaj entrados lugar residen acu'!$C7</f>
        <v>1</v>
      </c>
      <c r="D7" s="209">
        <f>'viaj entrados lugar residen acu'!D7/'viaj entrados lugar residen acu'!$D7</f>
        <v>1</v>
      </c>
      <c r="E7" s="209">
        <f>'viaj entrados lugar residen acu'!E7/'viaj entrados lugar residen acu'!$E7</f>
        <v>1</v>
      </c>
      <c r="F7" s="209">
        <f>'viaj entrados lugar residen acu'!F7/'viaj entrados lugar residen acu'!$F7</f>
        <v>1</v>
      </c>
      <c r="G7" s="209">
        <f>'viaj entrados lugar residen acu'!G7/'viaj entrados lugar residen acu'!$G7</f>
        <v>1</v>
      </c>
      <c r="H7" s="188">
        <f>IFERROR(G7/F7-1,"-")</f>
        <v>0</v>
      </c>
      <c r="I7" s="188">
        <f>IFERROR(G7/C7-1,"-")</f>
        <v>0</v>
      </c>
      <c r="J7" s="188">
        <f>G7/G$7</f>
        <v>1</v>
      </c>
      <c r="K7" s="189">
        <f>G7/$G7</f>
        <v>1</v>
      </c>
      <c r="L7" s="209">
        <f>'viaj entrados lugar residen acu'!L7/'viaj entrados lugar residen acu'!$C7</f>
        <v>0.28511570211810311</v>
      </c>
      <c r="M7" s="209">
        <f>'viaj entrados lugar residen acu'!M7/'viaj entrados lugar residen acu'!$D7</f>
        <v>0.29370559787469219</v>
      </c>
      <c r="N7" s="209">
        <f>'viaj entrados lugar residen acu'!N7/'viaj entrados lugar residen acu'!$E7</f>
        <v>0.32198251294551361</v>
      </c>
      <c r="O7" s="209">
        <f>'viaj entrados lugar residen acu'!O7/'viaj entrados lugar residen acu'!$F7</f>
        <v>0.26683311639480112</v>
      </c>
      <c r="P7" s="209">
        <f>'viaj entrados lugar residen acu'!P7/'viaj entrados lugar residen acu'!$G7</f>
        <v>0.26735117314068629</v>
      </c>
      <c r="Q7" s="188">
        <f>IFERROR(P7/O7-1,"-")</f>
        <v>1.9415009384318171E-3</v>
      </c>
      <c r="R7" s="188">
        <f>IFERROR(P7/L7-1,"-")</f>
        <v>-6.2306385952949905E-2</v>
      </c>
      <c r="S7" s="188">
        <f>P7/P$7</f>
        <v>1</v>
      </c>
      <c r="T7" s="189">
        <f>P7/$G7</f>
        <v>0.26735117314068629</v>
      </c>
      <c r="U7" s="209">
        <f>'viaj entrados lugar residen acu'!V7/'viaj entrados lugar residen acu'!$C7</f>
        <v>0.36901631721657768</v>
      </c>
      <c r="V7" s="209">
        <f>'viaj entrados lugar residen acu'!W7/'viaj entrados lugar residen acu'!$D7</f>
        <v>0.37898685029735285</v>
      </c>
      <c r="W7" s="209">
        <f>'viaj entrados lugar residen acu'!X7/'viaj entrados lugar residen acu'!$E7</f>
        <v>0.41705996553742763</v>
      </c>
      <c r="X7" s="209">
        <f>'viaj entrados lugar residen acu'!Y7/'viaj entrados lugar residen acu'!$F7</f>
        <v>0.38804587025016457</v>
      </c>
      <c r="Y7" s="209">
        <f>'viaj entrados lugar residen acu'!Z7/'viaj entrados lugar residen acu'!$G7</f>
        <v>0.38766634476556627</v>
      </c>
      <c r="Z7" s="188">
        <f>IFERROR(Y7/X7-1,"-")</f>
        <v>-9.7804283899127764E-4</v>
      </c>
      <c r="AA7" s="188">
        <f>IFERROR(Y7/U7-1,"-")</f>
        <v>5.0539845201595268E-2</v>
      </c>
      <c r="AB7" s="187">
        <f>Y7-X7</f>
        <v>-3.795254845982976E-4</v>
      </c>
      <c r="AC7" s="187">
        <f>Y7-U7</f>
        <v>1.865002754898859E-2</v>
      </c>
      <c r="AD7" s="188">
        <f>Y7/Y$7</f>
        <v>1</v>
      </c>
      <c r="AE7" s="189">
        <f t="shared" ref="AE7:AE36" si="0">U7/$C7</f>
        <v>0.36901631721657768</v>
      </c>
      <c r="AF7" s="189">
        <f t="shared" ref="AF7:AF15" si="1">Y7/$G7</f>
        <v>0.38766634476556627</v>
      </c>
      <c r="AG7" s="149"/>
    </row>
    <row r="8" spans="1:33" x14ac:dyDescent="0.25">
      <c r="A8" s="1" t="s">
        <v>165</v>
      </c>
      <c r="B8" s="190" t="s">
        <v>166</v>
      </c>
      <c r="C8" s="210">
        <f>'viaj entrados lugar residen acu'!C8/'viaj entrados lugar residen acu'!$C8</f>
        <v>1</v>
      </c>
      <c r="D8" s="210">
        <f>'viaj entrados lugar residen acu'!D8/'viaj entrados lugar residen acu'!$D8</f>
        <v>1</v>
      </c>
      <c r="E8" s="210">
        <f>'viaj entrados lugar residen acu'!E8/'viaj entrados lugar residen acu'!$E8</f>
        <v>1</v>
      </c>
      <c r="F8" s="210">
        <f>'viaj entrados lugar residen acu'!F8/'viaj entrados lugar residen acu'!$F8</f>
        <v>1</v>
      </c>
      <c r="G8" s="210">
        <f>'viaj entrados lugar residen acu'!G8/'viaj entrados lugar residen acu'!$G8</f>
        <v>1</v>
      </c>
      <c r="H8" s="192">
        <f>IFERROR(G8/F8-1,"-")</f>
        <v>0</v>
      </c>
      <c r="I8" s="193">
        <f>IFERROR(G8/C8-1,"-")</f>
        <v>0</v>
      </c>
      <c r="J8" s="192">
        <f>G8/G$7</f>
        <v>1</v>
      </c>
      <c r="K8" s="194">
        <f>G8/$G8</f>
        <v>1</v>
      </c>
      <c r="L8" s="210">
        <f>'viaj entrados lugar residen acu'!L8/'viaj entrados lugar residen acu'!$C8</f>
        <v>0.32727348350669472</v>
      </c>
      <c r="M8" s="210">
        <f>'viaj entrados lugar residen acu'!M8/'viaj entrados lugar residen acu'!$D8</f>
        <v>0.3184241922524409</v>
      </c>
      <c r="N8" s="210">
        <f>'viaj entrados lugar residen acu'!N8/'viaj entrados lugar residen acu'!$E8</f>
        <v>0.38116482543024593</v>
      </c>
      <c r="O8" s="210">
        <f>'viaj entrados lugar residen acu'!O8/'viaj entrados lugar residen acu'!$F8</f>
        <v>0.32734106047951761</v>
      </c>
      <c r="P8" s="210">
        <f>'viaj entrados lugar residen acu'!P8/'viaj entrados lugar residen acu'!$G8</f>
        <v>0.31114524008075101</v>
      </c>
      <c r="Q8" s="192">
        <f>IFERROR(P8/O8-1,"-")</f>
        <v>-4.947689842221914E-2</v>
      </c>
      <c r="R8" s="193">
        <f>IFERROR(P8/L8-1,"-")</f>
        <v>-4.9280629928008746E-2</v>
      </c>
      <c r="S8" s="192">
        <f>P8/P$7</f>
        <v>1.1638072742513057</v>
      </c>
      <c r="T8" s="194">
        <f>P8/$G8</f>
        <v>0.31114524008075101</v>
      </c>
      <c r="U8" s="210">
        <f>'viaj entrados lugar residen acu'!V8/'viaj entrados lugar residen acu'!$C8</f>
        <v>0.40981453046850902</v>
      </c>
      <c r="V8" s="210">
        <f>'viaj entrados lugar residen acu'!W8/'viaj entrados lugar residen acu'!$D8</f>
        <v>0.42876056097976672</v>
      </c>
      <c r="W8" s="210">
        <f>'viaj entrados lugar residen acu'!X8/'viaj entrados lugar residen acu'!$E8</f>
        <v>0.41606379814656713</v>
      </c>
      <c r="X8" s="210">
        <f>'viaj entrados lugar residen acu'!Y8/'viaj entrados lugar residen acu'!$F8</f>
        <v>0.39137746452732908</v>
      </c>
      <c r="Y8" s="210">
        <f>'viaj entrados lugar residen acu'!Z8/'viaj entrados lugar residen acu'!$G8</f>
        <v>0.40694733920045678</v>
      </c>
      <c r="Z8" s="192">
        <f>IFERROR(Y8/X8-1,"-")</f>
        <v>3.9782246256645504E-2</v>
      </c>
      <c r="AA8" s="193">
        <f t="shared" ref="AA8:AA36" si="2">IFERROR(Y8/U8-1,"-")</f>
        <v>-6.9963143199788247E-3</v>
      </c>
      <c r="AB8" s="191">
        <f t="shared" ref="AB8:AB35" si="3">Y8-X8</f>
        <v>1.5569874673127704E-2</v>
      </c>
      <c r="AC8" s="191">
        <f t="shared" ref="AC8:AC36" si="4">Y8-U8</f>
        <v>-2.8671912680522382E-3</v>
      </c>
      <c r="AD8" s="192">
        <f>Y8/Y$7</f>
        <v>1.049736054458249</v>
      </c>
      <c r="AE8" s="194">
        <f t="shared" si="0"/>
        <v>0.40981453046850902</v>
      </c>
      <c r="AF8" s="194">
        <f t="shared" si="1"/>
        <v>0.40694733920045678</v>
      </c>
      <c r="AG8" s="149"/>
    </row>
    <row r="9" spans="1:33" x14ac:dyDescent="0.25">
      <c r="A9" s="207" t="s">
        <v>98</v>
      </c>
      <c r="B9" s="195" t="s">
        <v>98</v>
      </c>
      <c r="C9" s="211">
        <f>'viaj entrados lugar residen acu'!C9/'viaj entrados lugar residen acu'!$C9</f>
        <v>1</v>
      </c>
      <c r="D9" s="211">
        <f>'viaj entrados lugar residen acu'!D9/'viaj entrados lugar residen acu'!$D9</f>
        <v>1</v>
      </c>
      <c r="E9" s="211">
        <f>'viaj entrados lugar residen acu'!E9/'viaj entrados lugar residen acu'!$E9</f>
        <v>1</v>
      </c>
      <c r="F9" s="211">
        <f>'viaj entrados lugar residen acu'!F9/'viaj entrados lugar residen acu'!$F9</f>
        <v>1</v>
      </c>
      <c r="G9" s="211">
        <f>'viaj entrados lugar residen acu'!G9/'viaj entrados lugar residen acu'!$G9</f>
        <v>1</v>
      </c>
      <c r="H9" s="197">
        <f>IFERROR(G9/F9-1,"-")</f>
        <v>0</v>
      </c>
      <c r="I9" s="198">
        <f>IFERROR(G9/C9-1,"-")</f>
        <v>0</v>
      </c>
      <c r="J9" s="197">
        <f>G9/G$7</f>
        <v>1</v>
      </c>
      <c r="K9" s="199">
        <f>G9/$G9</f>
        <v>1</v>
      </c>
      <c r="L9" s="211">
        <f>'viaj entrados lugar residen acu'!L9/'viaj entrados lugar residen acu'!$C9</f>
        <v>0.40740488882952242</v>
      </c>
      <c r="M9" s="211">
        <f>'viaj entrados lugar residen acu'!M9/'viaj entrados lugar residen acu'!$D9</f>
        <v>0.36660237058920542</v>
      </c>
      <c r="N9" s="211">
        <f>'viaj entrados lugar residen acu'!N9/'viaj entrados lugar residen acu'!$E9</f>
        <v>0.41647755865513347</v>
      </c>
      <c r="O9" s="211">
        <f>'viaj entrados lugar residen acu'!O9/'viaj entrados lugar residen acu'!$F9</f>
        <v>0.39015192505845986</v>
      </c>
      <c r="P9" s="211">
        <f>'viaj entrados lugar residen acu'!P9/'viaj entrados lugar residen acu'!$G9</f>
        <v>0.38287790238508923</v>
      </c>
      <c r="Q9" s="197">
        <f>IFERROR(P9/O9-1,"-")</f>
        <v>-1.8644077361096412E-2</v>
      </c>
      <c r="R9" s="198">
        <f>IFERROR(P9/L9-1,"-")</f>
        <v>-6.0202975263501157E-2</v>
      </c>
      <c r="S9" s="197">
        <f>P9/P$7</f>
        <v>1.4321160363250403</v>
      </c>
      <c r="T9" s="199">
        <f>P9/$G9</f>
        <v>0.38287790238508923</v>
      </c>
      <c r="U9" s="211">
        <f>'viaj entrados lugar residen acu'!V9/'viaj entrados lugar residen acu'!$C9</f>
        <v>0.31548615074498182</v>
      </c>
      <c r="V9" s="211">
        <f>'viaj entrados lugar residen acu'!W9/'viaj entrados lugar residen acu'!$D9</f>
        <v>0.36905470424999465</v>
      </c>
      <c r="W9" s="211">
        <f>'viaj entrados lugar residen acu'!X9/'viaj entrados lugar residen acu'!$E9</f>
        <v>0.42744424083023957</v>
      </c>
      <c r="X9" s="211">
        <f>'viaj entrados lugar residen acu'!Y9/'viaj entrados lugar residen acu'!$F9</f>
        <v>0.35095911809126795</v>
      </c>
      <c r="Y9" s="211">
        <f>'viaj entrados lugar residen acu'!Z9/'viaj entrados lugar residen acu'!$G9</f>
        <v>0.35833823160042572</v>
      </c>
      <c r="Z9" s="197">
        <f>IFERROR(Y9/X9-1,"-")</f>
        <v>2.1025564314413492E-2</v>
      </c>
      <c r="AA9" s="198">
        <f t="shared" si="2"/>
        <v>0.13582872260558498</v>
      </c>
      <c r="AB9" s="196">
        <f t="shared" si="3"/>
        <v>7.3791135091577642E-3</v>
      </c>
      <c r="AC9" s="196">
        <f t="shared" si="4"/>
        <v>4.2852080855443897E-2</v>
      </c>
      <c r="AD9" s="197">
        <f>Y9/Y$7</f>
        <v>0.9243470227396805</v>
      </c>
      <c r="AE9" s="199">
        <f>U9/$C9</f>
        <v>0.31548615074498182</v>
      </c>
      <c r="AF9" s="199">
        <f>Y9/$G9</f>
        <v>0.35833823160042572</v>
      </c>
      <c r="AG9" s="149" t="s">
        <v>384</v>
      </c>
    </row>
    <row r="10" spans="1:33" x14ac:dyDescent="0.25">
      <c r="A10" s="207" t="s">
        <v>170</v>
      </c>
      <c r="B10" s="195" t="s">
        <v>170</v>
      </c>
      <c r="C10" s="211">
        <f>'viaj entrados lugar residen acu'!C10/'viaj entrados lugar residen acu'!$C10</f>
        <v>1</v>
      </c>
      <c r="D10" s="211">
        <f>'viaj entrados lugar residen acu'!D10/'viaj entrados lugar residen acu'!$D10</f>
        <v>1</v>
      </c>
      <c r="E10" s="211">
        <f>'viaj entrados lugar residen acu'!E10/'viaj entrados lugar residen acu'!$E10</f>
        <v>1</v>
      </c>
      <c r="F10" s="211">
        <f>'viaj entrados lugar residen acu'!F10/'viaj entrados lugar residen acu'!$F10</f>
        <v>1</v>
      </c>
      <c r="G10" s="211">
        <f>'viaj entrados lugar residen acu'!G10/'viaj entrados lugar residen acu'!$G10</f>
        <v>1</v>
      </c>
      <c r="H10" s="197">
        <f>IFERROR(G10/F10-1,"-")</f>
        <v>0</v>
      </c>
      <c r="I10" s="198">
        <f>IFERROR(G10/C10-1,"-")</f>
        <v>0</v>
      </c>
      <c r="J10" s="197">
        <f>G10/G$7</f>
        <v>1</v>
      </c>
      <c r="K10" s="199">
        <f>G10/$G10</f>
        <v>1</v>
      </c>
      <c r="L10" s="211">
        <f>'viaj entrados lugar residen acu'!L10/'viaj entrados lugar residen acu'!$C10</f>
        <v>0.25456280383800006</v>
      </c>
      <c r="M10" s="211">
        <f>'viaj entrados lugar residen acu'!M10/'viaj entrados lugar residen acu'!$D10</f>
        <v>0.28289504994474085</v>
      </c>
      <c r="N10" s="211">
        <f>'viaj entrados lugar residen acu'!N10/'viaj entrados lugar residen acu'!$E10</f>
        <v>0.30746670894102729</v>
      </c>
      <c r="O10" s="211">
        <f>'viaj entrados lugar residen acu'!O10/'viaj entrados lugar residen acu'!$F10</f>
        <v>0.26911636427076063</v>
      </c>
      <c r="P10" s="211">
        <f>'viaj entrados lugar residen acu'!P10/'viaj entrados lugar residen acu'!$G10</f>
        <v>0.25573911478229566</v>
      </c>
      <c r="Q10" s="197">
        <f>IFERROR(P10/O10-1,"-")</f>
        <v>-4.9708049247447428E-2</v>
      </c>
      <c r="R10" s="198">
        <f>IFERROR(P10/L10-1,"-")</f>
        <v>4.620906615422804E-3</v>
      </c>
      <c r="S10" s="197">
        <f>P10/P$7</f>
        <v>0.95656627116320858</v>
      </c>
      <c r="T10" s="199">
        <f>P10/$G10</f>
        <v>0.25573911478229566</v>
      </c>
      <c r="U10" s="211">
        <f>'viaj entrados lugar residen acu'!V10/'viaj entrados lugar residen acu'!$C10</f>
        <v>0.4954074459317111</v>
      </c>
      <c r="V10" s="211">
        <f>'viaj entrados lugar residen acu'!W10/'viaj entrados lugar residen acu'!$D10</f>
        <v>0.47279082433940217</v>
      </c>
      <c r="W10" s="211">
        <f>'viaj entrados lugar residen acu'!X10/'viaj entrados lugar residen acu'!$E10</f>
        <v>0.39231267173958995</v>
      </c>
      <c r="X10" s="211">
        <f>'viaj entrados lugar residen acu'!Y10/'viaj entrados lugar residen acu'!$F10</f>
        <v>0.42884464410327983</v>
      </c>
      <c r="Y10" s="211">
        <f>'viaj entrados lugar residen acu'!Z10/'viaj entrados lugar residen acu'!$G10</f>
        <v>0.44449288985779717</v>
      </c>
      <c r="Z10" s="197">
        <f>IFERROR(Y10/X10-1,"-")</f>
        <v>3.6489311385100809E-2</v>
      </c>
      <c r="AA10" s="198">
        <f t="shared" si="2"/>
        <v>-0.10277309413095137</v>
      </c>
      <c r="AB10" s="196">
        <f t="shared" si="3"/>
        <v>1.5648245754517343E-2</v>
      </c>
      <c r="AC10" s="196">
        <f t="shared" si="4"/>
        <v>-5.091455607391393E-2</v>
      </c>
      <c r="AD10" s="197">
        <f>Y10/Y$7</f>
        <v>1.1465862225584624</v>
      </c>
      <c r="AE10" s="199">
        <f>U10/$C10</f>
        <v>0.4954074459317111</v>
      </c>
      <c r="AF10" s="199">
        <f t="shared" si="1"/>
        <v>0.44449288985779717</v>
      </c>
      <c r="AG10" s="149"/>
    </row>
    <row r="11" spans="1:33" x14ac:dyDescent="0.25">
      <c r="A11" s="1"/>
      <c r="B11" s="190" t="s">
        <v>178</v>
      </c>
      <c r="C11" s="210">
        <f>'viaj entrados lugar residen acu'!C11/'viaj entrados lugar residen acu'!$C11</f>
        <v>1</v>
      </c>
      <c r="D11" s="210">
        <f>'viaj entrados lugar residen acu'!D11/'viaj entrados lugar residen acu'!$D11</f>
        <v>1</v>
      </c>
      <c r="E11" s="210">
        <f>'viaj entrados lugar residen acu'!E11/'viaj entrados lugar residen acu'!$E11</f>
        <v>1</v>
      </c>
      <c r="F11" s="210">
        <f>'viaj entrados lugar residen acu'!F11/'viaj entrados lugar residen acu'!$F11</f>
        <v>1</v>
      </c>
      <c r="G11" s="210">
        <f>'viaj entrados lugar residen acu'!G11/'viaj entrados lugar residen acu'!$G11</f>
        <v>1</v>
      </c>
      <c r="H11" s="192">
        <f>IFERROR(G11/F11-1,"-")</f>
        <v>0</v>
      </c>
      <c r="I11" s="193">
        <f>IFERROR(G11/C11-1,"-")</f>
        <v>0</v>
      </c>
      <c r="J11" s="192">
        <f>G11/G$7</f>
        <v>1</v>
      </c>
      <c r="K11" s="194">
        <f>G11/$G11</f>
        <v>1</v>
      </c>
      <c r="L11" s="210">
        <f>'viaj entrados lugar residen acu'!L11/'viaj entrados lugar residen acu'!$C11</f>
        <v>0.27690160471024156</v>
      </c>
      <c r="M11" s="210">
        <f>'viaj entrados lugar residen acu'!M11/'viaj entrados lugar residen acu'!$D11</f>
        <v>0.2899694826588452</v>
      </c>
      <c r="N11" s="210">
        <f>'viaj entrados lugar residen acu'!N11/'viaj entrados lugar residen acu'!$E11</f>
        <v>0.25908187445704334</v>
      </c>
      <c r="O11" s="210">
        <f>'viaj entrados lugar residen acu'!O11/'viaj entrados lugar residen acu'!$F11</f>
        <v>0.25280149020908693</v>
      </c>
      <c r="P11" s="210">
        <f>'viaj entrados lugar residen acu'!P11/'viaj entrados lugar residen acu'!$G11</f>
        <v>0.25870605206835284</v>
      </c>
      <c r="Q11" s="192">
        <f>IFERROR(P11/O11-1,"-")</f>
        <v>2.335651524198834E-2</v>
      </c>
      <c r="R11" s="193">
        <f>IFERROR(P11/L11-1,"-")</f>
        <v>-6.5711257473314744E-2</v>
      </c>
      <c r="S11" s="192">
        <f>P11/P$7</f>
        <v>0.96766379974781636</v>
      </c>
      <c r="T11" s="194">
        <f>P11/$G11</f>
        <v>0.25870605206835284</v>
      </c>
      <c r="U11" s="210">
        <f>'viaj entrados lugar residen acu'!V11/'viaj entrados lugar residen acu'!$C11</f>
        <v>0.36106712049227474</v>
      </c>
      <c r="V11" s="210">
        <f>'viaj entrados lugar residen acu'!W11/'viaj entrados lugar residen acu'!$D11</f>
        <v>0.37146375594223324</v>
      </c>
      <c r="W11" s="210">
        <f>'viaj entrados lugar residen acu'!X11/'viaj entrados lugar residen acu'!$E11</f>
        <v>0.41811872046429333</v>
      </c>
      <c r="X11" s="210">
        <f>'viaj entrados lugar residen acu'!Y11/'viaj entrados lugar residen acu'!$F11</f>
        <v>0.38727328267994099</v>
      </c>
      <c r="Y11" s="210">
        <f>'viaj entrados lugar residen acu'!Z11/'viaj entrados lugar residen acu'!$G11</f>
        <v>0.3838602006247917</v>
      </c>
      <c r="Z11" s="192">
        <f>IFERROR(Y11/X11-1,"-")</f>
        <v>-8.8131100382929928E-3</v>
      </c>
      <c r="AA11" s="193">
        <f t="shared" si="2"/>
        <v>6.3126988969367082E-2</v>
      </c>
      <c r="AB11" s="191">
        <f t="shared" si="3"/>
        <v>-3.4130820551492858E-3</v>
      </c>
      <c r="AC11" s="191">
        <f t="shared" si="4"/>
        <v>2.2793080132516963E-2</v>
      </c>
      <c r="AD11" s="192">
        <f>Y11/Y$7</f>
        <v>0.99018190721952848</v>
      </c>
      <c r="AE11" s="194">
        <f t="shared" si="0"/>
        <v>0.36106712049227474</v>
      </c>
      <c r="AF11" s="194">
        <f t="shared" si="1"/>
        <v>0.3838602006247917</v>
      </c>
      <c r="AG11" s="149"/>
    </row>
    <row r="12" spans="1:33" s="113" customFormat="1" x14ac:dyDescent="0.25">
      <c r="B12" s="195" t="s">
        <v>182</v>
      </c>
      <c r="C12" s="211">
        <f>'viaj entrados lugar residen acu'!C12/'viaj entrados lugar residen acu'!$C12</f>
        <v>1</v>
      </c>
      <c r="D12" s="211">
        <f>'viaj entrados lugar residen acu'!D12/'viaj entrados lugar residen acu'!$D12</f>
        <v>1</v>
      </c>
      <c r="E12" s="211">
        <f>'viaj entrados lugar residen acu'!E12/'viaj entrados lugar residen acu'!$E12</f>
        <v>1</v>
      </c>
      <c r="F12" s="211">
        <f>'viaj entrados lugar residen acu'!F12/'viaj entrados lugar residen acu'!$F12</f>
        <v>1</v>
      </c>
      <c r="G12" s="211">
        <f>'viaj entrados lugar residen acu'!G12/'viaj entrados lugar residen acu'!$G12</f>
        <v>1</v>
      </c>
      <c r="H12" s="197">
        <f t="shared" ref="H12:H36" si="5">IFERROR(G12/F12-1,"-")</f>
        <v>0</v>
      </c>
      <c r="I12" s="198">
        <f t="shared" ref="I12:I36" si="6">IFERROR(G12/C12-1,"-")</f>
        <v>0</v>
      </c>
      <c r="J12" s="197">
        <f t="shared" ref="J12:J36" si="7">G12/G$7</f>
        <v>1</v>
      </c>
      <c r="K12" s="199">
        <f t="shared" ref="K12:K36" si="8">G12/$G12</f>
        <v>1</v>
      </c>
      <c r="L12" s="211">
        <f>'viaj entrados lugar residen acu'!L12/'viaj entrados lugar residen acu'!$C12</f>
        <v>0.1522544613309296</v>
      </c>
      <c r="M12" s="211">
        <f>'viaj entrados lugar residen acu'!M12/'viaj entrados lugar residen acu'!$D12</f>
        <v>0.15396632013278375</v>
      </c>
      <c r="N12" s="211">
        <f>'viaj entrados lugar residen acu'!N12/'viaj entrados lugar residen acu'!$E12</f>
        <v>0.23423797108319508</v>
      </c>
      <c r="O12" s="211">
        <f>'viaj entrados lugar residen acu'!O12/'viaj entrados lugar residen acu'!$F12</f>
        <v>0.15292674022835065</v>
      </c>
      <c r="P12" s="211">
        <f>'viaj entrados lugar residen acu'!P12/'viaj entrados lugar residen acu'!$G12</f>
        <v>0.15432462246022358</v>
      </c>
      <c r="Q12" s="197">
        <f t="shared" ref="Q12:Q36" si="9">IFERROR(P12/O12-1,"-")</f>
        <v>9.1408620218125236E-3</v>
      </c>
      <c r="R12" s="198">
        <f t="shared" ref="R12:R36" si="10">IFERROR(P12/L12-1,"-")</f>
        <v>1.3596719013667657E-2</v>
      </c>
      <c r="S12" s="197">
        <f t="shared" ref="S12:S29" si="11">P12/P$7</f>
        <v>0.57723562850803145</v>
      </c>
      <c r="T12" s="199">
        <f t="shared" ref="T12:T36" si="12">P12/$G12</f>
        <v>0.15432462246022358</v>
      </c>
      <c r="U12" s="211">
        <f>'viaj entrados lugar residen acu'!V12/'viaj entrados lugar residen acu'!$C12</f>
        <v>0.44652391248164092</v>
      </c>
      <c r="V12" s="211">
        <f>'viaj entrados lugar residen acu'!W12/'viaj entrados lugar residen acu'!$D12</f>
        <v>0.46479122359430208</v>
      </c>
      <c r="W12" s="211">
        <f>'viaj entrados lugar residen acu'!X12/'viaj entrados lugar residen acu'!$E12</f>
        <v>0.51048826736193409</v>
      </c>
      <c r="X12" s="211">
        <f>'viaj entrados lugar residen acu'!Y12/'viaj entrados lugar residen acu'!$F12</f>
        <v>0.45901048046325937</v>
      </c>
      <c r="Y12" s="211">
        <f>'viaj entrados lugar residen acu'!Z12/'viaj entrados lugar residen acu'!$G12</f>
        <v>0.45075979264769139</v>
      </c>
      <c r="Z12" s="197">
        <f t="shared" ref="Z12:Z36" si="13">IFERROR(Y12/X12-1,"-")</f>
        <v>-1.7974944291557216E-2</v>
      </c>
      <c r="AA12" s="198">
        <f t="shared" si="2"/>
        <v>9.4863456304250526E-3</v>
      </c>
      <c r="AB12" s="196">
        <f t="shared" si="3"/>
        <v>-8.2506878155679808E-3</v>
      </c>
      <c r="AC12" s="196">
        <f t="shared" si="4"/>
        <v>4.2358801660504763E-3</v>
      </c>
      <c r="AD12" s="197">
        <f t="shared" ref="AD12:AD36" si="14">Y12/Y$7</f>
        <v>1.162751935353789</v>
      </c>
      <c r="AE12" s="199">
        <f t="shared" si="0"/>
        <v>0.44652391248164092</v>
      </c>
      <c r="AF12" s="199">
        <f t="shared" si="1"/>
        <v>0.45075979264769139</v>
      </c>
      <c r="AG12" s="212"/>
    </row>
    <row r="13" spans="1:33" s="113" customFormat="1" x14ac:dyDescent="0.25">
      <c r="B13" s="195" t="s">
        <v>186</v>
      </c>
      <c r="C13" s="211">
        <f>'viaj entrados lugar residen acu'!C13/'viaj entrados lugar residen acu'!$C13</f>
        <v>1</v>
      </c>
      <c r="D13" s="211">
        <f>'viaj entrados lugar residen acu'!D13/'viaj entrados lugar residen acu'!$D13</f>
        <v>1</v>
      </c>
      <c r="E13" s="211">
        <f>'viaj entrados lugar residen acu'!E13/'viaj entrados lugar residen acu'!$E13</f>
        <v>1</v>
      </c>
      <c r="F13" s="211">
        <f>'viaj entrados lugar residen acu'!F13/'viaj entrados lugar residen acu'!$F13</f>
        <v>1</v>
      </c>
      <c r="G13" s="211">
        <f>'viaj entrados lugar residen acu'!G13/'viaj entrados lugar residen acu'!$G13</f>
        <v>1</v>
      </c>
      <c r="H13" s="197">
        <f t="shared" si="5"/>
        <v>0</v>
      </c>
      <c r="I13" s="198">
        <f t="shared" si="6"/>
        <v>0</v>
      </c>
      <c r="J13" s="197">
        <f t="shared" si="7"/>
        <v>1</v>
      </c>
      <c r="K13" s="199">
        <f t="shared" si="8"/>
        <v>1</v>
      </c>
      <c r="L13" s="211">
        <f>'viaj entrados lugar residen acu'!L13/'viaj entrados lugar residen acu'!$C13</f>
        <v>0.2751450832024111</v>
      </c>
      <c r="M13" s="211">
        <f>'viaj entrados lugar residen acu'!M13/'viaj entrados lugar residen acu'!$D13</f>
        <v>0.26538807959744926</v>
      </c>
      <c r="N13" s="211">
        <f>'viaj entrados lugar residen acu'!N13/'viaj entrados lugar residen acu'!$E13</f>
        <v>0.25391969756462823</v>
      </c>
      <c r="O13" s="211">
        <f>'viaj entrados lugar residen acu'!O13/'viaj entrados lugar residen acu'!$F13</f>
        <v>0.28017462140612359</v>
      </c>
      <c r="P13" s="211">
        <f>'viaj entrados lugar residen acu'!P13/'viaj entrados lugar residen acu'!$G13</f>
        <v>0.28539745338613626</v>
      </c>
      <c r="Q13" s="197">
        <f t="shared" si="9"/>
        <v>1.8641345721466918E-2</v>
      </c>
      <c r="R13" s="198">
        <f t="shared" si="10"/>
        <v>3.7261687777218944E-2</v>
      </c>
      <c r="S13" s="197">
        <f t="shared" si="11"/>
        <v>1.0675002844889467</v>
      </c>
      <c r="T13" s="199">
        <f t="shared" si="12"/>
        <v>0.28539745338613626</v>
      </c>
      <c r="U13" s="211">
        <f>'viaj entrados lugar residen acu'!V13/'viaj entrados lugar residen acu'!$C13</f>
        <v>0.24379474448409008</v>
      </c>
      <c r="V13" s="211">
        <f>'viaj entrados lugar residen acu'!W13/'viaj entrados lugar residen acu'!$D13</f>
        <v>0.24457601268179036</v>
      </c>
      <c r="W13" s="211">
        <f>'viaj entrados lugar residen acu'!X13/'viaj entrados lugar residen acu'!$E13</f>
        <v>0.23718165298463167</v>
      </c>
      <c r="X13" s="211">
        <f>'viaj entrados lugar residen acu'!Y13/'viaj entrados lugar residen acu'!$F13</f>
        <v>0.23654048386070292</v>
      </c>
      <c r="Y13" s="211">
        <f>'viaj entrados lugar residen acu'!Z13/'viaj entrados lugar residen acu'!$G13</f>
        <v>0.24244779622943621</v>
      </c>
      <c r="Z13" s="197">
        <f t="shared" si="13"/>
        <v>2.4973789992803308E-2</v>
      </c>
      <c r="AA13" s="198">
        <f t="shared" si="2"/>
        <v>-5.5249273625821438E-3</v>
      </c>
      <c r="AB13" s="196">
        <f t="shared" si="3"/>
        <v>5.9073123687332918E-3</v>
      </c>
      <c r="AC13" s="196">
        <f t="shared" si="4"/>
        <v>-1.346948254653868E-3</v>
      </c>
      <c r="AD13" s="197">
        <f t="shared" si="14"/>
        <v>0.62540326108538469</v>
      </c>
      <c r="AE13" s="199">
        <f t="shared" si="0"/>
        <v>0.24379474448409008</v>
      </c>
      <c r="AF13" s="199">
        <f t="shared" si="1"/>
        <v>0.24244779622943621</v>
      </c>
      <c r="AG13" s="212"/>
    </row>
    <row r="14" spans="1:33" x14ac:dyDescent="0.25">
      <c r="A14" s="1"/>
      <c r="B14" s="195" t="s">
        <v>190</v>
      </c>
      <c r="C14" s="211">
        <f>'viaj entrados lugar residen acu'!C14/'viaj entrados lugar residen acu'!$C14</f>
        <v>1</v>
      </c>
      <c r="D14" s="211">
        <f>'viaj entrados lugar residen acu'!D14/'viaj entrados lugar residen acu'!$D14</f>
        <v>1</v>
      </c>
      <c r="E14" s="211">
        <f>'viaj entrados lugar residen acu'!E14/'viaj entrados lugar residen acu'!$E14</f>
        <v>1</v>
      </c>
      <c r="F14" s="211">
        <f>'viaj entrados lugar residen acu'!F14/'viaj entrados lugar residen acu'!$F14</f>
        <v>1</v>
      </c>
      <c r="G14" s="211">
        <f>'viaj entrados lugar residen acu'!G14/'viaj entrados lugar residen acu'!$G14</f>
        <v>1</v>
      </c>
      <c r="H14" s="197">
        <f t="shared" si="5"/>
        <v>0</v>
      </c>
      <c r="I14" s="198">
        <f t="shared" si="6"/>
        <v>0</v>
      </c>
      <c r="J14" s="197">
        <f t="shared" si="7"/>
        <v>1</v>
      </c>
      <c r="K14" s="199">
        <f t="shared" si="8"/>
        <v>1</v>
      </c>
      <c r="L14" s="211">
        <f>'viaj entrados lugar residen acu'!L14/'viaj entrados lugar residen acu'!$C14</f>
        <v>0.16195746454167051</v>
      </c>
      <c r="M14" s="211">
        <f>'viaj entrados lugar residen acu'!M14/'viaj entrados lugar residen acu'!$D14</f>
        <v>0.16019300603896233</v>
      </c>
      <c r="N14" s="211">
        <f>'viaj entrados lugar residen acu'!N14/'viaj entrados lugar residen acu'!$E14</f>
        <v>0.16576544753002553</v>
      </c>
      <c r="O14" s="211">
        <f>'viaj entrados lugar residen acu'!O14/'viaj entrados lugar residen acu'!$F14</f>
        <v>0.15740243977519591</v>
      </c>
      <c r="P14" s="211">
        <f>'viaj entrados lugar residen acu'!P14/'viaj entrados lugar residen acu'!$G14</f>
        <v>0.16930455260254895</v>
      </c>
      <c r="Q14" s="197">
        <f t="shared" si="9"/>
        <v>7.5615809032895331E-2</v>
      </c>
      <c r="R14" s="198">
        <f t="shared" si="10"/>
        <v>4.5364306496586959E-2</v>
      </c>
      <c r="S14" s="197">
        <f t="shared" si="11"/>
        <v>0.63326654083338185</v>
      </c>
      <c r="T14" s="199">
        <f t="shared" si="12"/>
        <v>0.16930455260254895</v>
      </c>
      <c r="U14" s="211">
        <f>'viaj entrados lugar residen acu'!V14/'viaj entrados lugar residen acu'!$C14</f>
        <v>0.35250449437657788</v>
      </c>
      <c r="V14" s="211">
        <f>'viaj entrados lugar residen acu'!W14/'viaj entrados lugar residen acu'!$D14</f>
        <v>0.37458620067010412</v>
      </c>
      <c r="W14" s="211">
        <f>'viaj entrados lugar residen acu'!X14/'viaj entrados lugar residen acu'!$E14</f>
        <v>0.4917531655888267</v>
      </c>
      <c r="X14" s="211">
        <f>'viaj entrados lugar residen acu'!Y14/'viaj entrados lugar residen acu'!$F14</f>
        <v>0.36865759593312164</v>
      </c>
      <c r="Y14" s="211">
        <f>'viaj entrados lugar residen acu'!Z14/'viaj entrados lugar residen acu'!$G14</f>
        <v>0.37987904582332555</v>
      </c>
      <c r="Z14" s="197">
        <f t="shared" si="13"/>
        <v>3.0438678095865424E-2</v>
      </c>
      <c r="AA14" s="198">
        <f t="shared" si="2"/>
        <v>7.7657311845515498E-2</v>
      </c>
      <c r="AB14" s="196">
        <f t="shared" si="3"/>
        <v>1.1221449890203905E-2</v>
      </c>
      <c r="AC14" s="196">
        <f t="shared" si="4"/>
        <v>2.7374551446747664E-2</v>
      </c>
      <c r="AD14" s="197">
        <f t="shared" si="14"/>
        <v>0.97991236781993563</v>
      </c>
      <c r="AE14" s="199">
        <f t="shared" si="0"/>
        <v>0.35250449437657788</v>
      </c>
      <c r="AF14" s="199">
        <f t="shared" si="1"/>
        <v>0.37987904582332555</v>
      </c>
      <c r="AG14" s="149"/>
    </row>
    <row r="15" spans="1:33" x14ac:dyDescent="0.25">
      <c r="A15" s="1"/>
      <c r="B15" s="195" t="s">
        <v>199</v>
      </c>
      <c r="C15" s="211">
        <f>'viaj entrados lugar residen acu'!C15/'viaj entrados lugar residen acu'!$C15</f>
        <v>1</v>
      </c>
      <c r="D15" s="211">
        <f>'viaj entrados lugar residen acu'!D15/'viaj entrados lugar residen acu'!$D15</f>
        <v>1</v>
      </c>
      <c r="E15" s="211">
        <f>'viaj entrados lugar residen acu'!E15/'viaj entrados lugar residen acu'!$E15</f>
        <v>1</v>
      </c>
      <c r="F15" s="211">
        <f>'viaj entrados lugar residen acu'!F15/'viaj entrados lugar residen acu'!$F15</f>
        <v>1</v>
      </c>
      <c r="G15" s="211">
        <f>'viaj entrados lugar residen acu'!G15/'viaj entrados lugar residen acu'!$G15</f>
        <v>1</v>
      </c>
      <c r="H15" s="197">
        <f t="shared" si="5"/>
        <v>0</v>
      </c>
      <c r="I15" s="198">
        <f t="shared" si="6"/>
        <v>0</v>
      </c>
      <c r="J15" s="197">
        <f t="shared" si="7"/>
        <v>1</v>
      </c>
      <c r="K15" s="199">
        <f t="shared" si="8"/>
        <v>1</v>
      </c>
      <c r="L15" s="211">
        <f>'viaj entrados lugar residen acu'!L15/'viaj entrados lugar residen acu'!$C15</f>
        <v>0.40878764231339698</v>
      </c>
      <c r="M15" s="211">
        <f>'viaj entrados lugar residen acu'!M15/'viaj entrados lugar residen acu'!$D15</f>
        <v>0.3890816024366513</v>
      </c>
      <c r="N15" s="211">
        <f>'viaj entrados lugar residen acu'!N15/'viaj entrados lugar residen acu'!$E15</f>
        <v>0.46767836026803311</v>
      </c>
      <c r="O15" s="211">
        <f>'viaj entrados lugar residen acu'!O15/'viaj entrados lugar residen acu'!$F15</f>
        <v>0.39386563215767811</v>
      </c>
      <c r="P15" s="211">
        <f>'viaj entrados lugar residen acu'!P15/'viaj entrados lugar residen acu'!$G15</f>
        <v>0.41948403595201383</v>
      </c>
      <c r="Q15" s="197">
        <f t="shared" si="9"/>
        <v>6.5043511549846889E-2</v>
      </c>
      <c r="R15" s="198">
        <f t="shared" si="10"/>
        <v>2.616613745485119E-2</v>
      </c>
      <c r="S15" s="197">
        <f t="shared" si="11"/>
        <v>1.5690375734063893</v>
      </c>
      <c r="T15" s="199">
        <f t="shared" si="12"/>
        <v>0.41948403595201383</v>
      </c>
      <c r="U15" s="211">
        <f>'viaj entrados lugar residen acu'!V15/'viaj entrados lugar residen acu'!$C15</f>
        <v>0.29556225096770528</v>
      </c>
      <c r="V15" s="211">
        <f>'viaj entrados lugar residen acu'!W15/'viaj entrados lugar residen acu'!$D15</f>
        <v>0.29157324759930625</v>
      </c>
      <c r="W15" s="211">
        <f>'viaj entrados lugar residen acu'!X15/'viaj entrados lugar residen acu'!$E15</f>
        <v>0.37376823019314148</v>
      </c>
      <c r="X15" s="211">
        <f>'viaj entrados lugar residen acu'!Y15/'viaj entrados lugar residen acu'!$F15</f>
        <v>0.31931590557569917</v>
      </c>
      <c r="Y15" s="211">
        <f>'viaj entrados lugar residen acu'!Z15/'viaj entrados lugar residen acu'!$G15</f>
        <v>0.30614681659208004</v>
      </c>
      <c r="Z15" s="197">
        <f t="shared" si="13"/>
        <v>-4.1241569097149711E-2</v>
      </c>
      <c r="AA15" s="198">
        <f t="shared" si="2"/>
        <v>3.5811628818361196E-2</v>
      </c>
      <c r="AB15" s="196">
        <f t="shared" si="3"/>
        <v>-1.3169088983619126E-2</v>
      </c>
      <c r="AC15" s="196">
        <f t="shared" si="4"/>
        <v>1.0584565624374764E-2</v>
      </c>
      <c r="AD15" s="197">
        <f t="shared" si="14"/>
        <v>0.78971729355875964</v>
      </c>
      <c r="AE15" s="199">
        <f t="shared" si="0"/>
        <v>0.29556225096770528</v>
      </c>
      <c r="AF15" s="199">
        <f t="shared" si="1"/>
        <v>0.30614681659208004</v>
      </c>
      <c r="AG15" s="149"/>
    </row>
    <row r="16" spans="1:33" x14ac:dyDescent="0.25">
      <c r="A16" s="1"/>
      <c r="B16" s="195" t="s">
        <v>194</v>
      </c>
      <c r="C16" s="211">
        <f>'viaj entrados lugar residen acu'!C16/'viaj entrados lugar residen acu'!$C16</f>
        <v>1</v>
      </c>
      <c r="D16" s="211">
        <f>'viaj entrados lugar residen acu'!D16/'viaj entrados lugar residen acu'!$D16</f>
        <v>1</v>
      </c>
      <c r="E16" s="211">
        <f>'viaj entrados lugar residen acu'!E16/'viaj entrados lugar residen acu'!$E16</f>
        <v>1</v>
      </c>
      <c r="F16" s="211">
        <f>'viaj entrados lugar residen acu'!F16/'viaj entrados lugar residen acu'!$F16</f>
        <v>1</v>
      </c>
      <c r="G16" s="211">
        <f>'viaj entrados lugar residen acu'!G16/'viaj entrados lugar residen acu'!$G16</f>
        <v>1</v>
      </c>
      <c r="H16" s="197">
        <f t="shared" si="5"/>
        <v>0</v>
      </c>
      <c r="I16" s="198">
        <f t="shared" si="6"/>
        <v>0</v>
      </c>
      <c r="J16" s="197">
        <f t="shared" si="7"/>
        <v>1</v>
      </c>
      <c r="K16" s="199">
        <f t="shared" si="8"/>
        <v>1</v>
      </c>
      <c r="L16" s="211">
        <f>'viaj entrados lugar residen acu'!L16/'viaj entrados lugar residen acu'!$C16</f>
        <v>0.28106292619287743</v>
      </c>
      <c r="M16" s="211">
        <f>'viaj entrados lugar residen acu'!M16/'viaj entrados lugar residen acu'!$D16</f>
        <v>0.22956697977160229</v>
      </c>
      <c r="N16" s="211">
        <f>'viaj entrados lugar residen acu'!N16/'viaj entrados lugar residen acu'!$E16</f>
        <v>0.28181695098835635</v>
      </c>
      <c r="O16" s="211">
        <f>'viaj entrados lugar residen acu'!O16/'viaj entrados lugar residen acu'!$F16</f>
        <v>0.27676240208877284</v>
      </c>
      <c r="P16" s="211">
        <f>'viaj entrados lugar residen acu'!P16/'viaj entrados lugar residen acu'!$G16</f>
        <v>0.29137431164330685</v>
      </c>
      <c r="Q16" s="197">
        <f t="shared" si="9"/>
        <v>5.2795861881004935E-2</v>
      </c>
      <c r="R16" s="198">
        <f t="shared" si="10"/>
        <v>3.6687106300719696E-2</v>
      </c>
      <c r="S16" s="197">
        <f t="shared" si="11"/>
        <v>1.0898561177810095</v>
      </c>
      <c r="T16" s="199">
        <f t="shared" si="12"/>
        <v>0.29137431164330685</v>
      </c>
      <c r="U16" s="211">
        <f>'viaj entrados lugar residen acu'!V16/'viaj entrados lugar residen acu'!$C16</f>
        <v>0.51878718344914365</v>
      </c>
      <c r="V16" s="211">
        <f>'viaj entrados lugar residen acu'!W16/'viaj entrados lugar residen acu'!$D16</f>
        <v>0.57512569669096159</v>
      </c>
      <c r="W16" s="211">
        <f>'viaj entrados lugar residen acu'!X16/'viaj entrados lugar residen acu'!$E16</f>
        <v>0.5113051719469266</v>
      </c>
      <c r="X16" s="211">
        <f>'viaj entrados lugar residen acu'!Y16/'viaj entrados lugar residen acu'!$F16</f>
        <v>0.54033164456279292</v>
      </c>
      <c r="Y16" s="211">
        <f>'viaj entrados lugar residen acu'!Z16/'viaj entrados lugar residen acu'!$G16</f>
        <v>0.52067214492803349</v>
      </c>
      <c r="Z16" s="197">
        <f t="shared" si="13"/>
        <v>-3.6384135248393346E-2</v>
      </c>
      <c r="AA16" s="198">
        <f t="shared" si="2"/>
        <v>3.6334002439259994E-3</v>
      </c>
      <c r="AB16" s="196">
        <f t="shared" si="3"/>
        <v>-1.9659499634759436E-2</v>
      </c>
      <c r="AC16" s="196">
        <f t="shared" si="4"/>
        <v>1.884961478889835E-3</v>
      </c>
      <c r="AD16" s="197">
        <f t="shared" si="14"/>
        <v>1.3430934925313156</v>
      </c>
      <c r="AE16" s="199">
        <f t="shared" si="0"/>
        <v>0.51878718344914365</v>
      </c>
      <c r="AF16" s="199">
        <f>Y16/$G16</f>
        <v>0.52067214492803349</v>
      </c>
      <c r="AG16" s="149"/>
    </row>
    <row r="17" spans="1:33" x14ac:dyDescent="0.25">
      <c r="A17" s="1"/>
      <c r="B17" s="195" t="s">
        <v>203</v>
      </c>
      <c r="C17" s="211">
        <f>'viaj entrados lugar residen acu'!C17/'viaj entrados lugar residen acu'!$C17</f>
        <v>1</v>
      </c>
      <c r="D17" s="211">
        <f>'viaj entrados lugar residen acu'!D17/'viaj entrados lugar residen acu'!$D17</f>
        <v>1</v>
      </c>
      <c r="E17" s="211">
        <f>'viaj entrados lugar residen acu'!E17/'viaj entrados lugar residen acu'!$E17</f>
        <v>1</v>
      </c>
      <c r="F17" s="211">
        <f>'viaj entrados lugar residen acu'!F17/'viaj entrados lugar residen acu'!$F17</f>
        <v>1</v>
      </c>
      <c r="G17" s="211">
        <f>'viaj entrados lugar residen acu'!G17/'viaj entrados lugar residen acu'!$G17</f>
        <v>1</v>
      </c>
      <c r="H17" s="197">
        <f t="shared" si="5"/>
        <v>0</v>
      </c>
      <c r="I17" s="198">
        <f t="shared" si="6"/>
        <v>0</v>
      </c>
      <c r="J17" s="197">
        <f t="shared" si="7"/>
        <v>1</v>
      </c>
      <c r="K17" s="199">
        <f t="shared" si="8"/>
        <v>1</v>
      </c>
      <c r="L17" s="211">
        <f>'viaj entrados lugar residen acu'!L17/'viaj entrados lugar residen acu'!$C17</f>
        <v>0.23624713887548074</v>
      </c>
      <c r="M17" s="211">
        <f>'viaj entrados lugar residen acu'!M17/'viaj entrados lugar residen acu'!$D17</f>
        <v>0.23028289348775394</v>
      </c>
      <c r="N17" s="211">
        <f>'viaj entrados lugar residen acu'!N17/'viaj entrados lugar residen acu'!$E17</f>
        <v>0.20287506894649751</v>
      </c>
      <c r="O17" s="211">
        <f>'viaj entrados lugar residen acu'!O17/'viaj entrados lugar residen acu'!$F17</f>
        <v>0.20262801672238301</v>
      </c>
      <c r="P17" s="211">
        <f>'viaj entrados lugar residen acu'!P17/'viaj entrados lugar residen acu'!$G17</f>
        <v>0.21527875496017787</v>
      </c>
      <c r="Q17" s="197">
        <f t="shared" si="9"/>
        <v>6.2433312245894435E-2</v>
      </c>
      <c r="R17" s="198">
        <f t="shared" si="10"/>
        <v>-8.8756139080078844E-2</v>
      </c>
      <c r="S17" s="197">
        <f t="shared" si="11"/>
        <v>0.80522839092571807</v>
      </c>
      <c r="T17" s="199">
        <f t="shared" si="12"/>
        <v>0.21527875496017787</v>
      </c>
      <c r="U17" s="211">
        <f>'viaj entrados lugar residen acu'!V17/'viaj entrados lugar residen acu'!$C17</f>
        <v>0.4315276458589602</v>
      </c>
      <c r="V17" s="211">
        <f>'viaj entrados lugar residen acu'!W17/'viaj entrados lugar residen acu'!$D17</f>
        <v>0.4506170495538257</v>
      </c>
      <c r="W17" s="211">
        <f>'viaj entrados lugar residen acu'!X17/'viaj entrados lugar residen acu'!$E17</f>
        <v>0.4504619415333701</v>
      </c>
      <c r="X17" s="211">
        <f>'viaj entrados lugar residen acu'!Y17/'viaj entrados lugar residen acu'!$F17</f>
        <v>0.445977578844241</v>
      </c>
      <c r="Y17" s="211">
        <f>'viaj entrados lugar residen acu'!Z17/'viaj entrados lugar residen acu'!$G17</f>
        <v>0.46356204091970843</v>
      </c>
      <c r="Z17" s="197">
        <f t="shared" si="13"/>
        <v>3.9429027174500364E-2</v>
      </c>
      <c r="AA17" s="198">
        <f t="shared" si="2"/>
        <v>7.4234861585712464E-2</v>
      </c>
      <c r="AB17" s="196">
        <f t="shared" si="3"/>
        <v>1.7584462075467433E-2</v>
      </c>
      <c r="AC17" s="196">
        <f t="shared" si="4"/>
        <v>3.2034395060748233E-2</v>
      </c>
      <c r="AD17" s="197">
        <f t="shared" si="14"/>
        <v>1.1957758190230277</v>
      </c>
      <c r="AE17" s="199">
        <f t="shared" si="0"/>
        <v>0.4315276458589602</v>
      </c>
      <c r="AF17" s="199">
        <f t="shared" ref="AF17:AF36" si="15">Y17/$G17</f>
        <v>0.46356204091970843</v>
      </c>
      <c r="AG17" s="149"/>
    </row>
    <row r="18" spans="1:33" x14ac:dyDescent="0.25">
      <c r="A18" s="1"/>
      <c r="B18" s="195" t="s">
        <v>207</v>
      </c>
      <c r="C18" s="211">
        <f>'viaj entrados lugar residen acu'!C18/'viaj entrados lugar residen acu'!$C18</f>
        <v>1</v>
      </c>
      <c r="D18" s="211">
        <f>'viaj entrados lugar residen acu'!D18/'viaj entrados lugar residen acu'!$D18</f>
        <v>1</v>
      </c>
      <c r="E18" s="211">
        <f>'viaj entrados lugar residen acu'!E18/'viaj entrados lugar residen acu'!$E18</f>
        <v>1</v>
      </c>
      <c r="F18" s="211">
        <f>'viaj entrados lugar residen acu'!F18/'viaj entrados lugar residen acu'!$F18</f>
        <v>1</v>
      </c>
      <c r="G18" s="211">
        <f>'viaj entrados lugar residen acu'!G18/'viaj entrados lugar residen acu'!$G18</f>
        <v>1</v>
      </c>
      <c r="H18" s="197">
        <f t="shared" si="5"/>
        <v>0</v>
      </c>
      <c r="I18" s="198">
        <f t="shared" si="6"/>
        <v>0</v>
      </c>
      <c r="J18" s="197">
        <f t="shared" si="7"/>
        <v>1</v>
      </c>
      <c r="K18" s="199">
        <f t="shared" si="8"/>
        <v>1</v>
      </c>
      <c r="L18" s="211">
        <f>'viaj entrados lugar residen acu'!L18/'viaj entrados lugar residen acu'!$C18</f>
        <v>0.14146458909521928</v>
      </c>
      <c r="M18" s="211">
        <f>'viaj entrados lugar residen acu'!M18/'viaj entrados lugar residen acu'!$D18</f>
        <v>0.15249383841693617</v>
      </c>
      <c r="N18" s="211">
        <f>'viaj entrados lugar residen acu'!N18/'viaj entrados lugar residen acu'!$E18</f>
        <v>0.15642378440039925</v>
      </c>
      <c r="O18" s="211">
        <f>'viaj entrados lugar residen acu'!O18/'viaj entrados lugar residen acu'!$F18</f>
        <v>0.13920444278469118</v>
      </c>
      <c r="P18" s="211">
        <f>'viaj entrados lugar residen acu'!P18/'viaj entrados lugar residen acu'!$G18</f>
        <v>0.15331410407346363</v>
      </c>
      <c r="Q18" s="197">
        <f t="shared" si="9"/>
        <v>0.10135927421940116</v>
      </c>
      <c r="R18" s="198">
        <f t="shared" si="10"/>
        <v>8.376311735701214E-2</v>
      </c>
      <c r="S18" s="197">
        <f t="shared" si="11"/>
        <v>0.57345588677400805</v>
      </c>
      <c r="T18" s="199">
        <f t="shared" si="12"/>
        <v>0.15331410407346363</v>
      </c>
      <c r="U18" s="211">
        <f>'viaj entrados lugar residen acu'!V18/'viaj entrados lugar residen acu'!$C18</f>
        <v>0.2624086329514026</v>
      </c>
      <c r="V18" s="211">
        <f>'viaj entrados lugar residen acu'!W18/'viaj entrados lugar residen acu'!$D18</f>
        <v>0.29997293177382361</v>
      </c>
      <c r="W18" s="211">
        <f>'viaj entrados lugar residen acu'!X18/'viaj entrados lugar residen acu'!$E18</f>
        <v>0.42207329245686581</v>
      </c>
      <c r="X18" s="211">
        <f>'viaj entrados lugar residen acu'!Y18/'viaj entrados lugar residen acu'!$F18</f>
        <v>0.34029225042464251</v>
      </c>
      <c r="Y18" s="211">
        <f>'viaj entrados lugar residen acu'!Z18/'viaj entrados lugar residen acu'!$G18</f>
        <v>0.29561062710933206</v>
      </c>
      <c r="Z18" s="197">
        <f t="shared" si="13"/>
        <v>-0.13130367576562008</v>
      </c>
      <c r="AA18" s="198">
        <f t="shared" si="2"/>
        <v>0.12652782716976541</v>
      </c>
      <c r="AB18" s="196">
        <f t="shared" si="3"/>
        <v>-4.4681623315310448E-2</v>
      </c>
      <c r="AC18" s="196">
        <f t="shared" si="4"/>
        <v>3.320199415792946E-2</v>
      </c>
      <c r="AD18" s="197">
        <f t="shared" si="14"/>
        <v>0.76253879425127002</v>
      </c>
      <c r="AE18" s="199">
        <f t="shared" si="0"/>
        <v>0.2624086329514026</v>
      </c>
      <c r="AF18" s="199">
        <f t="shared" si="15"/>
        <v>0.29561062710933206</v>
      </c>
      <c r="AG18" s="149"/>
    </row>
    <row r="19" spans="1:33" x14ac:dyDescent="0.25">
      <c r="A19" s="1"/>
      <c r="B19" s="195" t="s">
        <v>229</v>
      </c>
      <c r="C19" s="211">
        <f>'viaj entrados lugar residen acu'!C19/'viaj entrados lugar residen acu'!$C19</f>
        <v>1</v>
      </c>
      <c r="D19" s="211">
        <f>'viaj entrados lugar residen acu'!D19/'viaj entrados lugar residen acu'!$D19</f>
        <v>1</v>
      </c>
      <c r="E19" s="211">
        <f>'viaj entrados lugar residen acu'!E19/'viaj entrados lugar residen acu'!$E19</f>
        <v>1</v>
      </c>
      <c r="F19" s="211">
        <f>'viaj entrados lugar residen acu'!F19/'viaj entrados lugar residen acu'!$F19</f>
        <v>1</v>
      </c>
      <c r="G19" s="211">
        <f>'viaj entrados lugar residen acu'!G19/'viaj entrados lugar residen acu'!$G19</f>
        <v>1</v>
      </c>
      <c r="H19" s="197">
        <f t="shared" si="5"/>
        <v>0</v>
      </c>
      <c r="I19" s="198">
        <f t="shared" si="6"/>
        <v>0</v>
      </c>
      <c r="J19" s="197">
        <f t="shared" si="7"/>
        <v>1</v>
      </c>
      <c r="K19" s="199">
        <f t="shared" si="8"/>
        <v>1</v>
      </c>
      <c r="L19" s="211">
        <f>'viaj entrados lugar residen acu'!L19/'viaj entrados lugar residen acu'!$C19</f>
        <v>0.23611801514664171</v>
      </c>
      <c r="M19" s="211">
        <f>'viaj entrados lugar residen acu'!M19/'viaj entrados lugar residen acu'!$D19</f>
        <v>0.22777653381101656</v>
      </c>
      <c r="N19" s="211">
        <f>'viaj entrados lugar residen acu'!N19/'viaj entrados lugar residen acu'!$E19</f>
        <v>0.15325737452817001</v>
      </c>
      <c r="O19" s="211">
        <f>'viaj entrados lugar residen acu'!O19/'viaj entrados lugar residen acu'!$F19</f>
        <v>0.22155770300187813</v>
      </c>
      <c r="P19" s="211">
        <f>'viaj entrados lugar residen acu'!P19/'viaj entrados lugar residen acu'!$G19</f>
        <v>0.23078838031796176</v>
      </c>
      <c r="Q19" s="197">
        <f t="shared" si="9"/>
        <v>4.166263321481245E-2</v>
      </c>
      <c r="R19" s="198">
        <f t="shared" si="10"/>
        <v>-2.2571911022418067E-2</v>
      </c>
      <c r="S19" s="197">
        <f t="shared" si="11"/>
        <v>0.86324057458508197</v>
      </c>
      <c r="T19" s="199">
        <f t="shared" si="12"/>
        <v>0.23078838031796176</v>
      </c>
      <c r="U19" s="211">
        <f>'viaj entrados lugar residen acu'!V19/'viaj entrados lugar residen acu'!$C19</f>
        <v>0.30277201087751104</v>
      </c>
      <c r="V19" s="211">
        <f>'viaj entrados lugar residen acu'!W19/'viaj entrados lugar residen acu'!$D19</f>
        <v>0.3806258396775638</v>
      </c>
      <c r="W19" s="211">
        <f>'viaj entrados lugar residen acu'!X19/'viaj entrados lugar residen acu'!$E19</f>
        <v>0.46676219767929539</v>
      </c>
      <c r="X19" s="211">
        <f>'viaj entrados lugar residen acu'!Y19/'viaj entrados lugar residen acu'!$F19</f>
        <v>0.37780016158309465</v>
      </c>
      <c r="Y19" s="211">
        <f>'viaj entrados lugar residen acu'!Z19/'viaj entrados lugar residen acu'!$G19</f>
        <v>0.36733852968444186</v>
      </c>
      <c r="Z19" s="197">
        <f t="shared" si="13"/>
        <v>-2.769091430457693E-2</v>
      </c>
      <c r="AA19" s="198">
        <f t="shared" si="2"/>
        <v>0.21325127979894987</v>
      </c>
      <c r="AB19" s="196">
        <f t="shared" si="3"/>
        <v>-1.046163189865279E-2</v>
      </c>
      <c r="AC19" s="196">
        <f t="shared" si="4"/>
        <v>6.4566518806930817E-2</v>
      </c>
      <c r="AD19" s="197">
        <f t="shared" si="14"/>
        <v>0.94756363208826588</v>
      </c>
      <c r="AE19" s="199">
        <f t="shared" si="0"/>
        <v>0.30277201087751104</v>
      </c>
      <c r="AF19" s="199">
        <f t="shared" si="15"/>
        <v>0.36733852968444186</v>
      </c>
      <c r="AG19" s="149"/>
    </row>
    <row r="20" spans="1:33" x14ac:dyDescent="0.25">
      <c r="A20" s="1"/>
      <c r="B20" s="195" t="s">
        <v>219</v>
      </c>
      <c r="C20" s="211">
        <f>'viaj entrados lugar residen acu'!C20/'viaj entrados lugar residen acu'!$C20</f>
        <v>1</v>
      </c>
      <c r="D20" s="211">
        <f>'viaj entrados lugar residen acu'!D20/'viaj entrados lugar residen acu'!$D20</f>
        <v>1</v>
      </c>
      <c r="E20" s="211">
        <f>'viaj entrados lugar residen acu'!E20/'viaj entrados lugar residen acu'!$E20</f>
        <v>1</v>
      </c>
      <c r="F20" s="211">
        <f>'viaj entrados lugar residen acu'!F20/'viaj entrados lugar residen acu'!$F20</f>
        <v>1</v>
      </c>
      <c r="G20" s="211">
        <f>'viaj entrados lugar residen acu'!G20/'viaj entrados lugar residen acu'!$G20</f>
        <v>1</v>
      </c>
      <c r="H20" s="197">
        <f t="shared" si="5"/>
        <v>0</v>
      </c>
      <c r="I20" s="198">
        <f t="shared" si="6"/>
        <v>0</v>
      </c>
      <c r="J20" s="197">
        <f t="shared" si="7"/>
        <v>1</v>
      </c>
      <c r="K20" s="199">
        <f t="shared" si="8"/>
        <v>1</v>
      </c>
      <c r="L20" s="211">
        <f>'viaj entrados lugar residen acu'!L20/'viaj entrados lugar residen acu'!$C20</f>
        <v>0.45989752021601549</v>
      </c>
      <c r="M20" s="211">
        <f>'viaj entrados lugar residen acu'!M20/'viaj entrados lugar residen acu'!$D20</f>
        <v>0.44671026442991185</v>
      </c>
      <c r="N20" s="211">
        <f>'viaj entrados lugar residen acu'!N20/'viaj entrados lugar residen acu'!$E20</f>
        <v>0.46046915725456128</v>
      </c>
      <c r="O20" s="211">
        <f>'viaj entrados lugar residen acu'!O20/'viaj entrados lugar residen acu'!$F20</f>
        <v>0.49453551912568305</v>
      </c>
      <c r="P20" s="211">
        <f>'viaj entrados lugar residen acu'!P20/'viaj entrados lugar residen acu'!$G20</f>
        <v>0.42372209131418709</v>
      </c>
      <c r="Q20" s="197">
        <f t="shared" si="9"/>
        <v>-0.14319179325418518</v>
      </c>
      <c r="R20" s="198">
        <f t="shared" si="10"/>
        <v>-7.8659760732862072E-2</v>
      </c>
      <c r="S20" s="197">
        <f t="shared" si="11"/>
        <v>1.584889590483356</v>
      </c>
      <c r="T20" s="199">
        <f t="shared" si="12"/>
        <v>0.42372209131418709</v>
      </c>
      <c r="U20" s="211">
        <f>'viaj entrados lugar residen acu'!V20/'viaj entrados lugar residen acu'!$C20</f>
        <v>0.31579506878051894</v>
      </c>
      <c r="V20" s="211">
        <f>'viaj entrados lugar residen acu'!W20/'viaj entrados lugar residen acu'!$D20</f>
        <v>0.32229741256752914</v>
      </c>
      <c r="W20" s="211">
        <f>'viaj entrados lugar residen acu'!X20/'viaj entrados lugar residen acu'!$E20</f>
        <v>0.22806255430060818</v>
      </c>
      <c r="X20" s="211">
        <f>'viaj entrados lugar residen acu'!Y20/'viaj entrados lugar residen acu'!$F20</f>
        <v>0.26518463321742008</v>
      </c>
      <c r="Y20" s="211">
        <f>'viaj entrados lugar residen acu'!Z20/'viaj entrados lugar residen acu'!$G20</f>
        <v>0.3208517058224265</v>
      </c>
      <c r="Z20" s="197">
        <f t="shared" si="13"/>
        <v>0.20991816882302516</v>
      </c>
      <c r="AA20" s="198">
        <f t="shared" si="2"/>
        <v>1.6012400261455673E-2</v>
      </c>
      <c r="AB20" s="196">
        <f t="shared" si="3"/>
        <v>5.5667072605006418E-2</v>
      </c>
      <c r="AC20" s="196">
        <f t="shared" si="4"/>
        <v>5.0566370419075635E-3</v>
      </c>
      <c r="AD20" s="197">
        <f t="shared" si="14"/>
        <v>0.82764911154837384</v>
      </c>
      <c r="AE20" s="199">
        <f t="shared" si="0"/>
        <v>0.31579506878051894</v>
      </c>
      <c r="AF20" s="199">
        <f t="shared" si="15"/>
        <v>0.3208517058224265</v>
      </c>
      <c r="AG20" s="149"/>
    </row>
    <row r="21" spans="1:33" x14ac:dyDescent="0.25">
      <c r="A21" s="207" t="s">
        <v>186</v>
      </c>
      <c r="B21" s="195" t="s">
        <v>231</v>
      </c>
      <c r="C21" s="211">
        <f>'viaj entrados lugar residen acu'!C21/'viaj entrados lugar residen acu'!$C21</f>
        <v>1</v>
      </c>
      <c r="D21" s="211">
        <f>'viaj entrados lugar residen acu'!D21/'viaj entrados lugar residen acu'!$D21</f>
        <v>1</v>
      </c>
      <c r="E21" s="211">
        <f>'viaj entrados lugar residen acu'!E21/'viaj entrados lugar residen acu'!$E21</f>
        <v>1</v>
      </c>
      <c r="F21" s="211">
        <f>'viaj entrados lugar residen acu'!F21/'viaj entrados lugar residen acu'!$F21</f>
        <v>1</v>
      </c>
      <c r="G21" s="211">
        <f>'viaj entrados lugar residen acu'!G21/'viaj entrados lugar residen acu'!$G21</f>
        <v>1</v>
      </c>
      <c r="H21" s="197">
        <f t="shared" si="5"/>
        <v>0</v>
      </c>
      <c r="I21" s="198">
        <f t="shared" si="6"/>
        <v>0</v>
      </c>
      <c r="J21" s="197">
        <f t="shared" si="7"/>
        <v>1</v>
      </c>
      <c r="K21" s="199">
        <f t="shared" si="8"/>
        <v>1</v>
      </c>
      <c r="L21" s="211">
        <f>'viaj entrados lugar residen acu'!L21/'viaj entrados lugar residen acu'!$C21</f>
        <v>0.2674155764093431</v>
      </c>
      <c r="M21" s="211">
        <f>'viaj entrados lugar residen acu'!M21/'viaj entrados lugar residen acu'!$D21</f>
        <v>0.28372474057891861</v>
      </c>
      <c r="N21" s="211">
        <f>'viaj entrados lugar residen acu'!N21/'viaj entrados lugar residen acu'!$E21</f>
        <v>0.2091072498502097</v>
      </c>
      <c r="O21" s="211">
        <f>'viaj entrados lugar residen acu'!O21/'viaj entrados lugar residen acu'!$F21</f>
        <v>0.13085672140056676</v>
      </c>
      <c r="P21" s="211">
        <f>'viaj entrados lugar residen acu'!P21/'viaj entrados lugar residen acu'!$G21</f>
        <v>0.14704786423224145</v>
      </c>
      <c r="Q21" s="197">
        <f t="shared" si="9"/>
        <v>0.12373183936124943</v>
      </c>
      <c r="R21" s="198">
        <f t="shared" si="10"/>
        <v>-0.45011481303112377</v>
      </c>
      <c r="S21" s="197">
        <f t="shared" si="11"/>
        <v>0.55001765096000343</v>
      </c>
      <c r="T21" s="199">
        <f t="shared" si="12"/>
        <v>0.14704786423224145</v>
      </c>
      <c r="U21" s="211">
        <f>'viaj entrados lugar residen acu'!V21/'viaj entrados lugar residen acu'!$C21</f>
        <v>0.71532296732652922</v>
      </c>
      <c r="V21" s="211">
        <f>'viaj entrados lugar residen acu'!W21/'viaj entrados lugar residen acu'!$D21</f>
        <v>0.69888949572182779</v>
      </c>
      <c r="W21" s="211">
        <f>'viaj entrados lugar residen acu'!X21/'viaj entrados lugar residen acu'!$E21</f>
        <v>0.64889155182744163</v>
      </c>
      <c r="X21" s="211">
        <f>'viaj entrados lugar residen acu'!Y21/'viaj entrados lugar residen acu'!$F21</f>
        <v>0.84985054927991921</v>
      </c>
      <c r="Y21" s="211">
        <f>'viaj entrados lugar residen acu'!Z21/'viaj entrados lugar residen acu'!$G21</f>
        <v>0.83208563395548929</v>
      </c>
      <c r="Z21" s="197">
        <f t="shared" si="13"/>
        <v>-2.0903575739854685E-2</v>
      </c>
      <c r="AA21" s="198">
        <f t="shared" si="2"/>
        <v>0.16323069712881244</v>
      </c>
      <c r="AB21" s="196">
        <f t="shared" si="3"/>
        <v>-1.776491532442992E-2</v>
      </c>
      <c r="AC21" s="196">
        <f t="shared" si="4"/>
        <v>0.11676266662896007</v>
      </c>
      <c r="AD21" s="197">
        <f t="shared" si="14"/>
        <v>2.1463963668516981</v>
      </c>
      <c r="AE21" s="199">
        <f t="shared" si="0"/>
        <v>0.71532296732652922</v>
      </c>
      <c r="AF21" s="199">
        <f t="shared" si="15"/>
        <v>0.83208563395548929</v>
      </c>
      <c r="AG21" s="149"/>
    </row>
    <row r="22" spans="1:33" x14ac:dyDescent="0.25">
      <c r="A22" s="207" t="s">
        <v>373</v>
      </c>
      <c r="B22" s="195" t="s">
        <v>211</v>
      </c>
      <c r="C22" s="211">
        <f>'viaj entrados lugar residen acu'!C22/'viaj entrados lugar residen acu'!$C22</f>
        <v>1</v>
      </c>
      <c r="D22" s="211">
        <f>'viaj entrados lugar residen acu'!D22/'viaj entrados lugar residen acu'!$D22</f>
        <v>1</v>
      </c>
      <c r="E22" s="211">
        <f>'viaj entrados lugar residen acu'!E22/'viaj entrados lugar residen acu'!$E22</f>
        <v>1</v>
      </c>
      <c r="F22" s="211">
        <f>'viaj entrados lugar residen acu'!F22/'viaj entrados lugar residen acu'!$F22</f>
        <v>1</v>
      </c>
      <c r="G22" s="211">
        <f>'viaj entrados lugar residen acu'!G22/'viaj entrados lugar residen acu'!$G22</f>
        <v>1</v>
      </c>
      <c r="H22" s="197">
        <f t="shared" si="5"/>
        <v>0</v>
      </c>
      <c r="I22" s="198">
        <f t="shared" si="6"/>
        <v>0</v>
      </c>
      <c r="J22" s="197">
        <f t="shared" si="7"/>
        <v>1</v>
      </c>
      <c r="K22" s="199">
        <f t="shared" si="8"/>
        <v>1</v>
      </c>
      <c r="L22" s="211">
        <f>'viaj entrados lugar residen acu'!L22/'viaj entrados lugar residen acu'!$C22</f>
        <v>0.3743058318772382</v>
      </c>
      <c r="M22" s="211">
        <f>'viaj entrados lugar residen acu'!M22/'viaj entrados lugar residen acu'!$D22</f>
        <v>0.36077259140032192</v>
      </c>
      <c r="N22" s="211">
        <f>'viaj entrados lugar residen acu'!N22/'viaj entrados lugar residen acu'!$E22</f>
        <v>0.28177309361438313</v>
      </c>
      <c r="O22" s="211">
        <f>'viaj entrados lugar residen acu'!O22/'viaj entrados lugar residen acu'!$F22</f>
        <v>0.33465694162887416</v>
      </c>
      <c r="P22" s="211">
        <f>'viaj entrados lugar residen acu'!P22/'viaj entrados lugar residen acu'!$G22</f>
        <v>0.34073246389379941</v>
      </c>
      <c r="Q22" s="197">
        <f t="shared" si="9"/>
        <v>1.8154478539587071E-2</v>
      </c>
      <c r="R22" s="198">
        <f t="shared" si="10"/>
        <v>-8.9695017080177131E-2</v>
      </c>
      <c r="S22" s="197">
        <f t="shared" si="11"/>
        <v>1.274475289900816</v>
      </c>
      <c r="T22" s="199">
        <f t="shared" si="12"/>
        <v>0.34073246389379941</v>
      </c>
      <c r="U22" s="211">
        <f>'viaj entrados lugar residen acu'!V22/'viaj entrados lugar residen acu'!$C22</f>
        <v>0.27766724910471774</v>
      </c>
      <c r="V22" s="211">
        <f>'viaj entrados lugar residen acu'!W22/'viaj entrados lugar residen acu'!$D22</f>
        <v>0.3106078025599755</v>
      </c>
      <c r="W22" s="211">
        <f>'viaj entrados lugar residen acu'!X22/'viaj entrados lugar residen acu'!$E22</f>
        <v>0.40917544947303164</v>
      </c>
      <c r="X22" s="211">
        <f>'viaj entrados lugar residen acu'!Y22/'viaj entrados lugar residen acu'!$F22</f>
        <v>0.34911910384752032</v>
      </c>
      <c r="Y22" s="211">
        <f>'viaj entrados lugar residen acu'!Z22/'viaj entrados lugar residen acu'!$G22</f>
        <v>0.34523531569994331</v>
      </c>
      <c r="Z22" s="197">
        <f t="shared" si="13"/>
        <v>-1.1124536310889721E-2</v>
      </c>
      <c r="AA22" s="198">
        <f t="shared" si="2"/>
        <v>0.24334186625568988</v>
      </c>
      <c r="AB22" s="196">
        <f t="shared" si="3"/>
        <v>-3.8837881475770053E-3</v>
      </c>
      <c r="AC22" s="196">
        <f t="shared" si="4"/>
        <v>6.7568066595225573E-2</v>
      </c>
      <c r="AD22" s="197">
        <f t="shared" si="14"/>
        <v>0.89054755554990905</v>
      </c>
      <c r="AE22" s="199">
        <f t="shared" si="0"/>
        <v>0.27766724910471774</v>
      </c>
      <c r="AF22" s="199">
        <f t="shared" si="15"/>
        <v>0.34523531569994331</v>
      </c>
      <c r="AG22" s="149"/>
    </row>
    <row r="23" spans="1:33" x14ac:dyDescent="0.25">
      <c r="A23" s="207" t="s">
        <v>374</v>
      </c>
      <c r="B23" s="195" t="s">
        <v>225</v>
      </c>
      <c r="C23" s="211">
        <f>'viaj entrados lugar residen acu'!C23/'viaj entrados lugar residen acu'!$C23</f>
        <v>1</v>
      </c>
      <c r="D23" s="211">
        <f>'viaj entrados lugar residen acu'!D23/'viaj entrados lugar residen acu'!$D23</f>
        <v>1</v>
      </c>
      <c r="E23" s="211">
        <f>'viaj entrados lugar residen acu'!E23/'viaj entrados lugar residen acu'!$E23</f>
        <v>1</v>
      </c>
      <c r="F23" s="211">
        <f>'viaj entrados lugar residen acu'!F23/'viaj entrados lugar residen acu'!$F23</f>
        <v>1</v>
      </c>
      <c r="G23" s="211">
        <f>'viaj entrados lugar residen acu'!G23/'viaj entrados lugar residen acu'!$G23</f>
        <v>1</v>
      </c>
      <c r="H23" s="197">
        <f t="shared" si="5"/>
        <v>0</v>
      </c>
      <c r="I23" s="198">
        <f t="shared" si="6"/>
        <v>0</v>
      </c>
      <c r="J23" s="197">
        <f t="shared" si="7"/>
        <v>1</v>
      </c>
      <c r="K23" s="199">
        <f t="shared" si="8"/>
        <v>1</v>
      </c>
      <c r="L23" s="211">
        <f>'viaj entrados lugar residen acu'!L23/'viaj entrados lugar residen acu'!$C23</f>
        <v>0.6278442234884124</v>
      </c>
      <c r="M23" s="211">
        <f>'viaj entrados lugar residen acu'!M23/'viaj entrados lugar residen acu'!$D23</f>
        <v>0.62164617563908697</v>
      </c>
      <c r="N23" s="211">
        <f>'viaj entrados lugar residen acu'!N23/'viaj entrados lugar residen acu'!$E23</f>
        <v>0.58301759133964814</v>
      </c>
      <c r="O23" s="211">
        <f>'viaj entrados lugar residen acu'!O23/'viaj entrados lugar residen acu'!$F23</f>
        <v>0.63909259885096315</v>
      </c>
      <c r="P23" s="211">
        <f>'viaj entrados lugar residen acu'!P23/'viaj entrados lugar residen acu'!$G23</f>
        <v>0.63774088062457013</v>
      </c>
      <c r="Q23" s="197">
        <f t="shared" si="9"/>
        <v>-2.1150584889001456E-3</v>
      </c>
      <c r="R23" s="198">
        <f t="shared" si="10"/>
        <v>1.576291819835518E-2</v>
      </c>
      <c r="S23" s="197">
        <f t="shared" si="11"/>
        <v>2.3854052074384438</v>
      </c>
      <c r="T23" s="199">
        <f t="shared" si="12"/>
        <v>0.63774088062457013</v>
      </c>
      <c r="U23" s="211">
        <f>'viaj entrados lugar residen acu'!V23/'viaj entrados lugar residen acu'!$C23</f>
        <v>0.21046689297515372</v>
      </c>
      <c r="V23" s="211">
        <f>'viaj entrados lugar residen acu'!W23/'viaj entrados lugar residen acu'!$D23</f>
        <v>0.23971214937630372</v>
      </c>
      <c r="W23" s="211">
        <f>'viaj entrados lugar residen acu'!X23/'viaj entrados lugar residen acu'!$E23</f>
        <v>0.16535859269282815</v>
      </c>
      <c r="X23" s="211">
        <f>'viaj entrados lugar residen acu'!Y23/'viaj entrados lugar residen acu'!$F23</f>
        <v>0.21421088205474823</v>
      </c>
      <c r="Y23" s="211">
        <f>'viaj entrados lugar residen acu'!Z23/'viaj entrados lugar residen acu'!$G23</f>
        <v>0.22836146875339375</v>
      </c>
      <c r="Z23" s="197">
        <f t="shared" si="13"/>
        <v>6.6059140240265268E-2</v>
      </c>
      <c r="AA23" s="198">
        <f t="shared" si="2"/>
        <v>8.5023233465761905E-2</v>
      </c>
      <c r="AB23" s="196">
        <f t="shared" si="3"/>
        <v>1.4150586698645523E-2</v>
      </c>
      <c r="AC23" s="196">
        <f t="shared" si="4"/>
        <v>1.7894575778240024E-2</v>
      </c>
      <c r="AD23" s="197">
        <f t="shared" si="14"/>
        <v>0.58906704653841158</v>
      </c>
      <c r="AE23" s="199">
        <f t="shared" si="0"/>
        <v>0.21046689297515372</v>
      </c>
      <c r="AF23" s="199">
        <f t="shared" si="15"/>
        <v>0.22836146875339375</v>
      </c>
      <c r="AG23" s="149"/>
    </row>
    <row r="24" spans="1:33" x14ac:dyDescent="0.25">
      <c r="A24" s="207" t="s">
        <v>194</v>
      </c>
      <c r="B24" s="195" t="s">
        <v>375</v>
      </c>
      <c r="C24" s="211">
        <f>'viaj entrados lugar residen acu'!C24/'viaj entrados lugar residen acu'!$C24</f>
        <v>1</v>
      </c>
      <c r="D24" s="211">
        <f>'viaj entrados lugar residen acu'!D24/'viaj entrados lugar residen acu'!$D24</f>
        <v>1</v>
      </c>
      <c r="E24" s="211">
        <f>'viaj entrados lugar residen acu'!E24/'viaj entrados lugar residen acu'!$E24</f>
        <v>1</v>
      </c>
      <c r="F24" s="211">
        <f>'viaj entrados lugar residen acu'!F24/'viaj entrados lugar residen acu'!$F24</f>
        <v>1</v>
      </c>
      <c r="G24" s="211">
        <f>'viaj entrados lugar residen acu'!G24/'viaj entrados lugar residen acu'!$G24</f>
        <v>1</v>
      </c>
      <c r="H24" s="197">
        <f t="shared" si="5"/>
        <v>0</v>
      </c>
      <c r="I24" s="198">
        <f t="shared" si="6"/>
        <v>0</v>
      </c>
      <c r="J24" s="197">
        <f t="shared" si="7"/>
        <v>1</v>
      </c>
      <c r="K24" s="199">
        <f t="shared" si="8"/>
        <v>1</v>
      </c>
      <c r="L24" s="211">
        <f>'viaj entrados lugar residen acu'!L24/'viaj entrados lugar residen acu'!$C24</f>
        <v>0.32196920688316727</v>
      </c>
      <c r="M24" s="211">
        <f>'viaj entrados lugar residen acu'!M24/'viaj entrados lugar residen acu'!$D24</f>
        <v>0.29384314315821164</v>
      </c>
      <c r="N24" s="211">
        <f>'viaj entrados lugar residen acu'!N24/'viaj entrados lugar residen acu'!$E24</f>
        <v>0.31521739130434784</v>
      </c>
      <c r="O24" s="211">
        <f>'viaj entrados lugar residen acu'!O24/'viaj entrados lugar residen acu'!$F24</f>
        <v>0.27124969901276186</v>
      </c>
      <c r="P24" s="211">
        <f>'viaj entrados lugar residen acu'!P24/'viaj entrados lugar residen acu'!$G24</f>
        <v>0.27398225686095679</v>
      </c>
      <c r="Q24" s="197">
        <f t="shared" si="9"/>
        <v>1.0073957162497482E-2</v>
      </c>
      <c r="R24" s="198">
        <f t="shared" si="10"/>
        <v>-0.14904204810997179</v>
      </c>
      <c r="S24" s="197">
        <f t="shared" si="11"/>
        <v>1.0248028974115668</v>
      </c>
      <c r="T24" s="199">
        <f t="shared" si="12"/>
        <v>0.27398225686095679</v>
      </c>
      <c r="U24" s="211">
        <f>'viaj entrados lugar residen acu'!V24/'viaj entrados lugar residen acu'!$C24</f>
        <v>0.47826368223573557</v>
      </c>
      <c r="V24" s="211">
        <f>'viaj entrados lugar residen acu'!W24/'viaj entrados lugar residen acu'!$D24</f>
        <v>0.5139244317326509</v>
      </c>
      <c r="W24" s="211">
        <f>'viaj entrados lugar residen acu'!X24/'viaj entrados lugar residen acu'!$E24</f>
        <v>0.48993558776167473</v>
      </c>
      <c r="X24" s="211">
        <f>'viaj entrados lugar residen acu'!Y24/'viaj entrados lugar residen acu'!$F24</f>
        <v>0.56122080423790033</v>
      </c>
      <c r="Y24" s="211">
        <f>'viaj entrados lugar residen acu'!Z24/'viaj entrados lugar residen acu'!$G24</f>
        <v>0.57644473924218553</v>
      </c>
      <c r="Z24" s="197">
        <f t="shared" si="13"/>
        <v>2.7126462328776801E-2</v>
      </c>
      <c r="AA24" s="198">
        <f t="shared" si="2"/>
        <v>0.20528645735232032</v>
      </c>
      <c r="AB24" s="196">
        <f t="shared" si="3"/>
        <v>1.5223935004285205E-2</v>
      </c>
      <c r="AC24" s="196">
        <f t="shared" si="4"/>
        <v>9.8181057006449968E-2</v>
      </c>
      <c r="AD24" s="197">
        <f t="shared" si="14"/>
        <v>1.4869610091914978</v>
      </c>
      <c r="AE24" s="199">
        <f t="shared" si="0"/>
        <v>0.47826368223573557</v>
      </c>
      <c r="AF24" s="199">
        <f t="shared" si="15"/>
        <v>0.57644473924218553</v>
      </c>
      <c r="AG24" s="149"/>
    </row>
    <row r="25" spans="1:33" x14ac:dyDescent="0.25">
      <c r="A25" s="207" t="s">
        <v>190</v>
      </c>
      <c r="B25" s="195" t="s">
        <v>221</v>
      </c>
      <c r="C25" s="211">
        <f>'viaj entrados lugar residen acu'!C25/'viaj entrados lugar residen acu'!$C25</f>
        <v>1</v>
      </c>
      <c r="D25" s="211">
        <f>'viaj entrados lugar residen acu'!D25/'viaj entrados lugar residen acu'!$D25</f>
        <v>1</v>
      </c>
      <c r="E25" s="211">
        <f>'viaj entrados lugar residen acu'!E25/'viaj entrados lugar residen acu'!$E25</f>
        <v>1</v>
      </c>
      <c r="F25" s="211">
        <f>'viaj entrados lugar residen acu'!F25/'viaj entrados lugar residen acu'!$F25</f>
        <v>1</v>
      </c>
      <c r="G25" s="211">
        <f>'viaj entrados lugar residen acu'!G25/'viaj entrados lugar residen acu'!$G25</f>
        <v>1</v>
      </c>
      <c r="H25" s="197">
        <f t="shared" si="5"/>
        <v>0</v>
      </c>
      <c r="I25" s="198">
        <f t="shared" si="6"/>
        <v>0</v>
      </c>
      <c r="J25" s="197">
        <f t="shared" si="7"/>
        <v>1</v>
      </c>
      <c r="K25" s="199">
        <f t="shared" si="8"/>
        <v>1</v>
      </c>
      <c r="L25" s="211">
        <f>'viaj entrados lugar residen acu'!L25/'viaj entrados lugar residen acu'!$C25</f>
        <v>0.52429930355019538</v>
      </c>
      <c r="M25" s="211">
        <f>'viaj entrados lugar residen acu'!M25/'viaj entrados lugar residen acu'!$D25</f>
        <v>0.49088720770288857</v>
      </c>
      <c r="N25" s="211">
        <f>'viaj entrados lugar residen acu'!N25/'viaj entrados lugar residen acu'!$E25</f>
        <v>0.54669084315503169</v>
      </c>
      <c r="O25" s="211">
        <f>'viaj entrados lugar residen acu'!O25/'viaj entrados lugar residen acu'!$F25</f>
        <v>0.49521348629422662</v>
      </c>
      <c r="P25" s="211">
        <f>'viaj entrados lugar residen acu'!P25/'viaj entrados lugar residen acu'!$G25</f>
        <v>0.50387381440433587</v>
      </c>
      <c r="Q25" s="197">
        <f t="shared" si="9"/>
        <v>1.7488069993642608E-2</v>
      </c>
      <c r="R25" s="198">
        <f t="shared" si="10"/>
        <v>-3.8957688876472107E-2</v>
      </c>
      <c r="S25" s="197">
        <f t="shared" si="11"/>
        <v>1.8846889971909193</v>
      </c>
      <c r="T25" s="199">
        <f t="shared" si="12"/>
        <v>0.50387381440433587</v>
      </c>
      <c r="U25" s="211">
        <f>'viaj entrados lugar residen acu'!V25/'viaj entrados lugar residen acu'!$C25</f>
        <v>0.39356208595209785</v>
      </c>
      <c r="V25" s="211">
        <f>'viaj entrados lugar residen acu'!W25/'viaj entrados lugar residen acu'!$D25</f>
        <v>0.41140204362350169</v>
      </c>
      <c r="W25" s="211">
        <f>'viaj entrados lugar residen acu'!X25/'viaj entrados lugar residen acu'!$E25</f>
        <v>0.3445149592021759</v>
      </c>
      <c r="X25" s="211">
        <f>'viaj entrados lugar residen acu'!Y25/'viaj entrados lugar residen acu'!$F25</f>
        <v>0.4139750634310353</v>
      </c>
      <c r="Y25" s="211">
        <f>'viaj entrados lugar residen acu'!Z25/'viaj entrados lugar residen acu'!$G25</f>
        <v>0.41071697413982788</v>
      </c>
      <c r="Z25" s="197">
        <f t="shared" si="13"/>
        <v>-7.8702549477359662E-3</v>
      </c>
      <c r="AA25" s="198">
        <f t="shared" si="2"/>
        <v>4.3588772394650865E-2</v>
      </c>
      <c r="AB25" s="196">
        <f t="shared" si="3"/>
        <v>-3.2580892912074111E-3</v>
      </c>
      <c r="AC25" s="196">
        <f t="shared" si="4"/>
        <v>1.7154888187730033E-2</v>
      </c>
      <c r="AD25" s="197">
        <f t="shared" si="14"/>
        <v>1.059459970372721</v>
      </c>
      <c r="AE25" s="199">
        <f t="shared" si="0"/>
        <v>0.39356208595209785</v>
      </c>
      <c r="AF25" s="199">
        <f t="shared" si="15"/>
        <v>0.41071697413982788</v>
      </c>
      <c r="AG25" s="149"/>
    </row>
    <row r="26" spans="1:33" x14ac:dyDescent="0.25">
      <c r="A26" s="207" t="s">
        <v>203</v>
      </c>
      <c r="B26" s="195" t="s">
        <v>244</v>
      </c>
      <c r="C26" s="211">
        <f>'viaj entrados lugar residen acu'!C26/'viaj entrados lugar residen acu'!$C26</f>
        <v>1</v>
      </c>
      <c r="D26" s="211">
        <f>'viaj entrados lugar residen acu'!D26/'viaj entrados lugar residen acu'!$D26</f>
        <v>1</v>
      </c>
      <c r="E26" s="211">
        <f>'viaj entrados lugar residen acu'!E26/'viaj entrados lugar residen acu'!$E26</f>
        <v>1</v>
      </c>
      <c r="F26" s="211">
        <f>'viaj entrados lugar residen acu'!F26/'viaj entrados lugar residen acu'!$F26</f>
        <v>1</v>
      </c>
      <c r="G26" s="211">
        <f>'viaj entrados lugar residen acu'!G26/'viaj entrados lugar residen acu'!$G26</f>
        <v>1</v>
      </c>
      <c r="H26" s="197">
        <f t="shared" si="5"/>
        <v>0</v>
      </c>
      <c r="I26" s="198">
        <f t="shared" si="6"/>
        <v>0</v>
      </c>
      <c r="J26" s="197">
        <f t="shared" si="7"/>
        <v>1</v>
      </c>
      <c r="K26" s="199">
        <f t="shared" si="8"/>
        <v>1</v>
      </c>
      <c r="L26" s="211">
        <f>'viaj entrados lugar residen acu'!L26/'viaj entrados lugar residen acu'!$C26</f>
        <v>0.24037600716204119</v>
      </c>
      <c r="M26" s="211">
        <f>'viaj entrados lugar residen acu'!M26/'viaj entrados lugar residen acu'!$D26</f>
        <v>0.21684366510249445</v>
      </c>
      <c r="N26" s="211">
        <f>'viaj entrados lugar residen acu'!N26/'viaj entrados lugar residen acu'!$E26</f>
        <v>0.23420962785933766</v>
      </c>
      <c r="O26" s="211">
        <f>'viaj entrados lugar residen acu'!O26/'viaj entrados lugar residen acu'!$F26</f>
        <v>0.20741007626253527</v>
      </c>
      <c r="P26" s="211">
        <f>'viaj entrados lugar residen acu'!P26/'viaj entrados lugar residen acu'!$G26</f>
        <v>0.20938457910870079</v>
      </c>
      <c r="Q26" s="197">
        <f t="shared" si="9"/>
        <v>9.5198019389677313E-3</v>
      </c>
      <c r="R26" s="198">
        <f t="shared" si="10"/>
        <v>-0.12892895767441803</v>
      </c>
      <c r="S26" s="197">
        <f t="shared" si="11"/>
        <v>0.78318182280246751</v>
      </c>
      <c r="T26" s="199">
        <f t="shared" si="12"/>
        <v>0.20938457910870079</v>
      </c>
      <c r="U26" s="211">
        <f>'viaj entrados lugar residen acu'!V26/'viaj entrados lugar residen acu'!$C26</f>
        <v>0.54554610564010741</v>
      </c>
      <c r="V26" s="211">
        <f>'viaj entrados lugar residen acu'!W26/'viaj entrados lugar residen acu'!$D26</f>
        <v>0.58458878735490249</v>
      </c>
      <c r="W26" s="211">
        <f>'viaj entrados lugar residen acu'!X26/'viaj entrados lugar residen acu'!$E26</f>
        <v>0.61829976101058381</v>
      </c>
      <c r="X26" s="211">
        <f>'viaj entrados lugar residen acu'!Y26/'viaj entrados lugar residen acu'!$F26</f>
        <v>0.60631718008767188</v>
      </c>
      <c r="Y26" s="211">
        <f>'viaj entrados lugar residen acu'!Z26/'viaj entrados lugar residen acu'!$G26</f>
        <v>0.59702900259372793</v>
      </c>
      <c r="Z26" s="197">
        <f t="shared" si="13"/>
        <v>-1.5319007606878099E-2</v>
      </c>
      <c r="AA26" s="198">
        <f t="shared" si="2"/>
        <v>9.4369470190267313E-2</v>
      </c>
      <c r="AB26" s="196">
        <f t="shared" si="3"/>
        <v>-9.2881774939439499E-3</v>
      </c>
      <c r="AC26" s="196">
        <f t="shared" si="4"/>
        <v>5.1482896953620516E-2</v>
      </c>
      <c r="AD26" s="197">
        <f t="shared" si="14"/>
        <v>1.5400588951170617</v>
      </c>
      <c r="AE26" s="199">
        <f t="shared" si="0"/>
        <v>0.54554610564010741</v>
      </c>
      <c r="AF26" s="199">
        <f t="shared" si="15"/>
        <v>0.59702900259372793</v>
      </c>
      <c r="AG26" s="149"/>
    </row>
    <row r="27" spans="1:33" x14ac:dyDescent="0.25">
      <c r="A27" s="207" t="s">
        <v>211</v>
      </c>
      <c r="B27" s="195" t="s">
        <v>235</v>
      </c>
      <c r="C27" s="211">
        <f>'viaj entrados lugar residen acu'!C27/'viaj entrados lugar residen acu'!$C27</f>
        <v>1</v>
      </c>
      <c r="D27" s="211">
        <f>'viaj entrados lugar residen acu'!D27/'viaj entrados lugar residen acu'!$D27</f>
        <v>1</v>
      </c>
      <c r="E27" s="211">
        <f>'viaj entrados lugar residen acu'!E27/'viaj entrados lugar residen acu'!$E27</f>
        <v>1</v>
      </c>
      <c r="F27" s="211">
        <f>'viaj entrados lugar residen acu'!F27/'viaj entrados lugar residen acu'!$F27</f>
        <v>1</v>
      </c>
      <c r="G27" s="211">
        <f>'viaj entrados lugar residen acu'!G27/'viaj entrados lugar residen acu'!$G27</f>
        <v>1</v>
      </c>
      <c r="H27" s="197">
        <f t="shared" si="5"/>
        <v>0</v>
      </c>
      <c r="I27" s="198">
        <f t="shared" si="6"/>
        <v>0</v>
      </c>
      <c r="J27" s="197">
        <f t="shared" si="7"/>
        <v>1</v>
      </c>
      <c r="K27" s="199">
        <f t="shared" si="8"/>
        <v>1</v>
      </c>
      <c r="L27" s="211">
        <f>'viaj entrados lugar residen acu'!L27/'viaj entrados lugar residen acu'!$C27</f>
        <v>0.18935295390608092</v>
      </c>
      <c r="M27" s="211">
        <f>'viaj entrados lugar residen acu'!M27/'viaj entrados lugar residen acu'!$D27</f>
        <v>0.15837215003677371</v>
      </c>
      <c r="N27" s="211">
        <f>'viaj entrados lugar residen acu'!N27/'viaj entrados lugar residen acu'!$E27</f>
        <v>7.8597339782345829E-2</v>
      </c>
      <c r="O27" s="211">
        <f>'viaj entrados lugar residen acu'!O27/'viaj entrados lugar residen acu'!$F27</f>
        <v>0.1324417090779974</v>
      </c>
      <c r="P27" s="211">
        <f>'viaj entrados lugar residen acu'!P27/'viaj entrados lugar residen acu'!$G27</f>
        <v>0.17379083580823079</v>
      </c>
      <c r="Q27" s="197">
        <f t="shared" si="9"/>
        <v>0.3122062303339963</v>
      </c>
      <c r="R27" s="198">
        <f t="shared" si="10"/>
        <v>-8.2185768834474815E-2</v>
      </c>
      <c r="S27" s="197">
        <f t="shared" si="11"/>
        <v>0.65004702903165523</v>
      </c>
      <c r="T27" s="199">
        <f t="shared" si="12"/>
        <v>0.17379083580823079</v>
      </c>
      <c r="U27" s="211">
        <f>'viaj entrados lugar residen acu'!V27/'viaj entrados lugar residen acu'!$C27</f>
        <v>0.46927072062324171</v>
      </c>
      <c r="V27" s="211">
        <f>'viaj entrados lugar residen acu'!W27/'viaj entrados lugar residen acu'!$D27</f>
        <v>0.67295905859279237</v>
      </c>
      <c r="W27" s="211">
        <f>'viaj entrados lugar residen acu'!X27/'viaj entrados lugar residen acu'!$E27</f>
        <v>0.86668681983071338</v>
      </c>
      <c r="X27" s="211">
        <f>'viaj entrados lugar residen acu'!Y27/'viaj entrados lugar residen acu'!$F27</f>
        <v>0.71582435791217891</v>
      </c>
      <c r="Y27" s="211">
        <f>'viaj entrados lugar residen acu'!Z27/'viaj entrados lugar residen acu'!$G27</f>
        <v>0.65363809927874417</v>
      </c>
      <c r="Z27" s="197">
        <f t="shared" si="13"/>
        <v>-8.6873627512217277E-2</v>
      </c>
      <c r="AA27" s="198">
        <f t="shared" si="2"/>
        <v>0.39288063489374081</v>
      </c>
      <c r="AB27" s="196">
        <f t="shared" si="3"/>
        <v>-6.2186258633434743E-2</v>
      </c>
      <c r="AC27" s="196">
        <f t="shared" si="4"/>
        <v>0.18436737865550246</v>
      </c>
      <c r="AD27" s="197">
        <f t="shared" si="14"/>
        <v>1.6860842012840169</v>
      </c>
      <c r="AE27" s="199">
        <f t="shared" si="0"/>
        <v>0.46927072062324171</v>
      </c>
      <c r="AF27" s="199">
        <f t="shared" si="15"/>
        <v>0.65363809927874417</v>
      </c>
      <c r="AG27" s="149"/>
    </row>
    <row r="28" spans="1:33" x14ac:dyDescent="0.25">
      <c r="A28" s="207" t="s">
        <v>207</v>
      </c>
      <c r="B28" s="195" t="s">
        <v>223</v>
      </c>
      <c r="C28" s="211">
        <f>'viaj entrados lugar residen acu'!C28/'viaj entrados lugar residen acu'!$C28</f>
        <v>1</v>
      </c>
      <c r="D28" s="211">
        <f>'viaj entrados lugar residen acu'!D28/'viaj entrados lugar residen acu'!$D28</f>
        <v>1</v>
      </c>
      <c r="E28" s="211">
        <f>'viaj entrados lugar residen acu'!E28/'viaj entrados lugar residen acu'!$E28</f>
        <v>1</v>
      </c>
      <c r="F28" s="211">
        <f>'viaj entrados lugar residen acu'!F28/'viaj entrados lugar residen acu'!$F28</f>
        <v>1</v>
      </c>
      <c r="G28" s="211">
        <f>'viaj entrados lugar residen acu'!G28/'viaj entrados lugar residen acu'!$G28</f>
        <v>1</v>
      </c>
      <c r="H28" s="197">
        <f t="shared" si="5"/>
        <v>0</v>
      </c>
      <c r="I28" s="198">
        <f t="shared" si="6"/>
        <v>0</v>
      </c>
      <c r="J28" s="197">
        <f t="shared" si="7"/>
        <v>1</v>
      </c>
      <c r="K28" s="199">
        <f t="shared" si="8"/>
        <v>1</v>
      </c>
      <c r="L28" s="211">
        <f>'viaj entrados lugar residen acu'!L28/'viaj entrados lugar residen acu'!$C28</f>
        <v>0.74560822208299193</v>
      </c>
      <c r="M28" s="211">
        <f>'viaj entrados lugar residen acu'!M28/'viaj entrados lugar residen acu'!$D28</f>
        <v>0.73228954506404631</v>
      </c>
      <c r="N28" s="211">
        <f>'viaj entrados lugar residen acu'!N28/'viaj entrados lugar residen acu'!$E28</f>
        <v>0.74727120067170449</v>
      </c>
      <c r="O28" s="211">
        <f>'viaj entrados lugar residen acu'!O28/'viaj entrados lugar residen acu'!$F28</f>
        <v>0.76139372330285593</v>
      </c>
      <c r="P28" s="211">
        <f>'viaj entrados lugar residen acu'!P28/'viaj entrados lugar residen acu'!$G28</f>
        <v>0.73498528652343909</v>
      </c>
      <c r="Q28" s="197">
        <f t="shared" si="9"/>
        <v>-3.4684337381794328E-2</v>
      </c>
      <c r="R28" s="198">
        <f t="shared" si="10"/>
        <v>-1.4247342297105781E-2</v>
      </c>
      <c r="S28" s="197">
        <f t="shared" si="11"/>
        <v>2.7491380639525866</v>
      </c>
      <c r="T28" s="199">
        <f t="shared" si="12"/>
        <v>0.73498528652343909</v>
      </c>
      <c r="U28" s="211">
        <f>'viaj entrados lugar residen acu'!V28/'viaj entrados lugar residen acu'!$C28</f>
        <v>0.19797339630825581</v>
      </c>
      <c r="V28" s="211">
        <f>'viaj entrados lugar residen acu'!W28/'viaj entrados lugar residen acu'!$D28</f>
        <v>0.1988281513943454</v>
      </c>
      <c r="W28" s="211">
        <f>'viaj entrados lugar residen acu'!X28/'viaj entrados lugar residen acu'!$E28</f>
        <v>0.17632241813602015</v>
      </c>
      <c r="X28" s="211">
        <f>'viaj entrados lugar residen acu'!Y28/'viaj entrados lugar residen acu'!$F28</f>
        <v>0.18515903554912275</v>
      </c>
      <c r="Y28" s="211">
        <f>'viaj entrados lugar residen acu'!Z28/'viaj entrados lugar residen acu'!$G28</f>
        <v>0.21119371787830848</v>
      </c>
      <c r="Z28" s="197">
        <f t="shared" si="13"/>
        <v>0.14060713943543268</v>
      </c>
      <c r="AA28" s="198">
        <f t="shared" si="2"/>
        <v>6.677827332652253E-2</v>
      </c>
      <c r="AB28" s="196">
        <f t="shared" si="3"/>
        <v>2.6034682329185738E-2</v>
      </c>
      <c r="AC28" s="196">
        <f t="shared" si="4"/>
        <v>1.3220321570052679E-2</v>
      </c>
      <c r="AD28" s="197">
        <f t="shared" si="14"/>
        <v>0.54478218377719578</v>
      </c>
      <c r="AE28" s="199">
        <f t="shared" si="0"/>
        <v>0.19797339630825581</v>
      </c>
      <c r="AF28" s="199">
        <f t="shared" si="15"/>
        <v>0.21119371787830848</v>
      </c>
      <c r="AG28" s="149"/>
    </row>
    <row r="29" spans="1:33" x14ac:dyDescent="0.25">
      <c r="A29" s="207" t="s">
        <v>215</v>
      </c>
      <c r="B29" s="195" t="s">
        <v>215</v>
      </c>
      <c r="C29" s="211">
        <f>'viaj entrados lugar residen acu'!C29/'viaj entrados lugar residen acu'!$C29</f>
        <v>1</v>
      </c>
      <c r="D29" s="211">
        <f>'viaj entrados lugar residen acu'!D29/'viaj entrados lugar residen acu'!$D29</f>
        <v>1</v>
      </c>
      <c r="E29" s="211">
        <f>'viaj entrados lugar residen acu'!E29/'viaj entrados lugar residen acu'!$E29</f>
        <v>1</v>
      </c>
      <c r="F29" s="211">
        <f>'viaj entrados lugar residen acu'!F29/'viaj entrados lugar residen acu'!$F29</f>
        <v>1</v>
      </c>
      <c r="G29" s="211">
        <f>'viaj entrados lugar residen acu'!G29/'viaj entrados lugar residen acu'!$G29</f>
        <v>1</v>
      </c>
      <c r="H29" s="197">
        <f t="shared" si="5"/>
        <v>0</v>
      </c>
      <c r="I29" s="198">
        <f t="shared" si="6"/>
        <v>0</v>
      </c>
      <c r="J29" s="197">
        <f t="shared" si="7"/>
        <v>1</v>
      </c>
      <c r="K29" s="199">
        <f t="shared" si="8"/>
        <v>1</v>
      </c>
      <c r="L29" s="211">
        <f>'viaj entrados lugar residen acu'!L29/'viaj entrados lugar residen acu'!$C29</f>
        <v>0.3617968796700341</v>
      </c>
      <c r="M29" s="211">
        <f>'viaj entrados lugar residen acu'!M29/'viaj entrados lugar residen acu'!$D29</f>
        <v>0.35340345786482891</v>
      </c>
      <c r="N29" s="211">
        <f>'viaj entrados lugar residen acu'!N29/'viaj entrados lugar residen acu'!$E29</f>
        <v>0.24412217095143923</v>
      </c>
      <c r="O29" s="211">
        <f>'viaj entrados lugar residen acu'!O29/'viaj entrados lugar residen acu'!$F29</f>
        <v>0.37786751730690921</v>
      </c>
      <c r="P29" s="211">
        <f>'viaj entrados lugar residen acu'!P29/'viaj entrados lugar residen acu'!$G29</f>
        <v>0.36693251533742333</v>
      </c>
      <c r="Q29" s="197">
        <f t="shared" si="9"/>
        <v>-2.8938719177082128E-2</v>
      </c>
      <c r="R29" s="198">
        <f t="shared" si="10"/>
        <v>1.4194803648038823E-2</v>
      </c>
      <c r="S29" s="197">
        <f t="shared" si="11"/>
        <v>1.3724739301754814</v>
      </c>
      <c r="T29" s="199">
        <f t="shared" si="12"/>
        <v>0.36693251533742333</v>
      </c>
      <c r="U29" s="211">
        <f>'viaj entrados lugar residen acu'!V29/'viaj entrados lugar residen acu'!$C29</f>
        <v>0.35477314842489088</v>
      </c>
      <c r="V29" s="211">
        <f>'viaj entrados lugar residen acu'!W29/'viaj entrados lugar residen acu'!$D29</f>
        <v>0.3896143150767743</v>
      </c>
      <c r="W29" s="211">
        <f>'viaj entrados lugar residen acu'!X29/'viaj entrados lugar residen acu'!$E29</f>
        <v>0.47857613711272246</v>
      </c>
      <c r="X29" s="211">
        <f>'viaj entrados lugar residen acu'!Y29/'viaj entrados lugar residen acu'!$F29</f>
        <v>0.3612732455544998</v>
      </c>
      <c r="Y29" s="211">
        <f>'viaj entrados lugar residen acu'!Z29/'viaj entrados lugar residen acu'!$G29</f>
        <v>0.37518404907975461</v>
      </c>
      <c r="Z29" s="197">
        <f t="shared" si="13"/>
        <v>3.8504936904208975E-2</v>
      </c>
      <c r="AA29" s="198">
        <f t="shared" si="2"/>
        <v>5.753225898150216E-2</v>
      </c>
      <c r="AB29" s="196">
        <f t="shared" si="3"/>
        <v>1.3910803525254811E-2</v>
      </c>
      <c r="AC29" s="196">
        <f t="shared" si="4"/>
        <v>2.0410900654863728E-2</v>
      </c>
      <c r="AD29" s="197">
        <f t="shared" si="14"/>
        <v>0.9678014461292479</v>
      </c>
      <c r="AE29" s="199">
        <f t="shared" si="0"/>
        <v>0.35477314842489088</v>
      </c>
      <c r="AF29" s="199">
        <f t="shared" si="15"/>
        <v>0.37518404907975461</v>
      </c>
      <c r="AG29" s="149"/>
    </row>
    <row r="30" spans="1:33" x14ac:dyDescent="0.25">
      <c r="A30" s="207" t="s">
        <v>375</v>
      </c>
      <c r="B30" s="195" t="s">
        <v>241</v>
      </c>
      <c r="C30" s="211">
        <f>'viaj entrados lugar residen acu'!C30/'viaj entrados lugar residen acu'!$C30</f>
        <v>1</v>
      </c>
      <c r="D30" s="211">
        <f>'viaj entrados lugar residen acu'!D30/'viaj entrados lugar residen acu'!$D30</f>
        <v>1</v>
      </c>
      <c r="E30" s="211">
        <f>'viaj entrados lugar residen acu'!E30/'viaj entrados lugar residen acu'!$E30</f>
        <v>1</v>
      </c>
      <c r="F30" s="211">
        <f>'viaj entrados lugar residen acu'!F30/'viaj entrados lugar residen acu'!$F30</f>
        <v>1</v>
      </c>
      <c r="G30" s="211">
        <f>'viaj entrados lugar residen acu'!G30/'viaj entrados lugar residen acu'!$G30</f>
        <v>1</v>
      </c>
      <c r="H30" s="197">
        <f t="shared" si="5"/>
        <v>0</v>
      </c>
      <c r="I30" s="198">
        <f t="shared" si="6"/>
        <v>0</v>
      </c>
      <c r="J30" s="197">
        <f>G30/G$7</f>
        <v>1</v>
      </c>
      <c r="K30" s="199">
        <f t="shared" si="8"/>
        <v>1</v>
      </c>
      <c r="L30" s="211">
        <f>'viaj entrados lugar residen acu'!L30/'viaj entrados lugar residen acu'!$C30</f>
        <v>0.25246435065556511</v>
      </c>
      <c r="M30" s="211">
        <f>'viaj entrados lugar residen acu'!M30/'viaj entrados lugar residen acu'!$D30</f>
        <v>0.2833005893909627</v>
      </c>
      <c r="N30" s="211">
        <f>'viaj entrados lugar residen acu'!N30/'viaj entrados lugar residen acu'!$E30</f>
        <v>0.22436872528141164</v>
      </c>
      <c r="O30" s="211">
        <f>'viaj entrados lugar residen acu'!O30/'viaj entrados lugar residen acu'!$F30</f>
        <v>0.20156282998944033</v>
      </c>
      <c r="P30" s="211">
        <f>'viaj entrados lugar residen acu'!P30/'viaj entrados lugar residen acu'!$G30</f>
        <v>0.19791245246379158</v>
      </c>
      <c r="Q30" s="197">
        <f t="shared" si="9"/>
        <v>-1.8110370477731452E-2</v>
      </c>
      <c r="R30" s="198">
        <f t="shared" si="10"/>
        <v>-0.21607762858447366</v>
      </c>
      <c r="S30" s="197">
        <f>P30/P$7</f>
        <v>0.74027149437509865</v>
      </c>
      <c r="T30" s="199">
        <f t="shared" si="12"/>
        <v>0.19791245246379158</v>
      </c>
      <c r="U30" s="211">
        <f>'viaj entrados lugar residen acu'!V30/'viaj entrados lugar residen acu'!$C30</f>
        <v>0.32117906019714804</v>
      </c>
      <c r="V30" s="211">
        <f>'viaj entrados lugar residen acu'!W30/'viaj entrados lugar residen acu'!$D30</f>
        <v>0.39155206286836935</v>
      </c>
      <c r="W30" s="211">
        <f>'viaj entrados lugar residen acu'!X30/'viaj entrados lugar residen acu'!$E30</f>
        <v>0.55864009735320963</v>
      </c>
      <c r="X30" s="211">
        <f>'viaj entrados lugar residen acu'!Y30/'viaj entrados lugar residen acu'!$F30</f>
        <v>0.47400211193241815</v>
      </c>
      <c r="Y30" s="211">
        <f>'viaj entrados lugar residen acu'!Z30/'viaj entrados lugar residen acu'!$G30</f>
        <v>0.46100008091269518</v>
      </c>
      <c r="Z30" s="197">
        <f t="shared" si="13"/>
        <v>-2.7430322972013976E-2</v>
      </c>
      <c r="AA30" s="198">
        <f t="shared" si="2"/>
        <v>0.4353366643196519</v>
      </c>
      <c r="AB30" s="196">
        <f t="shared" si="3"/>
        <v>-1.300203101972297E-2</v>
      </c>
      <c r="AC30" s="196">
        <f t="shared" si="4"/>
        <v>0.13982102071554714</v>
      </c>
      <c r="AD30" s="197">
        <f t="shared" si="14"/>
        <v>1.1891671462774931</v>
      </c>
      <c r="AE30" s="199">
        <f t="shared" si="0"/>
        <v>0.32117906019714804</v>
      </c>
      <c r="AF30" s="199">
        <f t="shared" si="15"/>
        <v>0.46100008091269518</v>
      </c>
      <c r="AG30" s="149"/>
    </row>
    <row r="31" spans="1:33" x14ac:dyDescent="0.25">
      <c r="A31" s="207" t="s">
        <v>223</v>
      </c>
      <c r="B31" s="195" t="s">
        <v>227</v>
      </c>
      <c r="C31" s="211">
        <f>'viaj entrados lugar residen acu'!C31/'viaj entrados lugar residen acu'!$C31</f>
        <v>1</v>
      </c>
      <c r="D31" s="211">
        <f>'viaj entrados lugar residen acu'!D31/'viaj entrados lugar residen acu'!$D31</f>
        <v>1</v>
      </c>
      <c r="E31" s="211">
        <f>'viaj entrados lugar residen acu'!E31/'viaj entrados lugar residen acu'!$E31</f>
        <v>1</v>
      </c>
      <c r="F31" s="211">
        <f>'viaj entrados lugar residen acu'!F31/'viaj entrados lugar residen acu'!$F31</f>
        <v>1</v>
      </c>
      <c r="G31" s="211">
        <f>'viaj entrados lugar residen acu'!G31/'viaj entrados lugar residen acu'!$G31</f>
        <v>1</v>
      </c>
      <c r="H31" s="197">
        <f t="shared" si="5"/>
        <v>0</v>
      </c>
      <c r="I31" s="198">
        <f t="shared" si="6"/>
        <v>0</v>
      </c>
      <c r="J31" s="197">
        <f t="shared" si="7"/>
        <v>1</v>
      </c>
      <c r="K31" s="199">
        <f t="shared" si="8"/>
        <v>1</v>
      </c>
      <c r="L31" s="211">
        <f>'viaj entrados lugar residen acu'!L31/'viaj entrados lugar residen acu'!$C31</f>
        <v>0.4176139381706151</v>
      </c>
      <c r="M31" s="211">
        <f>'viaj entrados lugar residen acu'!M31/'viaj entrados lugar residen acu'!$D31</f>
        <v>0.35969141755062684</v>
      </c>
      <c r="N31" s="211">
        <f>'viaj entrados lugar residen acu'!N31/'viaj entrados lugar residen acu'!$E31</f>
        <v>0.34466714387974229</v>
      </c>
      <c r="O31" s="211">
        <f>'viaj entrados lugar residen acu'!O31/'viaj entrados lugar residen acu'!$F31</f>
        <v>0.31122024304977525</v>
      </c>
      <c r="P31" s="211">
        <f>'viaj entrados lugar residen acu'!P31/'viaj entrados lugar residen acu'!$G31</f>
        <v>0.3757983973986761</v>
      </c>
      <c r="Q31" s="197">
        <f t="shared" si="9"/>
        <v>0.20749985192503195</v>
      </c>
      <c r="R31" s="198">
        <f t="shared" si="10"/>
        <v>-0.1001296579206975</v>
      </c>
      <c r="S31" s="197">
        <f t="shared" ref="S31:S36" si="16">P31/P$7</f>
        <v>1.4056358645597653</v>
      </c>
      <c r="T31" s="199">
        <f t="shared" si="12"/>
        <v>0.3757983973986761</v>
      </c>
      <c r="U31" s="211">
        <f>'viaj entrados lugar residen acu'!V31/'viaj entrados lugar residen acu'!$C31</f>
        <v>0.34909168171677468</v>
      </c>
      <c r="V31" s="211">
        <f>'viaj entrados lugar residen acu'!W31/'viaj entrados lugar residen acu'!$D31</f>
        <v>0.39247830279652846</v>
      </c>
      <c r="W31" s="211">
        <f>'viaj entrados lugar residen acu'!X31/'viaj entrados lugar residen acu'!$E31</f>
        <v>0.40479599141016465</v>
      </c>
      <c r="X31" s="211">
        <f>'viaj entrados lugar residen acu'!Y31/'viaj entrados lugar residen acu'!$F31</f>
        <v>0.40927251539870152</v>
      </c>
      <c r="Y31" s="211">
        <f>'viaj entrados lugar residen acu'!Z31/'viaj entrados lugar residen acu'!$G31</f>
        <v>0.39199860643363138</v>
      </c>
      <c r="Z31" s="197">
        <f t="shared" si="13"/>
        <v>-4.220637427422258E-2</v>
      </c>
      <c r="AA31" s="198">
        <f t="shared" si="2"/>
        <v>0.1229101893973743</v>
      </c>
      <c r="AB31" s="196">
        <f t="shared" si="3"/>
        <v>-1.7273908965070139E-2</v>
      </c>
      <c r="AC31" s="196">
        <f t="shared" si="4"/>
        <v>4.2906924716856698E-2</v>
      </c>
      <c r="AD31" s="197">
        <f t="shared" si="14"/>
        <v>1.0111752328427812</v>
      </c>
      <c r="AE31" s="199">
        <f t="shared" si="0"/>
        <v>0.34909168171677468</v>
      </c>
      <c r="AF31" s="199">
        <f t="shared" si="15"/>
        <v>0.39199860643363138</v>
      </c>
      <c r="AG31" s="149"/>
    </row>
    <row r="32" spans="1:33" x14ac:dyDescent="0.25">
      <c r="A32" s="207" t="s">
        <v>219</v>
      </c>
      <c r="B32" s="195" t="s">
        <v>237</v>
      </c>
      <c r="C32" s="211">
        <f>'viaj entrados lugar residen acu'!C32/'viaj entrados lugar residen acu'!$C32</f>
        <v>1</v>
      </c>
      <c r="D32" s="211">
        <f>'viaj entrados lugar residen acu'!D32/'viaj entrados lugar residen acu'!$D32</f>
        <v>1</v>
      </c>
      <c r="E32" s="211">
        <f>'viaj entrados lugar residen acu'!E32/'viaj entrados lugar residen acu'!$E32</f>
        <v>1</v>
      </c>
      <c r="F32" s="211">
        <f>'viaj entrados lugar residen acu'!F32/'viaj entrados lugar residen acu'!$F32</f>
        <v>1</v>
      </c>
      <c r="G32" s="211">
        <f>'viaj entrados lugar residen acu'!G32/'viaj entrados lugar residen acu'!$G32</f>
        <v>1</v>
      </c>
      <c r="H32" s="197">
        <f t="shared" si="5"/>
        <v>0</v>
      </c>
      <c r="I32" s="198">
        <f t="shared" si="6"/>
        <v>0</v>
      </c>
      <c r="J32" s="197">
        <f t="shared" si="7"/>
        <v>1</v>
      </c>
      <c r="K32" s="199">
        <f t="shared" si="8"/>
        <v>1</v>
      </c>
      <c r="L32" s="211">
        <f>'viaj entrados lugar residen acu'!L32/'viaj entrados lugar residen acu'!$C32</f>
        <v>0.28136006502302902</v>
      </c>
      <c r="M32" s="211">
        <f>'viaj entrados lugar residen acu'!M32/'viaj entrados lugar residen acu'!$D32</f>
        <v>0.25345501955671446</v>
      </c>
      <c r="N32" s="211">
        <f>'viaj entrados lugar residen acu'!N32/'viaj entrados lugar residen acu'!$E32</f>
        <v>0.22833085685983159</v>
      </c>
      <c r="O32" s="211">
        <f>'viaj entrados lugar residen acu'!O32/'viaj entrados lugar residen acu'!$F32</f>
        <v>0.22880650827401314</v>
      </c>
      <c r="P32" s="211">
        <f>'viaj entrados lugar residen acu'!P32/'viaj entrados lugar residen acu'!$G32</f>
        <v>0.1735474006116208</v>
      </c>
      <c r="Q32" s="197">
        <f t="shared" si="9"/>
        <v>-0.24151020912488808</v>
      </c>
      <c r="R32" s="198">
        <f t="shared" si="10"/>
        <v>-0.38318396181271808</v>
      </c>
      <c r="S32" s="197">
        <f t="shared" si="16"/>
        <v>0.64913648432092796</v>
      </c>
      <c r="T32" s="199">
        <f t="shared" si="12"/>
        <v>0.1735474006116208</v>
      </c>
      <c r="U32" s="211">
        <f>'viaj entrados lugar residen acu'!V32/'viaj entrados lugar residen acu'!$C32</f>
        <v>0.49078840422649689</v>
      </c>
      <c r="V32" s="211">
        <f>'viaj entrados lugar residen acu'!W32/'viaj entrados lugar residen acu'!$D32</f>
        <v>0.57913950456323338</v>
      </c>
      <c r="W32" s="211">
        <f>'viaj entrados lugar residen acu'!X32/'viaj entrados lugar residen acu'!$E32</f>
        <v>0.65676077265973254</v>
      </c>
      <c r="X32" s="211">
        <f>'viaj entrados lugar residen acu'!Y32/'viaj entrados lugar residen acu'!$F32</f>
        <v>0.54553018396967734</v>
      </c>
      <c r="Y32" s="211">
        <f>'viaj entrados lugar residen acu'!Z32/'viaj entrados lugar residen acu'!$G32</f>
        <v>0.48719418960244648</v>
      </c>
      <c r="Z32" s="197">
        <f t="shared" si="13"/>
        <v>-0.10693449433491553</v>
      </c>
      <c r="AA32" s="198">
        <f t="shared" si="2"/>
        <v>-7.3233487040408329E-3</v>
      </c>
      <c r="AB32" s="196">
        <f t="shared" si="3"/>
        <v>-5.8335994367230859E-2</v>
      </c>
      <c r="AC32" s="196">
        <f t="shared" si="4"/>
        <v>-3.5942146240504069E-3</v>
      </c>
      <c r="AD32" s="197">
        <f t="shared" si="14"/>
        <v>1.2567358404482281</v>
      </c>
      <c r="AE32" s="199">
        <f t="shared" si="0"/>
        <v>0.49078840422649689</v>
      </c>
      <c r="AF32" s="199">
        <f t="shared" si="15"/>
        <v>0.48719418960244648</v>
      </c>
      <c r="AG32" s="149"/>
    </row>
    <row r="33" spans="1:35" x14ac:dyDescent="0.25">
      <c r="A33" s="207" t="s">
        <v>225</v>
      </c>
      <c r="B33" s="195" t="s">
        <v>233</v>
      </c>
      <c r="C33" s="211">
        <f>'viaj entrados lugar residen acu'!C33/'viaj entrados lugar residen acu'!$C33</f>
        <v>1</v>
      </c>
      <c r="D33" s="211">
        <f>'viaj entrados lugar residen acu'!D33/'viaj entrados lugar residen acu'!$D33</f>
        <v>1</v>
      </c>
      <c r="E33" s="211">
        <f>'viaj entrados lugar residen acu'!E33/'viaj entrados lugar residen acu'!$E33</f>
        <v>1</v>
      </c>
      <c r="F33" s="211">
        <f>'viaj entrados lugar residen acu'!F33/'viaj entrados lugar residen acu'!$F33</f>
        <v>1</v>
      </c>
      <c r="G33" s="211">
        <f>'viaj entrados lugar residen acu'!G33/'viaj entrados lugar residen acu'!$G33</f>
        <v>1</v>
      </c>
      <c r="H33" s="197">
        <f t="shared" si="5"/>
        <v>0</v>
      </c>
      <c r="I33" s="198">
        <f t="shared" si="6"/>
        <v>0</v>
      </c>
      <c r="J33" s="197">
        <f t="shared" si="7"/>
        <v>1</v>
      </c>
      <c r="K33" s="199">
        <f t="shared" si="8"/>
        <v>1</v>
      </c>
      <c r="L33" s="211">
        <f>'viaj entrados lugar residen acu'!L33/'viaj entrados lugar residen acu'!$C33</f>
        <v>0.37764730551478298</v>
      </c>
      <c r="M33" s="211">
        <f>'viaj entrados lugar residen acu'!M33/'viaj entrados lugar residen acu'!$D33</f>
        <v>0.35310734463276838</v>
      </c>
      <c r="N33" s="211">
        <f>'viaj entrados lugar residen acu'!N33/'viaj entrados lugar residen acu'!$E33</f>
        <v>0.29549678341672625</v>
      </c>
      <c r="O33" s="211">
        <f>'viaj entrados lugar residen acu'!O33/'viaj entrados lugar residen acu'!$F33</f>
        <v>0.35142186277067572</v>
      </c>
      <c r="P33" s="211">
        <f>'viaj entrados lugar residen acu'!P33/'viaj entrados lugar residen acu'!$G33</f>
        <v>0.37481626653601174</v>
      </c>
      <c r="Q33" s="197">
        <f t="shared" si="9"/>
        <v>6.6570712422073575E-2</v>
      </c>
      <c r="R33" s="198">
        <f t="shared" si="10"/>
        <v>-7.496515763331546E-3</v>
      </c>
      <c r="S33" s="197">
        <f t="shared" si="16"/>
        <v>1.4019623034860402</v>
      </c>
      <c r="T33" s="199">
        <f t="shared" si="12"/>
        <v>0.37481626653601174</v>
      </c>
      <c r="U33" s="211">
        <f>'viaj entrados lugar residen acu'!V33/'viaj entrados lugar residen acu'!$C33</f>
        <v>0.25665758020549384</v>
      </c>
      <c r="V33" s="211">
        <f>'viaj entrados lugar residen acu'!W33/'viaj entrados lugar residen acu'!$D33</f>
        <v>0.31194511702986277</v>
      </c>
      <c r="W33" s="211">
        <f>'viaj entrados lugar residen acu'!X33/'viaj entrados lugar residen acu'!$E33</f>
        <v>0.2781987133666905</v>
      </c>
      <c r="X33" s="211">
        <f>'viaj entrados lugar residen acu'!Y33/'viaj entrados lugar residen acu'!$F33</f>
        <v>0.31059222541090531</v>
      </c>
      <c r="Y33" s="211">
        <f>'viaj entrados lugar residen acu'!Z33/'viaj entrados lugar residen acu'!$G33</f>
        <v>0.28503184713375795</v>
      </c>
      <c r="Z33" s="197">
        <f t="shared" si="13"/>
        <v>-8.2295615234192154E-2</v>
      </c>
      <c r="AA33" s="198">
        <f t="shared" si="2"/>
        <v>0.11055300570334281</v>
      </c>
      <c r="AB33" s="196">
        <f t="shared" si="3"/>
        <v>-2.5560378277147355E-2</v>
      </c>
      <c r="AC33" s="196">
        <f t="shared" si="4"/>
        <v>2.8374266928264114E-2</v>
      </c>
      <c r="AD33" s="197">
        <f t="shared" si="14"/>
        <v>0.73525043115652833</v>
      </c>
      <c r="AE33" s="199">
        <f t="shared" si="0"/>
        <v>0.25665758020549384</v>
      </c>
      <c r="AF33" s="199">
        <f t="shared" si="15"/>
        <v>0.28503184713375795</v>
      </c>
      <c r="AG33" s="149"/>
    </row>
    <row r="34" spans="1:35" x14ac:dyDescent="0.25">
      <c r="A34" s="207" t="s">
        <v>221</v>
      </c>
      <c r="B34" s="195" t="s">
        <v>239</v>
      </c>
      <c r="C34" s="211">
        <f>'viaj entrados lugar residen acu'!C34/'viaj entrados lugar residen acu'!$C34</f>
        <v>1</v>
      </c>
      <c r="D34" s="211">
        <f>'viaj entrados lugar residen acu'!D34/'viaj entrados lugar residen acu'!$D34</f>
        <v>1</v>
      </c>
      <c r="E34" s="211">
        <f>'viaj entrados lugar residen acu'!E34/'viaj entrados lugar residen acu'!$E34</f>
        <v>1</v>
      </c>
      <c r="F34" s="211">
        <f>'viaj entrados lugar residen acu'!F34/'viaj entrados lugar residen acu'!$F34</f>
        <v>1</v>
      </c>
      <c r="G34" s="211">
        <f>'viaj entrados lugar residen acu'!G34/'viaj entrados lugar residen acu'!$G34</f>
        <v>1</v>
      </c>
      <c r="H34" s="197">
        <f t="shared" si="5"/>
        <v>0</v>
      </c>
      <c r="I34" s="198">
        <f t="shared" si="6"/>
        <v>0</v>
      </c>
      <c r="J34" s="197">
        <f t="shared" si="7"/>
        <v>1</v>
      </c>
      <c r="K34" s="199">
        <f t="shared" si="8"/>
        <v>1</v>
      </c>
      <c r="L34" s="211">
        <f>'viaj entrados lugar residen acu'!L34/'viaj entrados lugar residen acu'!$C34</f>
        <v>0.10424247116203453</v>
      </c>
      <c r="M34" s="211">
        <f>'viaj entrados lugar residen acu'!M34/'viaj entrados lugar residen acu'!$D34</f>
        <v>0.12356798609465118</v>
      </c>
      <c r="N34" s="211">
        <f>'viaj entrados lugar residen acu'!N34/'viaj entrados lugar residen acu'!$E34</f>
        <v>0.26217616580310882</v>
      </c>
      <c r="O34" s="211">
        <f>'viaj entrados lugar residen acu'!O34/'viaj entrados lugar residen acu'!$F34</f>
        <v>0.21944786354844381</v>
      </c>
      <c r="P34" s="211">
        <f>'viaj entrados lugar residen acu'!P34/'viaj entrados lugar residen acu'!$G34</f>
        <v>0.22007838408200181</v>
      </c>
      <c r="Q34" s="197">
        <f t="shared" si="9"/>
        <v>2.8732133608528887E-3</v>
      </c>
      <c r="R34" s="198">
        <f t="shared" si="10"/>
        <v>1.1112161063403025</v>
      </c>
      <c r="S34" s="197">
        <f t="shared" si="16"/>
        <v>0.8231809178042826</v>
      </c>
      <c r="T34" s="199">
        <f t="shared" si="12"/>
        <v>0.22007838408200181</v>
      </c>
      <c r="U34" s="211">
        <f>'viaj entrados lugar residen acu'!V34/'viaj entrados lugar residen acu'!$C34</f>
        <v>0.84055895331733377</v>
      </c>
      <c r="V34" s="211">
        <f>'viaj entrados lugar residen acu'!W34/'viaj entrados lugar residen acu'!$D34</f>
        <v>0.81346290590187253</v>
      </c>
      <c r="W34" s="211">
        <f>'viaj entrados lugar residen acu'!X34/'viaj entrados lugar residen acu'!$E34</f>
        <v>0.613126079447323</v>
      </c>
      <c r="X34" s="211">
        <f>'viaj entrados lugar residen acu'!Y34/'viaj entrados lugar residen acu'!$F34</f>
        <v>0.61666959732723758</v>
      </c>
      <c r="Y34" s="211">
        <f>'viaj entrados lugar residen acu'!Z34/'viaj entrados lugar residen acu'!$G34</f>
        <v>0.62149532710280375</v>
      </c>
      <c r="Z34" s="197">
        <f t="shared" si="13"/>
        <v>7.825470554218672E-3</v>
      </c>
      <c r="AA34" s="198">
        <f t="shared" si="2"/>
        <v>-0.26061661154161497</v>
      </c>
      <c r="AB34" s="196">
        <f t="shared" si="3"/>
        <v>4.8257297755661677E-3</v>
      </c>
      <c r="AC34" s="196">
        <f t="shared" si="4"/>
        <v>-0.21906362621453002</v>
      </c>
      <c r="AD34" s="197">
        <f t="shared" si="14"/>
        <v>1.6031707046394266</v>
      </c>
      <c r="AE34" s="199">
        <f t="shared" si="0"/>
        <v>0.84055895331733377</v>
      </c>
      <c r="AF34" s="199">
        <f t="shared" si="15"/>
        <v>0.62149532710280375</v>
      </c>
      <c r="AG34" s="149"/>
    </row>
    <row r="35" spans="1:35" x14ac:dyDescent="0.25">
      <c r="A35" s="207" t="s">
        <v>376</v>
      </c>
      <c r="B35" s="195" t="s">
        <v>217</v>
      </c>
      <c r="C35" s="211">
        <f>'viaj entrados lugar residen acu'!C35/'viaj entrados lugar residen acu'!$C35</f>
        <v>1</v>
      </c>
      <c r="D35" s="211">
        <f>'viaj entrados lugar residen acu'!D35/'viaj entrados lugar residen acu'!$D35</f>
        <v>1</v>
      </c>
      <c r="E35" s="211">
        <f>'viaj entrados lugar residen acu'!E35/'viaj entrados lugar residen acu'!$E35</f>
        <v>1</v>
      </c>
      <c r="F35" s="211">
        <f>'viaj entrados lugar residen acu'!F35/'viaj entrados lugar residen acu'!$F35</f>
        <v>1</v>
      </c>
      <c r="G35" s="211">
        <f>'viaj entrados lugar residen acu'!G35/'viaj entrados lugar residen acu'!$G35</f>
        <v>1</v>
      </c>
      <c r="H35" s="197">
        <f t="shared" si="5"/>
        <v>0</v>
      </c>
      <c r="I35" s="198">
        <f t="shared" si="6"/>
        <v>0</v>
      </c>
      <c r="J35" s="197">
        <f t="shared" si="7"/>
        <v>1</v>
      </c>
      <c r="K35" s="199">
        <f t="shared" si="8"/>
        <v>1</v>
      </c>
      <c r="L35" s="211">
        <f>'viaj entrados lugar residen acu'!L35/'viaj entrados lugar residen acu'!$C35</f>
        <v>0.32344292969794175</v>
      </c>
      <c r="M35" s="211">
        <f>'viaj entrados lugar residen acu'!M35/'viaj entrados lugar residen acu'!$D35</f>
        <v>0.26321752265861026</v>
      </c>
      <c r="N35" s="211">
        <f>'viaj entrados lugar residen acu'!N35/'viaj entrados lugar residen acu'!$E35</f>
        <v>0.42469135802469138</v>
      </c>
      <c r="O35" s="211">
        <f>'viaj entrados lugar residen acu'!O35/'viaj entrados lugar residen acu'!$F35</f>
        <v>0.26762722256284488</v>
      </c>
      <c r="P35" s="211">
        <f>'viaj entrados lugar residen acu'!P35/'viaj entrados lugar residen acu'!$G35</f>
        <v>0.29249507433279598</v>
      </c>
      <c r="Q35" s="197">
        <f t="shared" si="9"/>
        <v>9.2919739374089927E-2</v>
      </c>
      <c r="R35" s="198">
        <f t="shared" si="10"/>
        <v>-9.5682584232239964E-2</v>
      </c>
      <c r="S35" s="197">
        <f t="shared" si="16"/>
        <v>1.0940482171697012</v>
      </c>
      <c r="T35" s="199">
        <f t="shared" si="12"/>
        <v>0.29249507433279598</v>
      </c>
      <c r="U35" s="211">
        <f>'viaj entrados lugar residen acu'!V35/'viaj entrados lugar residen acu'!$C35</f>
        <v>0.44292969794172682</v>
      </c>
      <c r="V35" s="211">
        <f>'viaj entrados lugar residen acu'!W35/'viaj entrados lugar residen acu'!$D35</f>
        <v>0.49093655589123869</v>
      </c>
      <c r="W35" s="211">
        <f>'viaj entrados lugar residen acu'!X35/'viaj entrados lugar residen acu'!$E35</f>
        <v>0.35061728395061731</v>
      </c>
      <c r="X35" s="211">
        <f>'viaj entrados lugar residen acu'!Y35/'viaj entrados lugar residen acu'!$F35</f>
        <v>0.48651134273451868</v>
      </c>
      <c r="Y35" s="211">
        <f>'viaj entrados lugar residen acu'!Z35/'viaj entrados lugar residen acu'!$G35</f>
        <v>0.48522299838796346</v>
      </c>
      <c r="Z35" s="197">
        <f t="shared" si="13"/>
        <v>-2.6481280771664117E-3</v>
      </c>
      <c r="AA35" s="198">
        <f t="shared" si="2"/>
        <v>9.5485357253694225E-2</v>
      </c>
      <c r="AB35" s="196">
        <f t="shared" si="3"/>
        <v>-1.2883443465552258E-3</v>
      </c>
      <c r="AC35" s="196">
        <f t="shared" si="4"/>
        <v>4.2293300446236637E-2</v>
      </c>
      <c r="AD35" s="197">
        <f t="shared" si="14"/>
        <v>1.2516510781491561</v>
      </c>
      <c r="AE35" s="199">
        <f t="shared" si="0"/>
        <v>0.44292969794172682</v>
      </c>
      <c r="AF35" s="199">
        <f t="shared" si="15"/>
        <v>0.48522299838796346</v>
      </c>
      <c r="AG35" s="149"/>
    </row>
    <row r="36" spans="1:35" x14ac:dyDescent="0.25">
      <c r="A36" s="200" t="s">
        <v>377</v>
      </c>
      <c r="B36" s="201" t="s">
        <v>377</v>
      </c>
      <c r="C36" s="213">
        <f>'viaj entrados lugar residen acu'!C36/'viaj entrados lugar residen acu'!$C36</f>
        <v>1</v>
      </c>
      <c r="D36" s="213">
        <f>'viaj entrados lugar residen acu'!D36/'viaj entrados lugar residen acu'!$D36</f>
        <v>1</v>
      </c>
      <c r="E36" s="213">
        <f>'viaj entrados lugar residen acu'!E36/'viaj entrados lugar residen acu'!$E36</f>
        <v>1</v>
      </c>
      <c r="F36" s="213">
        <f>'viaj entrados lugar residen acu'!F36/'viaj entrados lugar residen acu'!$F36</f>
        <v>1</v>
      </c>
      <c r="G36" s="213">
        <f>'viaj entrados lugar residen acu'!G36/'viaj entrados lugar residen acu'!$G36</f>
        <v>1</v>
      </c>
      <c r="H36" s="203">
        <f t="shared" si="5"/>
        <v>0</v>
      </c>
      <c r="I36" s="204">
        <f t="shared" si="6"/>
        <v>0</v>
      </c>
      <c r="J36" s="203">
        <f t="shared" si="7"/>
        <v>1</v>
      </c>
      <c r="K36" s="205">
        <f t="shared" si="8"/>
        <v>1</v>
      </c>
      <c r="L36" s="213">
        <f>'viaj entrados lugar residen acu'!L36/'viaj entrados lugar residen acu'!$C36</f>
        <v>0.25809920268419245</v>
      </c>
      <c r="M36" s="213">
        <f>'viaj entrados lugar residen acu'!M36/'viaj entrados lugar residen acu'!$D36</f>
        <v>0.2578900660047701</v>
      </c>
      <c r="N36" s="213">
        <f>'viaj entrados lugar residen acu'!N36/'viaj entrados lugar residen acu'!$E36</f>
        <v>0.33962181114028783</v>
      </c>
      <c r="O36" s="213">
        <f>'viaj entrados lugar residen acu'!O36/'viaj entrados lugar residen acu'!$F36</f>
        <v>0.24049199551084294</v>
      </c>
      <c r="P36" s="213">
        <f>'viaj entrados lugar residen acu'!P36/'viaj entrados lugar residen acu'!$G36</f>
        <v>0.27575436739015352</v>
      </c>
      <c r="Q36" s="203">
        <f t="shared" si="9"/>
        <v>0.14662596900328317</v>
      </c>
      <c r="R36" s="204">
        <f t="shared" si="10"/>
        <v>6.8404568950039435E-2</v>
      </c>
      <c r="S36" s="203">
        <f t="shared" si="16"/>
        <v>1.0314312974607569</v>
      </c>
      <c r="T36" s="205">
        <f t="shared" si="12"/>
        <v>0.27575436739015352</v>
      </c>
      <c r="U36" s="213">
        <f>'viaj entrados lugar residen acu'!V36/'viaj entrados lugar residen acu'!$C36</f>
        <v>0.48414068809201927</v>
      </c>
      <c r="V36" s="213">
        <f>'viaj entrados lugar residen acu'!W36/'viaj entrados lugar residen acu'!$D36</f>
        <v>0.49265997374600179</v>
      </c>
      <c r="W36" s="213">
        <f>'viaj entrados lugar residen acu'!X36/'viaj entrados lugar residen acu'!$E36</f>
        <v>0.53540569483767808</v>
      </c>
      <c r="X36" s="213">
        <f>'viaj entrados lugar residen acu'!Y36/'viaj entrados lugar residen acu'!$F36</f>
        <v>0.53168831560988616</v>
      </c>
      <c r="Y36" s="213">
        <f>'viaj entrados lugar residen acu'!Z36/'viaj entrados lugar residen acu'!$G36</f>
        <v>0.51594759131815771</v>
      </c>
      <c r="Z36" s="203">
        <f t="shared" si="13"/>
        <v>-2.9605172484696518E-2</v>
      </c>
      <c r="AA36" s="204">
        <f t="shared" si="2"/>
        <v>6.5697645350751843E-2</v>
      </c>
      <c r="AB36" s="202">
        <f>Y36-X36</f>
        <v>-1.5740724291728458E-2</v>
      </c>
      <c r="AC36" s="202">
        <f t="shared" si="4"/>
        <v>3.1806903226138439E-2</v>
      </c>
      <c r="AD36" s="203">
        <f t="shared" si="14"/>
        <v>1.3309063277859909</v>
      </c>
      <c r="AE36" s="205">
        <f t="shared" si="0"/>
        <v>0.48414068809201927</v>
      </c>
      <c r="AF36" s="205">
        <f t="shared" si="15"/>
        <v>0.51594759131815771</v>
      </c>
      <c r="AG36" s="149"/>
    </row>
    <row r="37" spans="1:35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G37" s="149"/>
      <c r="AH37" s="149"/>
    </row>
    <row r="38" spans="1:35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6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7"/>
      <c r="AG38" s="50"/>
      <c r="AH38" s="50"/>
      <c r="AI38" s="50"/>
    </row>
    <row r="39" spans="1:35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520</v>
      </c>
      <c r="V39" s="182" t="s">
        <v>521</v>
      </c>
      <c r="W39" s="182" t="s">
        <v>522</v>
      </c>
      <c r="X39" s="182" t="s">
        <v>523</v>
      </c>
      <c r="Y39" s="182" t="s">
        <v>524</v>
      </c>
      <c r="Z39" s="183" t="str">
        <f>CONCATENATE("var. ",RIGHT(Y39,2),"/",RIGHT(X39,2))</f>
        <v>var. 23/22</v>
      </c>
      <c r="AA39" s="183" t="str">
        <f>CONCATENATE("var. ",RIGHT(Y39,2),"/",RIGHT(U39,2))</f>
        <v>var. 23/19</v>
      </c>
      <c r="AB39" s="182" t="str">
        <f>CONCATENATE("dif. ",RIGHT(Y39,2),"/",RIGHT(X39,2))</f>
        <v>dif. 23/22</v>
      </c>
      <c r="AC39" s="182" t="str">
        <f>CONCATENATE("dif. ",RIGHT(Y39,2),"/",RIGHT(U39,2))</f>
        <v>dif. 23/19</v>
      </c>
      <c r="AD39" s="183" t="str">
        <f>CONCATENATE("Cuota s/ total lugares de residencia ",RIGHT(Y39,4))</f>
        <v>Cuota s/ total lugares de residencia 2023</v>
      </c>
      <c r="AE39" s="184" t="str">
        <f>CONCATENATE("cuota s/ Canarias ",RIGHT(Y39,4))</f>
        <v>cuota s/ Canarias 2023</v>
      </c>
      <c r="AF39" s="184" t="str">
        <f>CONCATENATE("cuota s/ Canarias ",RIGHT(Z39,4))</f>
        <v>cuota s/ Canarias 3/22</v>
      </c>
      <c r="AG39" s="206"/>
      <c r="AH39" s="206"/>
      <c r="AI39" s="206"/>
    </row>
    <row r="40" spans="1:35" x14ac:dyDescent="0.25">
      <c r="B40" s="186" t="s">
        <v>133</v>
      </c>
      <c r="C40" s="209">
        <f>'viaj entrados lugar residen acu'!C40/'viaj entrados lugar residen acu'!$C7</f>
        <v>0.13100968241264502</v>
      </c>
      <c r="D40" s="209">
        <f>'viaj entrados lugar residen acu'!D40/'viaj entrados lugar residen acu'!$D7</f>
        <v>0.13076053762486942</v>
      </c>
      <c r="E40" s="209">
        <f>'viaj entrados lugar residen acu'!E40/'viaj entrados lugar residen acu'!$E7</f>
        <v>0.12943970207403829</v>
      </c>
      <c r="F40" s="209">
        <f>'viaj entrados lugar residen acu'!F40/'viaj entrados lugar residen acu'!$F7</f>
        <v>0.14155931582344683</v>
      </c>
      <c r="G40" s="209">
        <f>'viaj entrados lugar residen acu'!G40/'viaj entrados lugar residen acu'!$G7</f>
        <v>0.14146223218290432</v>
      </c>
      <c r="H40" s="188">
        <f>IFERROR(G40/F40-1,"-")</f>
        <v>-6.8581597740691169E-4</v>
      </c>
      <c r="I40" s="188">
        <f>IFERROR(G40/C40-1,"-")</f>
        <v>7.9784559261327104E-2</v>
      </c>
      <c r="J40" s="188">
        <f t="shared" ref="J40:J69" si="17">G40/G$40</f>
        <v>1</v>
      </c>
      <c r="K40" s="189">
        <f>G40/$G7</f>
        <v>0.14146223218290432</v>
      </c>
      <c r="L40" s="209">
        <f>'viaj entrados lugar residen acu'!L40/'viaj entrados lugar residen acu'!$C7</f>
        <v>0.18277532100121935</v>
      </c>
      <c r="M40" s="209">
        <f>'viaj entrados lugar residen acu'!M40/'viaj entrados lugar residen acu'!$D7</f>
        <v>0.16406278097868698</v>
      </c>
      <c r="N40" s="209">
        <f>'viaj entrados lugar residen acu'!N40/'viaj entrados lugar residen acu'!$E7</f>
        <v>8.4603079582524415E-2</v>
      </c>
      <c r="O40" s="209">
        <f>'viaj entrados lugar residen acu'!O40/'viaj entrados lugar residen acu'!$F7</f>
        <v>0.18064830180801048</v>
      </c>
      <c r="P40" s="209">
        <f>'viaj entrados lugar residen acu'!P40/'viaj entrados lugar residen acu'!$G7</f>
        <v>0.18216408696203806</v>
      </c>
      <c r="Q40" s="188">
        <f>IFERROR(P40/O40-1,"-")</f>
        <v>8.3908076569605416E-3</v>
      </c>
      <c r="R40" s="188">
        <f>IFERROR(P40/L40-1,"-")</f>
        <v>-3.3441825506476119E-3</v>
      </c>
      <c r="S40" s="188">
        <f t="shared" ref="S40:S69" si="18">P40/P$40</f>
        <v>1</v>
      </c>
      <c r="T40" s="189">
        <f>P40/$G7</f>
        <v>0.18216408696203806</v>
      </c>
      <c r="U40" s="209">
        <f>'viaj entrados lugar residen acu'!U40/'viaj entrados lugar residen acu'!$C7</f>
        <v>1.9743515541749374E-2</v>
      </c>
      <c r="V40" s="209">
        <f>'viaj entrados lugar residen acu'!V40/'viaj entrados lugar residen acu'!$D7</f>
        <v>3.7425461973917988E-2</v>
      </c>
      <c r="W40" s="209">
        <f>'viaj entrados lugar residen acu'!W40/'viaj entrados lugar residen acu'!$E7</f>
        <v>4.9623458362134824E-2</v>
      </c>
      <c r="X40" s="209">
        <f>'viaj entrados lugar residen acu'!X40/'viaj entrados lugar residen acu'!$F7</f>
        <v>3.6219858503528891E-3</v>
      </c>
      <c r="Y40" s="209">
        <f>'viaj entrados lugar residen acu'!Y40/'viaj entrados lugar residen acu'!$G7</f>
        <v>9.7070761997761264E-3</v>
      </c>
      <c r="Z40" s="188">
        <f>IFERROR(Y40/X40-1,"-")</f>
        <v>1.680042551472245</v>
      </c>
      <c r="AA40" s="188">
        <f t="shared" ref="AA40:AA69" si="19">IFERROR(Y40/U40-1,"-")</f>
        <v>-0.50834104598800178</v>
      </c>
      <c r="AB40" s="187">
        <f>Y40-X40</f>
        <v>6.0850903494232373E-3</v>
      </c>
      <c r="AC40" s="187">
        <f>Y40-U40</f>
        <v>-1.0036439341973248E-2</v>
      </c>
      <c r="AD40" s="188">
        <f t="shared" ref="AD40:AD69" si="20">Y40/Y$40</f>
        <v>1</v>
      </c>
      <c r="AE40" s="189">
        <f>Y40/$G7</f>
        <v>9.7070761997761264E-3</v>
      </c>
      <c r="AF40" s="189">
        <f>Z40/$G7</f>
        <v>1.680042551472245</v>
      </c>
      <c r="AG40" s="50"/>
      <c r="AH40" s="50"/>
      <c r="AI40" s="50"/>
    </row>
    <row r="41" spans="1:35" x14ac:dyDescent="0.25">
      <c r="B41" s="190" t="s">
        <v>166</v>
      </c>
      <c r="C41" s="210">
        <f>'viaj entrados lugar residen acu'!C41/'viaj entrados lugar residen acu'!$C8</f>
        <v>7.5523405808906194E-2</v>
      </c>
      <c r="D41" s="210">
        <f>'viaj entrados lugar residen acu'!D41/'viaj entrados lugar residen acu'!$D8</f>
        <v>6.5989384237052903E-2</v>
      </c>
      <c r="E41" s="210">
        <f>'viaj entrados lugar residen acu'!E41/'viaj entrados lugar residen acu'!$E8</f>
        <v>6.0528641336560045E-2</v>
      </c>
      <c r="F41" s="210">
        <f>'viaj entrados lugar residen acu'!F41/'viaj entrados lugar residen acu'!$F8</f>
        <v>8.5772680667875301E-2</v>
      </c>
      <c r="G41" s="210">
        <f>'viaj entrados lugar residen acu'!G41/'viaj entrados lugar residen acu'!$G8</f>
        <v>9.2394217434135922E-2</v>
      </c>
      <c r="H41" s="192">
        <f>IFERROR(G41/F41-1,"-")</f>
        <v>7.7198668791758962E-2</v>
      </c>
      <c r="I41" s="193">
        <f>IFERROR(G41/C41-1,"-")</f>
        <v>0.22338520680485807</v>
      </c>
      <c r="J41" s="192">
        <f t="shared" si="17"/>
        <v>0.65313699641522938</v>
      </c>
      <c r="K41" s="194">
        <f t="shared" ref="K41:K69" si="21">G41/$G8</f>
        <v>9.2394217434135922E-2</v>
      </c>
      <c r="L41" s="210">
        <f>'viaj entrados lugar residen acu'!L41/'viaj entrados lugar residen acu'!$C8</f>
        <v>0.11901568166667244</v>
      </c>
      <c r="M41" s="210">
        <f>'viaj entrados lugar residen acu'!M41/'viaj entrados lugar residen acu'!$D8</f>
        <v>0.12169474811911081</v>
      </c>
      <c r="N41" s="210">
        <f>'viaj entrados lugar residen acu'!N41/'viaj entrados lugar residen acu'!$E8</f>
        <v>8.1455186595028553E-2</v>
      </c>
      <c r="O41" s="210">
        <f>'viaj entrados lugar residen acu'!O41/'viaj entrados lugar residen acu'!$F8</f>
        <v>0.13302393061412027</v>
      </c>
      <c r="P41" s="210">
        <f>'viaj entrados lugar residen acu'!P41/'viaj entrados lugar residen acu'!$G8</f>
        <v>0.13594401143784396</v>
      </c>
      <c r="Q41" s="192">
        <f>IFERROR(P41/O41-1,"-")</f>
        <v>2.1951545186214227E-2</v>
      </c>
      <c r="R41" s="193">
        <f>IFERROR(P41/L41-1,"-")</f>
        <v>0.14223612833292631</v>
      </c>
      <c r="S41" s="192">
        <f t="shared" si="18"/>
        <v>0.74627229606554613</v>
      </c>
      <c r="T41" s="194">
        <f t="shared" ref="T41:T69" si="22">P41/$G8</f>
        <v>0.13594401143784396</v>
      </c>
      <c r="U41" s="210">
        <f>'viaj entrados lugar residen acu'!U41/'viaj entrados lugar residen acu'!$C8</f>
        <v>3.3633610734657142E-2</v>
      </c>
      <c r="V41" s="210">
        <f>'viaj entrados lugar residen acu'!V41/'viaj entrados lugar residen acu'!$D8</f>
        <v>8.962223953641256E-2</v>
      </c>
      <c r="W41" s="210">
        <f>'viaj entrados lugar residen acu'!W41/'viaj entrados lugar residen acu'!$E8</f>
        <v>2.5199583180877675E-2</v>
      </c>
      <c r="X41" s="210">
        <f>'viaj entrados lugar residen acu'!X41/'viaj entrados lugar residen acu'!$F8</f>
        <v>1.2996272229125501E-2</v>
      </c>
      <c r="Y41" s="210">
        <f>'viaj entrados lugar residen acu'!Y41/'viaj entrados lugar residen acu'!$G8</f>
        <v>3.7373854776845815E-2</v>
      </c>
      <c r="Z41" s="192">
        <f>IFERROR(Y41/X41-1,"-")</f>
        <v>1.8757365279782725</v>
      </c>
      <c r="AA41" s="193">
        <f t="shared" si="19"/>
        <v>0.11120554589563003</v>
      </c>
      <c r="AB41" s="191">
        <f t="shared" ref="AB41:AB68" si="23">Y41-X41</f>
        <v>2.4377582547720315E-2</v>
      </c>
      <c r="AC41" s="191">
        <f t="shared" ref="AC41:AC69" si="24">Y41-U41</f>
        <v>3.7402440421886729E-3</v>
      </c>
      <c r="AD41" s="192">
        <f t="shared" si="20"/>
        <v>3.8501660034056151</v>
      </c>
      <c r="AE41" s="194">
        <f t="shared" ref="AE41:AF56" si="25">Y41/$G8</f>
        <v>3.7373854776845815E-2</v>
      </c>
      <c r="AF41" s="194">
        <f t="shared" si="25"/>
        <v>1.8757365279782725</v>
      </c>
      <c r="AG41" s="50"/>
      <c r="AH41" s="50"/>
      <c r="AI41" s="50"/>
    </row>
    <row r="42" spans="1:35" x14ac:dyDescent="0.25">
      <c r="B42" s="195" t="s">
        <v>98</v>
      </c>
      <c r="C42" s="211">
        <f>'viaj entrados lugar residen acu'!C42/'viaj entrados lugar residen acu'!$C9</f>
        <v>8.1920073830311718E-2</v>
      </c>
      <c r="D42" s="211">
        <f>'viaj entrados lugar residen acu'!D42/'viaj entrados lugar residen acu'!$D9</f>
        <v>6.5302346926336768E-2</v>
      </c>
      <c r="E42" s="211">
        <f>'viaj entrados lugar residen acu'!E42/'viaj entrados lugar residen acu'!$E9</f>
        <v>4.6319594121984956E-2</v>
      </c>
      <c r="F42" s="211">
        <f>'viaj entrados lugar residen acu'!F42/'viaj entrados lugar residen acu'!$F9</f>
        <v>9.1780802582114338E-2</v>
      </c>
      <c r="G42" s="211">
        <f>'viaj entrados lugar residen acu'!G42/'viaj entrados lugar residen acu'!$G9</f>
        <v>9.7208376166197555E-2</v>
      </c>
      <c r="H42" s="197">
        <f>IFERROR(G42/F42-1,"-")</f>
        <v>5.9136261956603375E-2</v>
      </c>
      <c r="I42" s="198">
        <f>IFERROR(G42/C42-1,"-")</f>
        <v>0.18662461617837223</v>
      </c>
      <c r="J42" s="197">
        <f t="shared" si="17"/>
        <v>0.68716840294525738</v>
      </c>
      <c r="K42" s="199">
        <f t="shared" si="21"/>
        <v>9.7208376166197555E-2</v>
      </c>
      <c r="L42" s="211">
        <f>'viaj entrados lugar residen acu'!L42/'viaj entrados lugar residen acu'!$C9</f>
        <v>8.3141674053745548E-2</v>
      </c>
      <c r="M42" s="211">
        <f>'viaj entrados lugar residen acu'!M42/'viaj entrados lugar residen acu'!$D9</f>
        <v>8.7480908367333771E-2</v>
      </c>
      <c r="N42" s="211">
        <f>'viaj entrados lugar residen acu'!N42/'viaj entrados lugar residen acu'!$E9</f>
        <v>4.5351107903923632E-2</v>
      </c>
      <c r="O42" s="211">
        <f>'viaj entrados lugar residen acu'!O42/'viaj entrados lugar residen acu'!$F9</f>
        <v>9.1472623847858509E-2</v>
      </c>
      <c r="P42" s="211">
        <f>'viaj entrados lugar residen acu'!P42/'viaj entrados lugar residen acu'!$G9</f>
        <v>8.5442177575344849E-2</v>
      </c>
      <c r="Q42" s="197">
        <f>IFERROR(P42/O42-1,"-")</f>
        <v>-6.5926241304106181E-2</v>
      </c>
      <c r="R42" s="198">
        <f>IFERROR(P42/L42-1,"-")</f>
        <v>2.7669680070576685E-2</v>
      </c>
      <c r="S42" s="197">
        <f t="shared" si="18"/>
        <v>0.46903963893360878</v>
      </c>
      <c r="T42" s="199">
        <f t="shared" si="22"/>
        <v>8.5442177575344849E-2</v>
      </c>
      <c r="U42" s="211">
        <f>'viaj entrados lugar residen acu'!U42/'viaj entrados lugar residen acu'!$C9</f>
        <v>4.6328520600842735E-2</v>
      </c>
      <c r="V42" s="211">
        <f>'viaj entrados lugar residen acu'!V42/'viaj entrados lugar residen acu'!$D9</f>
        <v>0.13469908718691515</v>
      </c>
      <c r="W42" s="211">
        <f>'viaj entrados lugar residen acu'!W42/'viaj entrados lugar residen acu'!$E9</f>
        <v>2.3753232243628089E-2</v>
      </c>
      <c r="X42" s="211">
        <f>'viaj entrados lugar residen acu'!X42/'viaj entrados lugar residen acu'!$F9</f>
        <v>1.2407134690574436E-2</v>
      </c>
      <c r="Y42" s="211">
        <f>'viaj entrados lugar residen acu'!Y42/'viaj entrados lugar residen acu'!$G9</f>
        <v>3.3830410340997069E-2</v>
      </c>
      <c r="Z42" s="197">
        <f>IFERROR(Y42/X42-1,"-")</f>
        <v>1.7266900202750004</v>
      </c>
      <c r="AA42" s="198">
        <f t="shared" si="19"/>
        <v>-0.2697714085784626</v>
      </c>
      <c r="AB42" s="196">
        <f t="shared" si="23"/>
        <v>2.1423275650422631E-2</v>
      </c>
      <c r="AC42" s="196">
        <f t="shared" si="24"/>
        <v>-1.2498110259845666E-2</v>
      </c>
      <c r="AD42" s="197">
        <f t="shared" si="20"/>
        <v>3.4851287498677817</v>
      </c>
      <c r="AE42" s="199">
        <f t="shared" si="25"/>
        <v>3.3830410340997069E-2</v>
      </c>
      <c r="AF42" s="199">
        <f t="shared" si="25"/>
        <v>1.7266900202750004</v>
      </c>
      <c r="AG42" s="50"/>
      <c r="AH42" s="50"/>
      <c r="AI42" s="50"/>
    </row>
    <row r="43" spans="1:35" x14ac:dyDescent="0.25">
      <c r="B43" s="195" t="s">
        <v>170</v>
      </c>
      <c r="C43" s="211">
        <f>'viaj entrados lugar residen acu'!C43/'viaj entrados lugar residen acu'!$C10</f>
        <v>6.9719113751658304E-2</v>
      </c>
      <c r="D43" s="211">
        <f>'viaj entrados lugar residen acu'!D43/'viaj entrados lugar residen acu'!$D10</f>
        <v>6.649604196521583E-2</v>
      </c>
      <c r="E43" s="211">
        <f>'viaj entrados lugar residen acu'!E43/'viaj entrados lugar residen acu'!$E10</f>
        <v>9.0183100824350035E-2</v>
      </c>
      <c r="F43" s="211">
        <f>'viaj entrados lugar residen acu'!F43/'viaj entrados lugar residen acu'!$F10</f>
        <v>8.0203244940683885E-2</v>
      </c>
      <c r="G43" s="211">
        <f>'viaj entrados lugar residen acu'!G43/'viaj entrados lugar residen acu'!$G10</f>
        <v>8.8675773515470305E-2</v>
      </c>
      <c r="H43" s="197">
        <f>IFERROR(G43/F43-1,"-")</f>
        <v>0.10563822674571921</v>
      </c>
      <c r="I43" s="198">
        <f>IFERROR(G43/C43-1,"-")</f>
        <v>0.27190046952312419</v>
      </c>
      <c r="J43" s="197">
        <f t="shared" si="17"/>
        <v>0.62685122486132205</v>
      </c>
      <c r="K43" s="199">
        <f t="shared" si="21"/>
        <v>8.8675773515470305E-2</v>
      </c>
      <c r="L43" s="211">
        <f>'viaj entrados lugar residen acu'!L43/'viaj entrados lugar residen acu'!$C10</f>
        <v>0.15156750657810647</v>
      </c>
      <c r="M43" s="211">
        <f>'viaj entrados lugar residen acu'!M43/'viaj entrados lugar residen acu'!$D10</f>
        <v>0.146925846998292</v>
      </c>
      <c r="N43" s="211">
        <f>'viaj entrados lugar residen acu'!N43/'viaj entrados lugar residen acu'!$E10</f>
        <v>0.15680485098287889</v>
      </c>
      <c r="O43" s="211">
        <f>'viaj entrados lugar residen acu'!O43/'viaj entrados lugar residen acu'!$F10</f>
        <v>0.17154134682484298</v>
      </c>
      <c r="P43" s="211">
        <f>'viaj entrados lugar residen acu'!P43/'viaj entrados lugar residen acu'!$G10</f>
        <v>0.17495149902998061</v>
      </c>
      <c r="Q43" s="197">
        <f>IFERROR(P43/O43-1,"-")</f>
        <v>1.9879476687446385E-2</v>
      </c>
      <c r="R43" s="198">
        <f>IFERROR(P43/L43-1,"-")</f>
        <v>0.15428103938507287</v>
      </c>
      <c r="S43" s="197">
        <f t="shared" si="18"/>
        <v>0.96040609292236334</v>
      </c>
      <c r="T43" s="199">
        <f t="shared" si="22"/>
        <v>0.17495149902998061</v>
      </c>
      <c r="U43" s="211">
        <f>'viaj entrados lugar residen acu'!U43/'viaj entrados lugar residen acu'!$C10</f>
        <v>2.2114337848022601E-2</v>
      </c>
      <c r="V43" s="211">
        <f>'viaj entrados lugar residen acu'!V43/'viaj entrados lugar residen acu'!$D10</f>
        <v>5.6380182857505456E-2</v>
      </c>
      <c r="W43" s="211">
        <f>'viaj entrados lugar residen acu'!W43/'viaj entrados lugar residen acu'!$E10</f>
        <v>2.8218135700697526E-2</v>
      </c>
      <c r="X43" s="211">
        <f>'viaj entrados lugar residen acu'!X43/'viaj entrados lugar residen acu'!$F10</f>
        <v>1.3542393579902303E-2</v>
      </c>
      <c r="Y43" s="211">
        <f>'viaj entrados lugar residen acu'!Y43/'viaj entrados lugar residen acu'!$G10</f>
        <v>4.0110802216044322E-2</v>
      </c>
      <c r="Z43" s="197">
        <f>IFERROR(Y43/X43-1,"-")</f>
        <v>1.9618694789354727</v>
      </c>
      <c r="AA43" s="198">
        <f t="shared" si="19"/>
        <v>0.81379168988461981</v>
      </c>
      <c r="AB43" s="196">
        <f t="shared" si="23"/>
        <v>2.6568408636142019E-2</v>
      </c>
      <c r="AC43" s="196">
        <f t="shared" si="24"/>
        <v>1.7996464368021721E-2</v>
      </c>
      <c r="AD43" s="197">
        <f t="shared" si="20"/>
        <v>4.1321198464445343</v>
      </c>
      <c r="AE43" s="199">
        <f t="shared" si="25"/>
        <v>4.0110802216044322E-2</v>
      </c>
      <c r="AF43" s="199">
        <f t="shared" si="25"/>
        <v>1.9618694789354727</v>
      </c>
      <c r="AG43" s="50"/>
      <c r="AH43" s="50"/>
      <c r="AI43" s="50"/>
    </row>
    <row r="44" spans="1:35" x14ac:dyDescent="0.25">
      <c r="B44" s="190" t="s">
        <v>178</v>
      </c>
      <c r="C44" s="210">
        <f>'viaj entrados lugar residen acu'!C44/'viaj entrados lugar residen acu'!$C11</f>
        <v>0.14182072762922268</v>
      </c>
      <c r="D44" s="210">
        <f>'viaj entrados lugar residen acu'!D44/'viaj entrados lugar residen acu'!$D11</f>
        <v>0.14055043457540231</v>
      </c>
      <c r="E44" s="210">
        <f>'viaj entrados lugar residen acu'!E44/'viaj entrados lugar residen acu'!$E11</f>
        <v>0.20268032984476556</v>
      </c>
      <c r="F44" s="210">
        <f>'viaj entrados lugar residen acu'!F44/'viaj entrados lugar residen acu'!$F11</f>
        <v>0.15449608342483556</v>
      </c>
      <c r="G44" s="210">
        <f>'viaj entrados lugar residen acu'!G44/'viaj entrados lugar residen acu'!$G11</f>
        <v>0.15114845129707546</v>
      </c>
      <c r="H44" s="192">
        <f>IFERROR(G44/F44-1,"-")</f>
        <v>-2.1668071148151613E-2</v>
      </c>
      <c r="I44" s="193">
        <f>IFERROR(G44/C44-1,"-")</f>
        <v>6.577122980386374E-2</v>
      </c>
      <c r="J44" s="192">
        <f t="shared" si="17"/>
        <v>1.0684721212489232</v>
      </c>
      <c r="K44" s="194">
        <f t="shared" si="21"/>
        <v>0.15114845129707546</v>
      </c>
      <c r="L44" s="210">
        <f>'viaj entrados lugar residen acu'!L44/'viaj entrados lugar residen acu'!$C11</f>
        <v>0.19519836298619953</v>
      </c>
      <c r="M44" s="210">
        <f>'viaj entrados lugar residen acu'!M44/'viaj entrados lugar residen acu'!$D11</f>
        <v>0.17046653718800689</v>
      </c>
      <c r="N44" s="210">
        <f>'viaj entrados lugar residen acu'!N44/'viaj entrados lugar residen acu'!$E11</f>
        <v>8.7948749437144383E-2</v>
      </c>
      <c r="O44" s="210">
        <f>'viaj entrados lugar residen acu'!O44/'viaj entrados lugar residen acu'!$F11</f>
        <v>0.19169226279579013</v>
      </c>
      <c r="P44" s="210">
        <f>'viaj entrados lugar residen acu'!P44/'viaj entrados lugar residen acu'!$G11</f>
        <v>0.1912881116712733</v>
      </c>
      <c r="Q44" s="192">
        <f>IFERROR(P44/O44-1,"-")</f>
        <v>-2.1083330053199845E-3</v>
      </c>
      <c r="R44" s="193">
        <f>IFERROR(P44/L44-1,"-")</f>
        <v>-2.0032193175732127E-2</v>
      </c>
      <c r="S44" s="192">
        <f t="shared" si="18"/>
        <v>1.0500868467621536</v>
      </c>
      <c r="T44" s="194">
        <f t="shared" si="22"/>
        <v>0.1912881116712733</v>
      </c>
      <c r="U44" s="210">
        <f>'viaj entrados lugar residen acu'!U44/'viaj entrados lugar residen acu'!$C11</f>
        <v>1.7037144590504556E-2</v>
      </c>
      <c r="V44" s="210">
        <f>'viaj entrados lugar residen acu'!V44/'viaj entrados lugar residen acu'!$D11</f>
        <v>2.9536130894276778E-2</v>
      </c>
      <c r="W44" s="210">
        <f>'viaj entrados lugar residen acu'!W44/'viaj entrados lugar residen acu'!$E11</f>
        <v>7.5581844892909616E-2</v>
      </c>
      <c r="X44" s="210">
        <f>'viaj entrados lugar residen acu'!X44/'viaj entrados lugar residen acu'!$F11</f>
        <v>1.4481145642849494E-3</v>
      </c>
      <c r="Y44" s="210">
        <f>'viaj entrados lugar residen acu'!Y44/'viaj entrados lugar residen acu'!$G11</f>
        <v>4.2455452849253401E-3</v>
      </c>
      <c r="Z44" s="192">
        <f>IFERROR(Y44/X44-1,"-")</f>
        <v>1.9317744532330612</v>
      </c>
      <c r="AA44" s="193">
        <f t="shared" si="19"/>
        <v>-0.75080652380613455</v>
      </c>
      <c r="AB44" s="191">
        <f t="shared" si="23"/>
        <v>2.7974307206403907E-3</v>
      </c>
      <c r="AC44" s="191">
        <f t="shared" si="24"/>
        <v>-1.2791599305579215E-2</v>
      </c>
      <c r="AD44" s="192">
        <f t="shared" si="20"/>
        <v>0.43736602016405873</v>
      </c>
      <c r="AE44" s="194">
        <f t="shared" si="25"/>
        <v>4.2455452849253401E-3</v>
      </c>
      <c r="AF44" s="194">
        <f t="shared" si="25"/>
        <v>1.9317744532330612</v>
      </c>
      <c r="AG44" s="50"/>
      <c r="AH44" s="50"/>
      <c r="AI44" s="50"/>
    </row>
    <row r="45" spans="1:35" x14ac:dyDescent="0.25">
      <c r="B45" s="195" t="s">
        <v>182</v>
      </c>
      <c r="C45" s="211">
        <f>'viaj entrados lugar residen acu'!C45/'viaj entrados lugar residen acu'!$C12</f>
        <v>0.11020921451579352</v>
      </c>
      <c r="D45" s="211">
        <f>'viaj entrados lugar residen acu'!D45/'viaj entrados lugar residen acu'!$D12</f>
        <v>0.10462380060929967</v>
      </c>
      <c r="E45" s="211">
        <f>'viaj entrados lugar residen acu'!E45/'viaj entrados lugar residen acu'!$E12</f>
        <v>6.7847831239630244E-2</v>
      </c>
      <c r="F45" s="211">
        <f>'viaj entrados lugar residen acu'!F45/'viaj entrados lugar residen acu'!$F12</f>
        <v>0.11346706374333905</v>
      </c>
      <c r="G45" s="211">
        <f>'viaj entrados lugar residen acu'!G45/'viaj entrados lugar residen acu'!$G12</f>
        <v>0.12188838794855687</v>
      </c>
      <c r="H45" s="197">
        <f t="shared" ref="H45:H69" si="26">IFERROR(G45/F45-1,"-")</f>
        <v>7.4218226218197847E-2</v>
      </c>
      <c r="I45" s="198">
        <f t="shared" ref="I45:I69" si="27">IFERROR(G45/C45-1,"-")</f>
        <v>0.10597274904894327</v>
      </c>
      <c r="J45" s="197">
        <f t="shared" si="17"/>
        <v>0.86163201349007879</v>
      </c>
      <c r="K45" s="199">
        <f t="shared" si="21"/>
        <v>0.12188838794855687</v>
      </c>
      <c r="L45" s="211">
        <f>'viaj entrados lugar residen acu'!L45/'viaj entrados lugar residen acu'!$C12</f>
        <v>0.27926387251719292</v>
      </c>
      <c r="M45" s="211">
        <f>'viaj entrados lugar residen acu'!M45/'viaj entrados lugar residen acu'!$D12</f>
        <v>0.2622747848136372</v>
      </c>
      <c r="N45" s="211">
        <f>'viaj entrados lugar residen acu'!N45/'viaj entrados lugar residen acu'!$E12</f>
        <v>0.16052382081061864</v>
      </c>
      <c r="O45" s="211">
        <f>'viaj entrados lugar residen acu'!O45/'viaj entrados lugar residen acu'!$F12</f>
        <v>0.26776588992853934</v>
      </c>
      <c r="P45" s="211">
        <f>'viaj entrados lugar residen acu'!P45/'viaj entrados lugar residen acu'!$G12</f>
        <v>0.26647957469986833</v>
      </c>
      <c r="Q45" s="197">
        <f t="shared" ref="Q45:Q69" si="28">IFERROR(P45/O45-1,"-")</f>
        <v>-4.803880094713664E-3</v>
      </c>
      <c r="R45" s="198">
        <f t="shared" ref="R45:R69" si="29">IFERROR(P45/L45-1,"-")</f>
        <v>-4.5778559546894249E-2</v>
      </c>
      <c r="S45" s="197">
        <f t="shared" si="18"/>
        <v>1.4628546117073071</v>
      </c>
      <c r="T45" s="199">
        <f t="shared" si="22"/>
        <v>0.26647957469986833</v>
      </c>
      <c r="U45" s="211">
        <f>'viaj entrados lugar residen acu'!U45/'viaj entrados lugar residen acu'!$C12</f>
        <v>9.0531451516316711E-3</v>
      </c>
      <c r="V45" s="211">
        <f>'viaj entrados lugar residen acu'!V45/'viaj entrados lugar residen acu'!$D12</f>
        <v>1.5185796780305441E-2</v>
      </c>
      <c r="W45" s="211">
        <f>'viaj entrados lugar residen acu'!W45/'viaj entrados lugar residen acu'!$E12</f>
        <v>0.33870585446788337</v>
      </c>
      <c r="X45" s="211">
        <f>'viaj entrados lugar residen acu'!X45/'viaj entrados lugar residen acu'!$F12</f>
        <v>1.0128515560387449E-4</v>
      </c>
      <c r="Y45" s="211">
        <f>'viaj entrados lugar residen acu'!Y45/'viaj entrados lugar residen acu'!$G12</f>
        <v>2.0039601928431355E-3</v>
      </c>
      <c r="Z45" s="197">
        <f t="shared" ref="Z45:Z69" si="30">IFERROR(Y45/X45-1,"-")</f>
        <v>18.785329655617151</v>
      </c>
      <c r="AA45" s="198">
        <f t="shared" si="19"/>
        <v>-0.77864486216903783</v>
      </c>
      <c r="AB45" s="196">
        <f t="shared" si="23"/>
        <v>1.9026750372392611E-3</v>
      </c>
      <c r="AC45" s="196">
        <f t="shared" si="24"/>
        <v>-7.0491849587885356E-3</v>
      </c>
      <c r="AD45" s="197">
        <f t="shared" si="20"/>
        <v>0.20644323291593741</v>
      </c>
      <c r="AE45" s="199">
        <f t="shared" si="25"/>
        <v>2.0039601928431355E-3</v>
      </c>
      <c r="AF45" s="199">
        <f t="shared" si="25"/>
        <v>18.785329655617151</v>
      </c>
      <c r="AG45" s="50"/>
      <c r="AH45" s="50"/>
      <c r="AI45" s="50"/>
    </row>
    <row r="46" spans="1:35" x14ac:dyDescent="0.25">
      <c r="B46" s="195" t="s">
        <v>186</v>
      </c>
      <c r="C46" s="211">
        <f>'viaj entrados lugar residen acu'!C46/'viaj entrados lugar residen acu'!$C13</f>
        <v>0.28146255776990969</v>
      </c>
      <c r="D46" s="211">
        <f>'viaj entrados lugar residen acu'!D46/'viaj entrados lugar residen acu'!$D13</f>
        <v>0.30939004911791901</v>
      </c>
      <c r="E46" s="211">
        <f>'viaj entrados lugar residen acu'!E46/'viaj entrados lugar residen acu'!$E13</f>
        <v>0.39194236195450688</v>
      </c>
      <c r="F46" s="211">
        <f>'viaj entrados lugar residen acu'!F46/'viaj entrados lugar residen acu'!$F13</f>
        <v>0.33358234511517681</v>
      </c>
      <c r="G46" s="211">
        <f>'viaj entrados lugar residen acu'!G46/'viaj entrados lugar residen acu'!$G13</f>
        <v>0.32123503906457473</v>
      </c>
      <c r="H46" s="197">
        <f t="shared" si="26"/>
        <v>-3.7014267185929484E-2</v>
      </c>
      <c r="I46" s="198">
        <f t="shared" si="27"/>
        <v>0.1413064729099005</v>
      </c>
      <c r="J46" s="197">
        <f t="shared" si="17"/>
        <v>2.270818395182908</v>
      </c>
      <c r="K46" s="199">
        <f t="shared" si="21"/>
        <v>0.32123503906457473</v>
      </c>
      <c r="L46" s="211">
        <f>'viaj entrados lugar residen acu'!L46/'viaj entrados lugar residen acu'!$C13</f>
        <v>0.14039175899928089</v>
      </c>
      <c r="M46" s="211">
        <f>'viaj entrados lugar residen acu'!M46/'viaj entrados lugar residen acu'!$D13</f>
        <v>0.11688143246586365</v>
      </c>
      <c r="N46" s="211">
        <f>'viaj entrados lugar residen acu'!N46/'viaj entrados lugar residen acu'!$E13</f>
        <v>5.5574325866807904E-2</v>
      </c>
      <c r="O46" s="211">
        <f>'viaj entrados lugar residen acu'!O46/'viaj entrados lugar residen acu'!$F13</f>
        <v>0.11714362777334977</v>
      </c>
      <c r="P46" s="211">
        <f>'viaj entrados lugar residen acu'!P46/'viaj entrados lugar residen acu'!$G13</f>
        <v>0.11630115282921831</v>
      </c>
      <c r="Q46" s="197">
        <f t="shared" si="28"/>
        <v>-7.1918119674548864E-3</v>
      </c>
      <c r="R46" s="198">
        <f t="shared" si="29"/>
        <v>-0.1715955861069165</v>
      </c>
      <c r="S46" s="197">
        <f t="shared" si="18"/>
        <v>0.63844171905000568</v>
      </c>
      <c r="T46" s="199">
        <f t="shared" si="22"/>
        <v>0.11630115282921831</v>
      </c>
      <c r="U46" s="211">
        <f>'viaj entrados lugar residen acu'!U46/'viaj entrados lugar residen acu'!$C13</f>
        <v>3.270727316865378E-2</v>
      </c>
      <c r="V46" s="211">
        <f>'viaj entrados lugar residen acu'!V46/'viaj entrados lugar residen acu'!$D13</f>
        <v>6.4254404400196946E-2</v>
      </c>
      <c r="W46" s="211">
        <f>'viaj entrados lugar residen acu'!W46/'viaj entrados lugar residen acu'!$E13</f>
        <v>0.12091022819625426</v>
      </c>
      <c r="X46" s="211">
        <f>'viaj entrados lugar residen acu'!X46/'viaj entrados lugar residen acu'!$F13</f>
        <v>3.751844859093678E-3</v>
      </c>
      <c r="Y46" s="211">
        <f>'viaj entrados lugar residen acu'!Y46/'viaj entrados lugar residen acu'!$G13</f>
        <v>7.9282108282259858E-3</v>
      </c>
      <c r="Z46" s="197">
        <f t="shared" si="30"/>
        <v>1.1131499638130506</v>
      </c>
      <c r="AA46" s="198">
        <f t="shared" si="19"/>
        <v>-0.75760098411920573</v>
      </c>
      <c r="AB46" s="196">
        <f t="shared" si="23"/>
        <v>4.1763659691323078E-3</v>
      </c>
      <c r="AC46" s="196">
        <f t="shared" si="24"/>
        <v>-2.4779062340427795E-2</v>
      </c>
      <c r="AD46" s="197">
        <f t="shared" si="20"/>
        <v>0.81674550246229993</v>
      </c>
      <c r="AE46" s="199">
        <f t="shared" si="25"/>
        <v>7.9282108282259858E-3</v>
      </c>
      <c r="AF46" s="199">
        <f t="shared" si="25"/>
        <v>1.1131499638130506</v>
      </c>
      <c r="AG46" s="50"/>
      <c r="AH46" s="50"/>
      <c r="AI46" s="50"/>
    </row>
    <row r="47" spans="1:35" x14ac:dyDescent="0.25">
      <c r="B47" s="195" t="s">
        <v>190</v>
      </c>
      <c r="C47" s="211">
        <f>'viaj entrados lugar residen acu'!C47/'viaj entrados lugar residen acu'!$C14</f>
        <v>0.2069545328998057</v>
      </c>
      <c r="D47" s="211">
        <f>'viaj entrados lugar residen acu'!D47/'viaj entrados lugar residen acu'!$D14</f>
        <v>0.20010834018819093</v>
      </c>
      <c r="E47" s="211">
        <f>'viaj entrados lugar residen acu'!E47/'viaj entrados lugar residen acu'!$E14</f>
        <v>0.13495190478778327</v>
      </c>
      <c r="F47" s="211">
        <f>'viaj entrados lugar residen acu'!F47/'viaj entrados lugar residen acu'!$F14</f>
        <v>0.21076702521570109</v>
      </c>
      <c r="G47" s="211">
        <f>'viaj entrados lugar residen acu'!G47/'viaj entrados lugar residen acu'!$G14</f>
        <v>0.1759507733713043</v>
      </c>
      <c r="H47" s="197">
        <f t="shared" si="26"/>
        <v>-0.16518832492305424</v>
      </c>
      <c r="I47" s="198">
        <f t="shared" si="27"/>
        <v>-0.14980952141556358</v>
      </c>
      <c r="J47" s="197">
        <f t="shared" si="17"/>
        <v>1.2438003462564329</v>
      </c>
      <c r="K47" s="199">
        <f t="shared" si="21"/>
        <v>0.1759507733713043</v>
      </c>
      <c r="L47" s="211">
        <f>'viaj entrados lugar residen acu'!L47/'viaj entrados lugar residen acu'!$C14</f>
        <v>0.25010539373646234</v>
      </c>
      <c r="M47" s="211">
        <f>'viaj entrados lugar residen acu'!M47/'viaj entrados lugar residen acu'!$D14</f>
        <v>0.24391589591316734</v>
      </c>
      <c r="N47" s="211">
        <f>'viaj entrados lugar residen acu'!N47/'viaj entrados lugar residen acu'!$E14</f>
        <v>0.18451442856366501</v>
      </c>
      <c r="O47" s="211">
        <f>'viaj entrados lugar residen acu'!O47/'viaj entrados lugar residen acu'!$F14</f>
        <v>0.24973834422466337</v>
      </c>
      <c r="P47" s="211">
        <f>'viaj entrados lugar residen acu'!P47/'viaj entrados lugar residen acu'!$G14</f>
        <v>0.26363863961757827</v>
      </c>
      <c r="Q47" s="197">
        <f t="shared" si="28"/>
        <v>5.5659436023209441E-2</v>
      </c>
      <c r="R47" s="198">
        <f t="shared" si="29"/>
        <v>5.4110172031619497E-2</v>
      </c>
      <c r="S47" s="197">
        <f t="shared" si="18"/>
        <v>1.4472591388033529</v>
      </c>
      <c r="T47" s="199">
        <f t="shared" si="22"/>
        <v>0.26363863961757827</v>
      </c>
      <c r="U47" s="211">
        <f>'viaj entrados lugar residen acu'!U47/'viaj entrados lugar residen acu'!$C14</f>
        <v>2.5105514878688177E-2</v>
      </c>
      <c r="V47" s="211">
        <f>'viaj entrados lugar residen acu'!V47/'viaj entrados lugar residen acu'!$D14</f>
        <v>3.7738498886503623E-2</v>
      </c>
      <c r="W47" s="211">
        <f>'viaj entrados lugar residen acu'!W47/'viaj entrados lugar residen acu'!$E14</f>
        <v>1.4333460138035976E-2</v>
      </c>
      <c r="X47" s="211">
        <f>'viaj entrados lugar residen acu'!X47/'viaj entrados lugar residen acu'!$F14</f>
        <v>2.5066183519643973E-3</v>
      </c>
      <c r="Y47" s="211">
        <f>'viaj entrados lugar residen acu'!Y47/'viaj entrados lugar residen acu'!$G14</f>
        <v>4.9602165596125715E-3</v>
      </c>
      <c r="Z47" s="197">
        <f t="shared" si="30"/>
        <v>0.97884793898733258</v>
      </c>
      <c r="AA47" s="198">
        <f t="shared" si="19"/>
        <v>-0.80242522076998912</v>
      </c>
      <c r="AB47" s="196">
        <f t="shared" si="23"/>
        <v>2.4535982076481742E-3</v>
      </c>
      <c r="AC47" s="196">
        <f t="shared" si="24"/>
        <v>-2.0145298319075605E-2</v>
      </c>
      <c r="AD47" s="197">
        <f t="shared" si="20"/>
        <v>0.51098976226507509</v>
      </c>
      <c r="AE47" s="199">
        <f t="shared" si="25"/>
        <v>4.9602165596125715E-3</v>
      </c>
      <c r="AF47" s="199">
        <f t="shared" si="25"/>
        <v>0.97884793898733258</v>
      </c>
      <c r="AG47" s="50"/>
      <c r="AH47" s="50"/>
      <c r="AI47" s="50"/>
    </row>
    <row r="48" spans="1:35" x14ac:dyDescent="0.25">
      <c r="B48" s="195" t="s">
        <v>199</v>
      </c>
      <c r="C48" s="211">
        <f>'viaj entrados lugar residen acu'!C48/'viaj entrados lugar residen acu'!$C15</f>
        <v>9.4362244766122816E-2</v>
      </c>
      <c r="D48" s="211">
        <f>'viaj entrados lugar residen acu'!D48/'viaj entrados lugar residen acu'!$D15</f>
        <v>0.10496425398705529</v>
      </c>
      <c r="E48" s="211">
        <f>'viaj entrados lugar residen acu'!E48/'viaj entrados lugar residen acu'!$E15</f>
        <v>8.3661805281828927E-2</v>
      </c>
      <c r="F48" s="211">
        <f>'viaj entrados lugar residen acu'!F48/'viaj entrados lugar residen acu'!$F15</f>
        <v>0.10538215133919893</v>
      </c>
      <c r="G48" s="211">
        <f>'viaj entrados lugar residen acu'!G48/'viaj entrados lugar residen acu'!$G15</f>
        <v>0.10581117671392576</v>
      </c>
      <c r="H48" s="197">
        <f t="shared" si="26"/>
        <v>4.071138890929582E-3</v>
      </c>
      <c r="I48" s="198">
        <f t="shared" si="27"/>
        <v>0.12132958447713027</v>
      </c>
      <c r="J48" s="197">
        <f t="shared" si="17"/>
        <v>0.74798181169032207</v>
      </c>
      <c r="K48" s="199">
        <f t="shared" si="21"/>
        <v>0.10581117671392576</v>
      </c>
      <c r="L48" s="211">
        <f>'viaj entrados lugar residen acu'!L48/'viaj entrados lugar residen acu'!$C15</f>
        <v>0.15973725962408075</v>
      </c>
      <c r="M48" s="211">
        <f>'viaj entrados lugar residen acu'!M48/'viaj entrados lugar residen acu'!$D15</f>
        <v>0.17296628452980245</v>
      </c>
      <c r="N48" s="211">
        <f>'viaj entrados lugar residen acu'!N48/'viaj entrados lugar residen acu'!$E15</f>
        <v>5.5577453685455261E-2</v>
      </c>
      <c r="O48" s="211">
        <f>'viaj entrados lugar residen acu'!O48/'viaj entrados lugar residen acu'!$F15</f>
        <v>0.16885992714487352</v>
      </c>
      <c r="P48" s="211">
        <f>'viaj entrados lugar residen acu'!P48/'viaj entrados lugar residen acu'!$G15</f>
        <v>0.15344477454777933</v>
      </c>
      <c r="Q48" s="197">
        <f t="shared" si="28"/>
        <v>-9.1289584555302783E-2</v>
      </c>
      <c r="R48" s="198">
        <f t="shared" si="29"/>
        <v>-3.9392719589092184E-2</v>
      </c>
      <c r="S48" s="197">
        <f t="shared" si="18"/>
        <v>0.84234371937294272</v>
      </c>
      <c r="T48" s="199">
        <f t="shared" si="22"/>
        <v>0.15344477454777933</v>
      </c>
      <c r="U48" s="211">
        <f>'viaj entrados lugar residen acu'!U48/'viaj entrados lugar residen acu'!$C15</f>
        <v>3.8015700339536641E-2</v>
      </c>
      <c r="V48" s="211">
        <f>'viaj entrados lugar residen acu'!V48/'viaj entrados lugar residen acu'!$D15</f>
        <v>7.004314903337705E-2</v>
      </c>
      <c r="W48" s="211">
        <f>'viaj entrados lugar residen acu'!W48/'viaj entrados lugar residen acu'!$E15</f>
        <v>0.2953291288923926</v>
      </c>
      <c r="X48" s="211">
        <f>'viaj entrados lugar residen acu'!X48/'viaj entrados lugar residen acu'!$F15</f>
        <v>4.0991573484790861E-4</v>
      </c>
      <c r="Y48" s="211">
        <f>'viaj entrados lugar residen acu'!Y48/'viaj entrados lugar residen acu'!$G15</f>
        <v>6.8397202060847652E-3</v>
      </c>
      <c r="Z48" s="197">
        <f t="shared" si="30"/>
        <v>15.685673724192394</v>
      </c>
      <c r="AA48" s="198">
        <f t="shared" si="19"/>
        <v>-0.82008169927172436</v>
      </c>
      <c r="AB48" s="196">
        <f t="shared" si="23"/>
        <v>6.4298044712368567E-3</v>
      </c>
      <c r="AC48" s="196">
        <f t="shared" si="24"/>
        <v>-3.1175980133451877E-2</v>
      </c>
      <c r="AD48" s="197">
        <f t="shared" si="20"/>
        <v>0.70461177653498885</v>
      </c>
      <c r="AE48" s="199">
        <f t="shared" si="25"/>
        <v>6.8397202060847652E-3</v>
      </c>
      <c r="AF48" s="199">
        <f t="shared" si="25"/>
        <v>15.685673724192394</v>
      </c>
      <c r="AG48" s="50"/>
      <c r="AH48" s="50"/>
      <c r="AI48" s="50"/>
    </row>
    <row r="49" spans="2:35" x14ac:dyDescent="0.25">
      <c r="B49" s="195" t="s">
        <v>194</v>
      </c>
      <c r="C49" s="211">
        <f>'viaj entrados lugar residen acu'!C49/'viaj entrados lugar residen acu'!$C16</f>
        <v>3.8222041284615885E-2</v>
      </c>
      <c r="D49" s="211">
        <f>'viaj entrados lugar residen acu'!D49/'viaj entrados lugar residen acu'!$D16</f>
        <v>4.9674552753634485E-2</v>
      </c>
      <c r="E49" s="211">
        <f>'viaj entrados lugar residen acu'!E49/'viaj entrados lugar residen acu'!$E16</f>
        <v>6.7560249119956672E-2</v>
      </c>
      <c r="F49" s="211">
        <f>'viaj entrados lugar residen acu'!F49/'viaj entrados lugar residen acu'!$F16</f>
        <v>4.7066553697715834E-2</v>
      </c>
      <c r="G49" s="211">
        <f>'viaj entrados lugar residen acu'!G49/'viaj entrados lugar residen acu'!$G16</f>
        <v>4.5993378051500229E-2</v>
      </c>
      <c r="H49" s="197">
        <f t="shared" si="26"/>
        <v>-2.2801237012339159E-2</v>
      </c>
      <c r="I49" s="198">
        <f t="shared" si="27"/>
        <v>0.20332081975988703</v>
      </c>
      <c r="J49" s="197">
        <f t="shared" si="17"/>
        <v>0.32512832111989337</v>
      </c>
      <c r="K49" s="199">
        <f t="shared" si="21"/>
        <v>4.5993378051500229E-2</v>
      </c>
      <c r="L49" s="211">
        <f>'viaj entrados lugar residen acu'!L49/'viaj entrados lugar residen acu'!$C16</f>
        <v>0.13556750154979227</v>
      </c>
      <c r="M49" s="211">
        <f>'viaj entrados lugar residen acu'!M49/'viaj entrados lugar residen acu'!$D16</f>
        <v>0.11745332657754219</v>
      </c>
      <c r="N49" s="211">
        <f>'viaj entrados lugar residen acu'!N49/'viaj entrados lugar residen acu'!$E16</f>
        <v>0.10452206877877064</v>
      </c>
      <c r="O49" s="211">
        <f>'viaj entrados lugar residen acu'!O49/'viaj entrados lugar residen acu'!$F16</f>
        <v>0.12148773191776321</v>
      </c>
      <c r="P49" s="211">
        <f>'viaj entrados lugar residen acu'!P49/'viaj entrados lugar residen acu'!$G16</f>
        <v>0.12320083717898132</v>
      </c>
      <c r="Q49" s="197">
        <f t="shared" si="28"/>
        <v>1.4101055589528455E-2</v>
      </c>
      <c r="R49" s="198">
        <f t="shared" si="29"/>
        <v>-9.1221452261321057E-2</v>
      </c>
      <c r="S49" s="197">
        <f t="shared" si="18"/>
        <v>0.67631792431543136</v>
      </c>
      <c r="T49" s="199">
        <f t="shared" si="22"/>
        <v>0.12320083717898132</v>
      </c>
      <c r="U49" s="211">
        <f>'viaj entrados lugar residen acu'!U49/'viaj entrados lugar residen acu'!$C16</f>
        <v>1.4618936148558E-2</v>
      </c>
      <c r="V49" s="211">
        <f>'viaj entrados lugar residen acu'!V49/'viaj entrados lugar residen acu'!$D16</f>
        <v>3.291499395876369E-2</v>
      </c>
      <c r="W49" s="211">
        <f>'viaj entrados lugar residen acu'!W49/'viaj entrados lugar residen acu'!$E16</f>
        <v>5.3614947197400488E-2</v>
      </c>
      <c r="X49" s="211">
        <f>'viaj entrados lugar residen acu'!X49/'viaj entrados lugar residen acu'!$F16</f>
        <v>2.0749399131983468E-3</v>
      </c>
      <c r="Y49" s="211">
        <f>'viaj entrados lugar residen acu'!Y49/'viaj entrados lugar residen acu'!$G16</f>
        <v>4.9493060678320842E-3</v>
      </c>
      <c r="Z49" s="197">
        <f t="shared" si="30"/>
        <v>1.385276815174441</v>
      </c>
      <c r="AA49" s="198">
        <f t="shared" si="19"/>
        <v>-0.66144553765492164</v>
      </c>
      <c r="AB49" s="196">
        <f t="shared" si="23"/>
        <v>2.8743661546337374E-3</v>
      </c>
      <c r="AC49" s="196">
        <f t="shared" si="24"/>
        <v>-9.6696300807259158E-3</v>
      </c>
      <c r="AD49" s="197">
        <f t="shared" si="20"/>
        <v>0.50986578924210257</v>
      </c>
      <c r="AE49" s="199">
        <f t="shared" si="25"/>
        <v>4.9493060678320842E-3</v>
      </c>
      <c r="AF49" s="199">
        <f>Z49/$G16</f>
        <v>1.385276815174441</v>
      </c>
      <c r="AG49" s="50"/>
      <c r="AH49" s="50"/>
      <c r="AI49" s="50"/>
    </row>
    <row r="50" spans="2:35" x14ac:dyDescent="0.25">
      <c r="B50" s="195" t="s">
        <v>203</v>
      </c>
      <c r="C50" s="211">
        <f>'viaj entrados lugar residen acu'!C50/'viaj entrados lugar residen acu'!$C17</f>
        <v>0.17373059495819254</v>
      </c>
      <c r="D50" s="211">
        <f>'viaj entrados lugar residen acu'!D50/'viaj entrados lugar residen acu'!$D17</f>
        <v>0.16421112587810899</v>
      </c>
      <c r="E50" s="211">
        <f>'viaj entrados lugar residen acu'!E50/'viaj entrados lugar residen acu'!$E17</f>
        <v>0.22590319911748483</v>
      </c>
      <c r="F50" s="211">
        <f>'viaj entrados lugar residen acu'!F50/'viaj entrados lugar residen acu'!$F17</f>
        <v>0.20102009527869391</v>
      </c>
      <c r="G50" s="211">
        <f>'viaj entrados lugar residen acu'!G50/'viaj entrados lugar residen acu'!$G17</f>
        <v>0.15996397714800326</v>
      </c>
      <c r="H50" s="197">
        <f t="shared" si="26"/>
        <v>-0.20423887509241567</v>
      </c>
      <c r="I50" s="198">
        <f t="shared" si="27"/>
        <v>-7.9241182668499777E-2</v>
      </c>
      <c r="J50" s="197">
        <f t="shared" si="17"/>
        <v>1.1307892903964432</v>
      </c>
      <c r="K50" s="199">
        <f t="shared" si="21"/>
        <v>0.15996397714800326</v>
      </c>
      <c r="L50" s="211">
        <f>'viaj entrados lugar residen acu'!L50/'viaj entrados lugar residen acu'!$C17</f>
        <v>0.14737710788969685</v>
      </c>
      <c r="M50" s="211">
        <f>'viaj entrados lugar residen acu'!M50/'viaj entrados lugar residen acu'!$D17</f>
        <v>0.1433263717486235</v>
      </c>
      <c r="N50" s="211">
        <f>'viaj entrados lugar residen acu'!N50/'viaj entrados lugar residen acu'!$E17</f>
        <v>9.786955322669609E-2</v>
      </c>
      <c r="O50" s="211">
        <f>'viaj entrados lugar residen acu'!O50/'viaj entrados lugar residen acu'!$F17</f>
        <v>0.14027057952480312</v>
      </c>
      <c r="P50" s="211">
        <f>'viaj entrados lugar residen acu'!P50/'viaj entrados lugar residen acu'!$G17</f>
        <v>0.15196437114794697</v>
      </c>
      <c r="Q50" s="197">
        <f t="shared" si="28"/>
        <v>8.3365960722191934E-2</v>
      </c>
      <c r="R50" s="198">
        <f t="shared" si="29"/>
        <v>3.1126023057009844E-2</v>
      </c>
      <c r="S50" s="197">
        <f t="shared" si="18"/>
        <v>0.83421696165400305</v>
      </c>
      <c r="T50" s="199">
        <f t="shared" si="22"/>
        <v>0.15196437114794697</v>
      </c>
      <c r="U50" s="211">
        <f>'viaj entrados lugar residen acu'!U50/'viaj entrados lugar residen acu'!$C17</f>
        <v>7.3805334537470997E-3</v>
      </c>
      <c r="V50" s="211">
        <f>'viaj entrados lugar residen acu'!V50/'viaj entrados lugar residen acu'!$D17</f>
        <v>1.5397759635466109E-2</v>
      </c>
      <c r="W50" s="211">
        <f>'viaj entrados lugar residen acu'!W50/'viaj entrados lugar residen acu'!$E17</f>
        <v>1.223800330943188E-2</v>
      </c>
      <c r="X50" s="211">
        <f>'viaj entrados lugar residen acu'!X50/'viaj entrados lugar residen acu'!$F17</f>
        <v>2.1763029772722173E-3</v>
      </c>
      <c r="Y50" s="211">
        <f>'viaj entrados lugar residen acu'!Y50/'viaj entrados lugar residen acu'!$G17</f>
        <v>5.0094278557960203E-3</v>
      </c>
      <c r="Z50" s="197">
        <f t="shared" si="30"/>
        <v>1.3018062779452002</v>
      </c>
      <c r="AA50" s="198">
        <f t="shared" si="19"/>
        <v>-0.32126479919243078</v>
      </c>
      <c r="AB50" s="196">
        <f t="shared" si="23"/>
        <v>2.833124878523803E-3</v>
      </c>
      <c r="AC50" s="196">
        <f t="shared" si="24"/>
        <v>-2.3711055979510794E-3</v>
      </c>
      <c r="AD50" s="197">
        <f t="shared" si="20"/>
        <v>0.51605939344656138</v>
      </c>
      <c r="AE50" s="199">
        <f t="shared" si="25"/>
        <v>5.0094278557960203E-3</v>
      </c>
      <c r="AF50" s="199">
        <f t="shared" si="25"/>
        <v>1.3018062779452002</v>
      </c>
      <c r="AG50" s="50"/>
      <c r="AH50" s="50"/>
      <c r="AI50" s="50"/>
    </row>
    <row r="51" spans="2:35" x14ac:dyDescent="0.25">
      <c r="B51" s="195" t="s">
        <v>207</v>
      </c>
      <c r="C51" s="211">
        <f>'viaj entrados lugar residen acu'!C51/'viaj entrados lugar residen acu'!$C18</f>
        <v>5.4406608060055317E-2</v>
      </c>
      <c r="D51" s="211">
        <f>'viaj entrados lugar residen acu'!D51/'viaj entrados lugar residen acu'!$D18</f>
        <v>5.8980240194891231E-2</v>
      </c>
      <c r="E51" s="211">
        <f>'viaj entrados lugar residen acu'!E51/'viaj entrados lugar residen acu'!$E18</f>
        <v>0.10494795380008555</v>
      </c>
      <c r="F51" s="211">
        <f>'viaj entrados lugar residen acu'!F51/'viaj entrados lugar residen acu'!$F18</f>
        <v>5.8185059811350304E-2</v>
      </c>
      <c r="G51" s="211">
        <f>'viaj entrados lugar residen acu'!G51/'viaj entrados lugar residen acu'!$G18</f>
        <v>6.9578526018365908E-2</v>
      </c>
      <c r="H51" s="197">
        <f t="shared" si="26"/>
        <v>0.19581429054049115</v>
      </c>
      <c r="I51" s="198">
        <f t="shared" si="27"/>
        <v>0.2788616769044574</v>
      </c>
      <c r="J51" s="197">
        <f t="shared" si="17"/>
        <v>0.49185231241370481</v>
      </c>
      <c r="K51" s="199">
        <f t="shared" si="21"/>
        <v>6.9578526018365908E-2</v>
      </c>
      <c r="L51" s="211">
        <f>'viaj entrados lugar residen acu'!L51/'viaj entrados lugar residen acu'!$C18</f>
        <v>0.53664559462662975</v>
      </c>
      <c r="M51" s="211">
        <f>'viaj entrados lugar residen acu'!M51/'viaj entrados lugar residen acu'!$D18</f>
        <v>0.48033279671762141</v>
      </c>
      <c r="N51" s="211">
        <f>'viaj entrados lugar residen acu'!N51/'viaj entrados lugar residen acu'!$E18</f>
        <v>0.29944388991872239</v>
      </c>
      <c r="O51" s="211">
        <f>'viaj entrados lugar residen acu'!O51/'viaj entrados lugar residen acu'!$F18</f>
        <v>0.45854163905988365</v>
      </c>
      <c r="P51" s="211">
        <f>'viaj entrados lugar residen acu'!P51/'viaj entrados lugar residen acu'!$G18</f>
        <v>0.47812181147476651</v>
      </c>
      <c r="Q51" s="197">
        <f t="shared" si="28"/>
        <v>4.2700969218469886E-2</v>
      </c>
      <c r="R51" s="198">
        <f t="shared" si="29"/>
        <v>-0.10905480961337444</v>
      </c>
      <c r="S51" s="197">
        <f t="shared" si="18"/>
        <v>2.6246765729098089</v>
      </c>
      <c r="T51" s="199">
        <f t="shared" si="22"/>
        <v>0.47812181147476651</v>
      </c>
      <c r="U51" s="211">
        <f>'viaj entrados lugar residen acu'!U51/'viaj entrados lugar residen acu'!$C18</f>
        <v>1.3211181351244568E-3</v>
      </c>
      <c r="V51" s="211">
        <f>'viaj entrados lugar residen acu'!V51/'viaj entrados lugar residen acu'!$D18</f>
        <v>2.8065476614477225E-3</v>
      </c>
      <c r="W51" s="211">
        <f>'viaj entrados lugar residen acu'!W51/'viaj entrados lugar residen acu'!$E18</f>
        <v>1.5685156138599745E-2</v>
      </c>
      <c r="X51" s="211">
        <f>'viaj entrados lugar residen acu'!X51/'viaj entrados lugar residen acu'!$F18</f>
        <v>1.6262904916215922E-4</v>
      </c>
      <c r="Y51" s="211">
        <f>'viaj entrados lugar residen acu'!Y51/'viaj entrados lugar residen acu'!$G18</f>
        <v>3.2375794678596656E-4</v>
      </c>
      <c r="Z51" s="197">
        <f t="shared" si="30"/>
        <v>0.99077562375184236</v>
      </c>
      <c r="AA51" s="198">
        <f t="shared" si="19"/>
        <v>-0.75493641470944861</v>
      </c>
      <c r="AB51" s="196">
        <f t="shared" si="23"/>
        <v>1.6112889762380733E-4</v>
      </c>
      <c r="AC51" s="196">
        <f t="shared" si="24"/>
        <v>-9.9736018833849029E-4</v>
      </c>
      <c r="AD51" s="197">
        <f t="shared" si="20"/>
        <v>3.3352776894182964E-2</v>
      </c>
      <c r="AE51" s="199">
        <f t="shared" si="25"/>
        <v>3.2375794678596656E-4</v>
      </c>
      <c r="AF51" s="199">
        <f t="shared" si="25"/>
        <v>0.99077562375184236</v>
      </c>
      <c r="AG51" s="50"/>
      <c r="AH51" s="50"/>
      <c r="AI51" s="50"/>
    </row>
    <row r="52" spans="2:35" x14ac:dyDescent="0.25">
      <c r="B52" s="195" t="s">
        <v>229</v>
      </c>
      <c r="C52" s="211">
        <f>'viaj entrados lugar residen acu'!C52/'viaj entrados lugar residen acu'!$C19</f>
        <v>0.2185005409514898</v>
      </c>
      <c r="D52" s="211">
        <f>'viaj entrados lugar residen acu'!D52/'viaj entrados lugar residen acu'!$D19</f>
        <v>0.20754030452306316</v>
      </c>
      <c r="E52" s="211">
        <f>'viaj entrados lugar residen acu'!E52/'viaj entrados lugar residen acu'!$E19</f>
        <v>0.34146511953026704</v>
      </c>
      <c r="F52" s="211">
        <f>'viaj entrados lugar residen acu'!F52/'viaj entrados lugar residen acu'!$F19</f>
        <v>0.26879452715960001</v>
      </c>
      <c r="G52" s="211">
        <f>'viaj entrados lugar residen acu'!G52/'viaj entrados lugar residen acu'!$G19</f>
        <v>0.27943549771658138</v>
      </c>
      <c r="H52" s="197">
        <f t="shared" si="26"/>
        <v>3.9587750053643012E-2</v>
      </c>
      <c r="I52" s="198">
        <f t="shared" si="27"/>
        <v>0.2788778302321</v>
      </c>
      <c r="J52" s="197">
        <f t="shared" si="17"/>
        <v>1.9753364089100744</v>
      </c>
      <c r="K52" s="199">
        <f t="shared" si="21"/>
        <v>0.27943549771658138</v>
      </c>
      <c r="L52" s="211">
        <f>'viaj entrados lugar residen acu'!L52/'viaj entrados lugar residen acu'!$C19</f>
        <v>0.23215591099154945</v>
      </c>
      <c r="M52" s="211">
        <f>'viaj entrados lugar residen acu'!M52/'viaj entrados lugar residen acu'!$D19</f>
        <v>0.17330944917151814</v>
      </c>
      <c r="N52" s="211">
        <f>'viaj entrados lugar residen acu'!N52/'viaj entrados lugar residen acu'!$E19</f>
        <v>2.7540891933454496E-2</v>
      </c>
      <c r="O52" s="211">
        <f>'viaj entrados lugar residen acu'!O52/'viaj entrados lugar residen acu'!$F19</f>
        <v>0.1265279570230938</v>
      </c>
      <c r="P52" s="211">
        <f>'viaj entrados lugar residen acu'!P52/'viaj entrados lugar residen acu'!$G19</f>
        <v>0.11745870961096042</v>
      </c>
      <c r="Q52" s="197">
        <f t="shared" si="28"/>
        <v>-7.1677814338518608E-2</v>
      </c>
      <c r="R52" s="198">
        <f t="shared" si="29"/>
        <v>-0.49405247056045909</v>
      </c>
      <c r="S52" s="197">
        <f t="shared" si="18"/>
        <v>0.64479619210255268</v>
      </c>
      <c r="T52" s="199">
        <f t="shared" si="22"/>
        <v>0.11745870961096042</v>
      </c>
      <c r="U52" s="211">
        <f>'viaj entrados lugar residen acu'!U52/'viaj entrados lugar residen acu'!$C19</f>
        <v>5.7019211088043514E-3</v>
      </c>
      <c r="V52" s="211">
        <f>'viaj entrados lugar residen acu'!V52/'viaj entrados lugar residen acu'!$D19</f>
        <v>1.2287281683833407E-2</v>
      </c>
      <c r="W52" s="211">
        <f>'viaj entrados lugar residen acu'!W52/'viaj entrados lugar residen acu'!$E19</f>
        <v>9.6113518803299311E-3</v>
      </c>
      <c r="X52" s="211">
        <f>'viaj entrados lugar residen acu'!X52/'viaj entrados lugar residen acu'!$F19</f>
        <v>1.0492408742274965E-3</v>
      </c>
      <c r="Y52" s="211">
        <f>'viaj entrados lugar residen acu'!Y52/'viaj entrados lugar residen acu'!$G19</f>
        <v>2.6096212615458574E-3</v>
      </c>
      <c r="Z52" s="197">
        <f t="shared" si="30"/>
        <v>1.4871517357415103</v>
      </c>
      <c r="AA52" s="198">
        <f t="shared" si="19"/>
        <v>-0.54232596141740119</v>
      </c>
      <c r="AB52" s="196">
        <f t="shared" si="23"/>
        <v>1.5603803873183609E-3</v>
      </c>
      <c r="AC52" s="196">
        <f t="shared" si="24"/>
        <v>-3.092299847258494E-3</v>
      </c>
      <c r="AD52" s="197">
        <f t="shared" si="20"/>
        <v>0.26883700177464792</v>
      </c>
      <c r="AE52" s="199">
        <f t="shared" si="25"/>
        <v>2.6096212615458574E-3</v>
      </c>
      <c r="AF52" s="199">
        <f t="shared" si="25"/>
        <v>1.4871517357415103</v>
      </c>
      <c r="AG52" s="50"/>
      <c r="AH52" s="50"/>
      <c r="AI52" s="50"/>
    </row>
    <row r="53" spans="2:35" x14ac:dyDescent="0.25">
      <c r="B53" s="195" t="s">
        <v>219</v>
      </c>
      <c r="C53" s="211">
        <f>'viaj entrados lugar residen acu'!C53/'viaj entrados lugar residen acu'!$C20</f>
        <v>8.3663475099396881E-2</v>
      </c>
      <c r="D53" s="211">
        <f>'viaj entrados lugar residen acu'!D53/'viaj entrados lugar residen acu'!$D20</f>
        <v>8.6812624395791863E-2</v>
      </c>
      <c r="E53" s="211">
        <f>'viaj entrados lugar residen acu'!E53/'viaj entrados lugar residen acu'!$E20</f>
        <v>0.10816681146828845</v>
      </c>
      <c r="F53" s="211">
        <f>'viaj entrados lugar residen acu'!F53/'viaj entrados lugar residen acu'!$F20</f>
        <v>0.10112601424076834</v>
      </c>
      <c r="G53" s="211">
        <f>'viaj entrados lugar residen acu'!G53/'viaj entrados lugar residen acu'!$G20</f>
        <v>9.8328783955081697E-2</v>
      </c>
      <c r="H53" s="197">
        <f t="shared" si="26"/>
        <v>-2.7660837883185851E-2</v>
      </c>
      <c r="I53" s="198">
        <f t="shared" si="27"/>
        <v>0.17528926258754618</v>
      </c>
      <c r="J53" s="197">
        <f t="shared" si="17"/>
        <v>0.69508859317267802</v>
      </c>
      <c r="K53" s="199">
        <f t="shared" si="21"/>
        <v>9.8328783955081697E-2</v>
      </c>
      <c r="L53" s="211">
        <f>'viaj entrados lugar residen acu'!L53/'viaj entrados lugar residen acu'!$C20</f>
        <v>0.11576813771695452</v>
      </c>
      <c r="M53" s="211">
        <f>'viaj entrados lugar residen acu'!M53/'viaj entrados lugar residen acu'!$D20</f>
        <v>9.6127381290872907E-2</v>
      </c>
      <c r="N53" s="211">
        <f>'viaj entrados lugar residen acu'!N53/'viaj entrados lugar residen acu'!$E20</f>
        <v>0.18331885317115551</v>
      </c>
      <c r="O53" s="211">
        <f>'viaj entrados lugar residen acu'!O53/'viaj entrados lugar residen acu'!$F20</f>
        <v>0.13011260142407682</v>
      </c>
      <c r="P53" s="211">
        <f>'viaj entrados lugar residen acu'!P53/'viaj entrados lugar residen acu'!$G20</f>
        <v>0.10883512586613163</v>
      </c>
      <c r="Q53" s="197">
        <f t="shared" si="28"/>
        <v>-0.16353124390000773</v>
      </c>
      <c r="R53" s="198">
        <f t="shared" si="29"/>
        <v>-5.9887046535840871E-2</v>
      </c>
      <c r="S53" s="197">
        <f t="shared" si="18"/>
        <v>0.59745654415852145</v>
      </c>
      <c r="T53" s="199">
        <f t="shared" si="22"/>
        <v>0.10883512586613163</v>
      </c>
      <c r="U53" s="211">
        <f>'viaj entrados lugar residen acu'!U53/'viaj entrados lugar residen acu'!$C20</f>
        <v>2.8851673623858088E-2</v>
      </c>
      <c r="V53" s="211">
        <f>'viaj entrados lugar residen acu'!V53/'viaj entrados lugar residen acu'!$D20</f>
        <v>2.7682684105771963E-2</v>
      </c>
      <c r="W53" s="211">
        <f>'viaj entrados lugar residen acu'!W53/'viaj entrados lugar residen acu'!$E20</f>
        <v>1.3483927019982624</v>
      </c>
      <c r="X53" s="211">
        <f>'viaj entrados lugar residen acu'!X53/'viaj entrados lugar residen acu'!$F20</f>
        <v>1.7386984600099354E-4</v>
      </c>
      <c r="Y53" s="211">
        <f>'viaj entrados lugar residen acu'!Y53/'viaj entrados lugar residen acu'!$G20</f>
        <v>7.6211806608652373E-4</v>
      </c>
      <c r="Z53" s="197">
        <f t="shared" si="30"/>
        <v>3.3832676200919209</v>
      </c>
      <c r="AA53" s="198">
        <f t="shared" si="19"/>
        <v>-0.97358496162051722</v>
      </c>
      <c r="AB53" s="196">
        <f t="shared" si="23"/>
        <v>5.8824822008553019E-4</v>
      </c>
      <c r="AC53" s="196">
        <f t="shared" si="24"/>
        <v>-2.8089555557771564E-2</v>
      </c>
      <c r="AD53" s="197">
        <f t="shared" si="20"/>
        <v>7.8511598178666861E-2</v>
      </c>
      <c r="AE53" s="199">
        <f t="shared" si="25"/>
        <v>7.6211806608652373E-4</v>
      </c>
      <c r="AF53" s="199">
        <f t="shared" si="25"/>
        <v>3.3832676200919209</v>
      </c>
      <c r="AG53" s="50"/>
      <c r="AH53" s="50"/>
      <c r="AI53" s="50"/>
    </row>
    <row r="54" spans="2:35" x14ac:dyDescent="0.25">
      <c r="B54" s="195" t="s">
        <v>231</v>
      </c>
      <c r="C54" s="211">
        <f>'viaj entrados lugar residen acu'!C54/'viaj entrados lugar residen acu'!$C21</f>
        <v>1.9179395849030756E-3</v>
      </c>
      <c r="D54" s="211">
        <f>'viaj entrados lugar residen acu'!D54/'viaj entrados lugar residen acu'!$D21</f>
        <v>9.1024940833788457E-4</v>
      </c>
      <c r="E54" s="211">
        <f>'viaj entrados lugar residen acu'!E54/'viaj entrados lugar residen acu'!$E21</f>
        <v>5.3924505692031152E-3</v>
      </c>
      <c r="F54" s="211">
        <f>'viaj entrados lugar residen acu'!F54/'viaj entrados lugar residen acu'!$F21</f>
        <v>2.4843756065370134E-3</v>
      </c>
      <c r="G54" s="211">
        <f>'viaj entrados lugar residen acu'!G54/'viaj entrados lugar residen acu'!$G21</f>
        <v>2.5066901527726025E-3</v>
      </c>
      <c r="H54" s="197">
        <f t="shared" si="26"/>
        <v>8.9819535246096205E-3</v>
      </c>
      <c r="I54" s="198">
        <f t="shared" si="27"/>
        <v>0.30697034072597229</v>
      </c>
      <c r="J54" s="197">
        <f t="shared" si="17"/>
        <v>1.7719854367429778E-2</v>
      </c>
      <c r="K54" s="199">
        <f t="shared" si="21"/>
        <v>2.5066901527726025E-3</v>
      </c>
      <c r="L54" s="211">
        <f>'viaj entrados lugar residen acu'!L54/'viaj entrados lugar residen acu'!$C21</f>
        <v>4.8633468045756563E-3</v>
      </c>
      <c r="M54" s="211">
        <f>'viaj entrados lugar residen acu'!M54/'viaj entrados lugar residen acu'!$D21</f>
        <v>2.4576734025122883E-3</v>
      </c>
      <c r="N54" s="211">
        <f>'viaj entrados lugar residen acu'!N54/'viaj entrados lugar residen acu'!$E21</f>
        <v>1.7974835230677051E-3</v>
      </c>
      <c r="O54" s="211">
        <f>'viaj entrados lugar residen acu'!O54/'viaj entrados lugar residen acu'!$F21</f>
        <v>2.6396490819455766E-3</v>
      </c>
      <c r="P54" s="211">
        <f>'viaj entrados lugar residen acu'!P54/'viaj entrados lugar residen acu'!$G21</f>
        <v>1.9985772839673454E-3</v>
      </c>
      <c r="Q54" s="197">
        <f t="shared" si="28"/>
        <v>-0.24286250864290027</v>
      </c>
      <c r="R54" s="198">
        <f t="shared" si="29"/>
        <v>-0.58905310185015103</v>
      </c>
      <c r="S54" s="197">
        <f t="shared" si="18"/>
        <v>1.0971302397183465E-2</v>
      </c>
      <c r="T54" s="199">
        <f t="shared" si="22"/>
        <v>1.9985772839673454E-3</v>
      </c>
      <c r="U54" s="211">
        <f>'viaj entrados lugar residen acu'!U54/'viaj entrados lugar residen acu'!$C21</f>
        <v>6.8497842317966984E-4</v>
      </c>
      <c r="V54" s="211">
        <f>'viaj entrados lugar residen acu'!V54/'viaj entrados lugar residen acu'!$D21</f>
        <v>1.5474239941744039E-3</v>
      </c>
      <c r="W54" s="211">
        <f>'viaj entrados lugar residen acu'!W54/'viaj entrados lugar residen acu'!$E21</f>
        <v>1.1983223487118035E-3</v>
      </c>
      <c r="X54" s="211">
        <f>'viaj entrados lugar residen acu'!X54/'viaj entrados lugar residen acu'!$F21</f>
        <v>0</v>
      </c>
      <c r="Y54" s="211">
        <f>'viaj entrados lugar residen acu'!Y54/'viaj entrados lugar residen acu'!$G21</f>
        <v>4.4036448629788965E-4</v>
      </c>
      <c r="Z54" s="197" t="str">
        <f t="shared" si="30"/>
        <v>-</v>
      </c>
      <c r="AA54" s="198">
        <f t="shared" si="19"/>
        <v>-0.35711188645371095</v>
      </c>
      <c r="AB54" s="196">
        <f t="shared" si="23"/>
        <v>4.4036448629788965E-4</v>
      </c>
      <c r="AC54" s="196">
        <f t="shared" si="24"/>
        <v>-2.4461393688178019E-4</v>
      </c>
      <c r="AD54" s="197">
        <f t="shared" si="20"/>
        <v>4.5365306425434855E-2</v>
      </c>
      <c r="AE54" s="199">
        <f t="shared" si="25"/>
        <v>4.4036448629788965E-4</v>
      </c>
      <c r="AF54" s="199" t="e">
        <f t="shared" si="25"/>
        <v>#VALUE!</v>
      </c>
      <c r="AG54" s="50"/>
      <c r="AH54" s="50"/>
      <c r="AI54" s="50"/>
    </row>
    <row r="55" spans="2:35" x14ac:dyDescent="0.25">
      <c r="B55" s="195" t="s">
        <v>211</v>
      </c>
      <c r="C55" s="211">
        <f>'viaj entrados lugar residen acu'!C55/'viaj entrados lugar residen acu'!$C22</f>
        <v>0.15665276888742799</v>
      </c>
      <c r="D55" s="211">
        <f>'viaj entrados lugar residen acu'!D55/'viaj entrados lugar residen acu'!$D22</f>
        <v>0.13551007894535141</v>
      </c>
      <c r="E55" s="211">
        <f>'viaj entrados lugar residen acu'!E55/'viaj entrados lugar residen acu'!$E22</f>
        <v>0.14959702417854928</v>
      </c>
      <c r="F55" s="211">
        <f>'viaj entrados lugar residen acu'!F55/'viaj entrados lugar residen acu'!$F22</f>
        <v>0.15064055675144727</v>
      </c>
      <c r="G55" s="211">
        <f>'viaj entrados lugar residen acu'!G55/'viaj entrados lugar residen acu'!$G22</f>
        <v>0.15047863646976417</v>
      </c>
      <c r="H55" s="197">
        <f t="shared" si="26"/>
        <v>-1.0748784070830908E-3</v>
      </c>
      <c r="I55" s="198">
        <f t="shared" si="27"/>
        <v>-3.9412852141161969E-2</v>
      </c>
      <c r="J55" s="197">
        <f t="shared" si="17"/>
        <v>1.0637371837537672</v>
      </c>
      <c r="K55" s="199">
        <f t="shared" si="21"/>
        <v>0.15047863646976417</v>
      </c>
      <c r="L55" s="211">
        <f>'viaj entrados lugar residen acu'!L55/'viaj entrados lugar residen acu'!$C22</f>
        <v>0.13575419960901683</v>
      </c>
      <c r="M55" s="211">
        <f>'viaj entrados lugar residen acu'!M55/'viaj entrados lugar residen acu'!$D22</f>
        <v>0.13961063846094887</v>
      </c>
      <c r="N55" s="211">
        <f>'viaj entrados lugar residen acu'!N55/'viaj entrados lugar residen acu'!$E22</f>
        <v>0.11649101053936764</v>
      </c>
      <c r="O55" s="211">
        <f>'viaj entrados lugar residen acu'!O55/'viaj entrados lugar residen acu'!$F22</f>
        <v>0.13400489038433405</v>
      </c>
      <c r="P55" s="211">
        <f>'viaj entrados lugar residen acu'!P55/'viaj entrados lugar residen acu'!$G22</f>
        <v>0.1301490944264701</v>
      </c>
      <c r="Q55" s="197">
        <f t="shared" si="28"/>
        <v>-2.8773546598227062E-2</v>
      </c>
      <c r="R55" s="198">
        <f t="shared" si="29"/>
        <v>-4.1288631944277898E-2</v>
      </c>
      <c r="S55" s="197">
        <f t="shared" si="18"/>
        <v>0.71446077323458612</v>
      </c>
      <c r="T55" s="199">
        <f t="shared" si="22"/>
        <v>0.1301490944264701</v>
      </c>
      <c r="U55" s="211">
        <f>'viaj entrados lugar residen acu'!U55/'viaj entrados lugar residen acu'!$C22</f>
        <v>1.7438541252184143E-2</v>
      </c>
      <c r="V55" s="211">
        <f>'viaj entrados lugar residen acu'!V55/'viaj entrados lugar residen acu'!$D22</f>
        <v>6.6720318847244581E-2</v>
      </c>
      <c r="W55" s="211">
        <f>'viaj entrados lugar residen acu'!W55/'viaj entrados lugar residen acu'!$E22</f>
        <v>4.054556726596404E-2</v>
      </c>
      <c r="X55" s="211">
        <f>'viaj entrados lugar residen acu'!X55/'viaj entrados lugar residen acu'!$F22</f>
        <v>5.2038705093105393E-3</v>
      </c>
      <c r="Y55" s="211">
        <f>'viaj entrados lugar residen acu'!Y55/'viaj entrados lugar residen acu'!$G22</f>
        <v>7.0711450585370737E-3</v>
      </c>
      <c r="Z55" s="197">
        <f t="shared" si="30"/>
        <v>0.35882417632907804</v>
      </c>
      <c r="AA55" s="198">
        <f t="shared" si="19"/>
        <v>-0.59451051803708488</v>
      </c>
      <c r="AB55" s="196">
        <f t="shared" si="23"/>
        <v>1.8672745492265344E-3</v>
      </c>
      <c r="AC55" s="196">
        <f t="shared" si="24"/>
        <v>-1.036739619364707E-2</v>
      </c>
      <c r="AD55" s="197">
        <f t="shared" si="20"/>
        <v>0.72845261673130324</v>
      </c>
      <c r="AE55" s="199">
        <f t="shared" si="25"/>
        <v>7.0711450585370737E-3</v>
      </c>
      <c r="AF55" s="199">
        <f t="shared" si="25"/>
        <v>0.35882417632907804</v>
      </c>
      <c r="AG55" s="50"/>
      <c r="AH55" s="50"/>
      <c r="AI55" s="50"/>
    </row>
    <row r="56" spans="2:35" x14ac:dyDescent="0.25">
      <c r="B56" s="195" t="s">
        <v>225</v>
      </c>
      <c r="C56" s="211">
        <f>'viaj entrados lugar residen acu'!C56/'viaj entrados lugar residen acu'!$C23</f>
        <v>8.2140948538654349E-2</v>
      </c>
      <c r="D56" s="211">
        <f>'viaj entrados lugar residen acu'!D56/'viaj entrados lugar residen acu'!$D23</f>
        <v>6.7151199277982659E-2</v>
      </c>
      <c r="E56" s="211">
        <f>'viaj entrados lugar residen acu'!E56/'viaj entrados lugar residen acu'!$E23</f>
        <v>0.23525033829499323</v>
      </c>
      <c r="F56" s="211">
        <f>'viaj entrados lugar residen acu'!F56/'viaj entrados lugar residen acu'!$F23</f>
        <v>7.8531598513011155E-2</v>
      </c>
      <c r="G56" s="211">
        <f>'viaj entrados lugar residen acu'!G56/'viaj entrados lugar residen acu'!$G23</f>
        <v>6.8936806921434002E-2</v>
      </c>
      <c r="H56" s="197">
        <f t="shared" si="26"/>
        <v>-0.12217746452706524</v>
      </c>
      <c r="I56" s="198">
        <f t="shared" si="27"/>
        <v>-0.16074980691276863</v>
      </c>
      <c r="J56" s="197">
        <f t="shared" si="17"/>
        <v>0.48731598432790035</v>
      </c>
      <c r="K56" s="199">
        <f t="shared" si="21"/>
        <v>6.8936806921434002E-2</v>
      </c>
      <c r="L56" s="211">
        <f>'viaj entrados lugar residen acu'!L56/'viaj entrados lugar residen acu'!$C23</f>
        <v>6.4768886848265428E-2</v>
      </c>
      <c r="M56" s="211">
        <f>'viaj entrados lugar residen acu'!M56/'viaj entrados lugar residen acu'!$D23</f>
        <v>5.8394945878583938E-2</v>
      </c>
      <c r="N56" s="211">
        <f>'viaj entrados lugar residen acu'!N56/'viaj entrados lugar residen acu'!$E23</f>
        <v>7.3748308525033827E-3</v>
      </c>
      <c r="O56" s="211">
        <f>'viaj entrados lugar residen acu'!O56/'viaj entrados lugar residen acu'!$F23</f>
        <v>6.2056437985806012E-2</v>
      </c>
      <c r="P56" s="211">
        <f>'viaj entrados lugar residen acu'!P56/'viaj entrados lugar residen acu'!$G23</f>
        <v>5.7901849818396821E-2</v>
      </c>
      <c r="Q56" s="197">
        <f t="shared" si="28"/>
        <v>-6.6948543974751806E-2</v>
      </c>
      <c r="R56" s="198">
        <f t="shared" si="29"/>
        <v>-0.10602370002059891</v>
      </c>
      <c r="S56" s="197">
        <f t="shared" si="18"/>
        <v>0.31785546088710248</v>
      </c>
      <c r="T56" s="199">
        <f t="shared" si="22"/>
        <v>5.7901849818396821E-2</v>
      </c>
      <c r="U56" s="211">
        <f>'viaj entrados lugar residen acu'!U56/'viaj entrados lugar residen acu'!$C23</f>
        <v>1.5460231677668471E-2</v>
      </c>
      <c r="V56" s="211">
        <f>'viaj entrados lugar residen acu'!V56/'viaj entrados lugar residen acu'!$D23</f>
        <v>1.6066081322582765E-2</v>
      </c>
      <c r="W56" s="211">
        <f>'viaj entrados lugar residen acu'!W56/'viaj entrados lugar residen acu'!$E23</f>
        <v>8.937753721244926E-2</v>
      </c>
      <c r="X56" s="211">
        <f>'viaj entrados lugar residen acu'!X56/'viaj entrados lugar residen acu'!$F23</f>
        <v>2.6191280838120989E-4</v>
      </c>
      <c r="Y56" s="211">
        <f>'viaj entrados lugar residen acu'!Y56/'viaj entrados lugar residen acu'!$G23</f>
        <v>4.2233296731142831E-4</v>
      </c>
      <c r="Z56" s="197">
        <f t="shared" si="30"/>
        <v>0.61249451648324671</v>
      </c>
      <c r="AA56" s="198">
        <f t="shared" si="19"/>
        <v>-0.9726826236426025</v>
      </c>
      <c r="AB56" s="196">
        <f t="shared" si="23"/>
        <v>1.6042015893021842E-4</v>
      </c>
      <c r="AC56" s="196">
        <f t="shared" si="24"/>
        <v>-1.5037898710357043E-2</v>
      </c>
      <c r="AD56" s="197">
        <f t="shared" si="20"/>
        <v>4.3507742045042208E-2</v>
      </c>
      <c r="AE56" s="199">
        <f t="shared" si="25"/>
        <v>4.2233296731142831E-4</v>
      </c>
      <c r="AF56" s="199">
        <f t="shared" si="25"/>
        <v>0.61249451648324671</v>
      </c>
      <c r="AG56" s="50"/>
      <c r="AH56" s="50"/>
      <c r="AI56" s="50"/>
    </row>
    <row r="57" spans="2:35" x14ac:dyDescent="0.25">
      <c r="B57" s="195" t="s">
        <v>375</v>
      </c>
      <c r="C57" s="211">
        <f>'viaj entrados lugar residen acu'!C57/'viaj entrados lugar residen acu'!$C24</f>
        <v>6.6696855996894816E-2</v>
      </c>
      <c r="D57" s="211">
        <f>'viaj entrados lugar residen acu'!D57/'viaj entrados lugar residen acu'!$D24</f>
        <v>5.4643986150835468E-2</v>
      </c>
      <c r="E57" s="211">
        <f>'viaj entrados lugar residen acu'!E57/'viaj entrados lugar residen acu'!$E24</f>
        <v>8.3333333333333329E-2</v>
      </c>
      <c r="F57" s="211">
        <f>'viaj entrados lugar residen acu'!F57/'viaj entrados lugar residen acu'!$F24</f>
        <v>5.3756320732000963E-2</v>
      </c>
      <c r="G57" s="211">
        <f>'viaj entrados lugar residen acu'!G57/'viaj entrados lugar residen acu'!$G24</f>
        <v>4.2906889975955556E-2</v>
      </c>
      <c r="H57" s="197">
        <f t="shared" si="26"/>
        <v>-0.20182614078323213</v>
      </c>
      <c r="I57" s="198">
        <f t="shared" si="27"/>
        <v>-0.35668796775138611</v>
      </c>
      <c r="J57" s="197">
        <f t="shared" si="17"/>
        <v>0.30330986097037455</v>
      </c>
      <c r="K57" s="199">
        <f t="shared" si="21"/>
        <v>4.2906889975955556E-2</v>
      </c>
      <c r="L57" s="211">
        <f>'viaj entrados lugar residen acu'!L57/'viaj entrados lugar residen acu'!$C24</f>
        <v>9.9301332643291496E-2</v>
      </c>
      <c r="M57" s="211">
        <f>'viaj entrados lugar residen acu'!M57/'viaj entrados lugar residen acu'!$D24</f>
        <v>9.8148426915550202E-2</v>
      </c>
      <c r="N57" s="211">
        <f>'viaj entrados lugar residen acu'!N57/'viaj entrados lugar residen acu'!$E24</f>
        <v>8.0112721417069238E-2</v>
      </c>
      <c r="O57" s="211">
        <f>'viaj entrados lugar residen acu'!O57/'viaj entrados lugar residen acu'!$F24</f>
        <v>9.6195521309896462E-2</v>
      </c>
      <c r="P57" s="211">
        <f>'viaj entrados lugar residen acu'!P57/'viaj entrados lugar residen acu'!$G24</f>
        <v>8.8176768095514474E-2</v>
      </c>
      <c r="Q57" s="197">
        <f t="shared" si="28"/>
        <v>-8.3358903878168689E-2</v>
      </c>
      <c r="R57" s="198">
        <f t="shared" si="29"/>
        <v>-0.11202835099644115</v>
      </c>
      <c r="S57" s="197">
        <f t="shared" si="18"/>
        <v>0.4840513273831521</v>
      </c>
      <c r="T57" s="199">
        <f t="shared" si="22"/>
        <v>8.8176768095514474E-2</v>
      </c>
      <c r="U57" s="211">
        <f>'viaj entrados lugar residen acu'!U57/'viaj entrados lugar residen acu'!$C24</f>
        <v>1.2679518695820935E-2</v>
      </c>
      <c r="V57" s="211">
        <f>'viaj entrados lugar residen acu'!V57/'viaj entrados lugar residen acu'!$D24</f>
        <v>3.7483064880325156E-2</v>
      </c>
      <c r="W57" s="211">
        <f>'viaj entrados lugar residen acu'!W57/'viaj entrados lugar residen acu'!$E24</f>
        <v>5.5152979066022546E-2</v>
      </c>
      <c r="X57" s="211">
        <f>'viaj entrados lugar residen acu'!X57/'viaj entrados lugar residen acu'!$F24</f>
        <v>2.4078979051288226E-3</v>
      </c>
      <c r="Y57" s="211">
        <f>'viaj entrados lugar residen acu'!Y57/'viaj entrados lugar residen acu'!$G24</f>
        <v>5.679462731116823E-3</v>
      </c>
      <c r="Z57" s="197">
        <f t="shared" si="30"/>
        <v>1.3586808722328167</v>
      </c>
      <c r="AA57" s="198">
        <f t="shared" si="19"/>
        <v>-0.55207584235916407</v>
      </c>
      <c r="AB57" s="196">
        <f t="shared" si="23"/>
        <v>3.2715648259880005E-3</v>
      </c>
      <c r="AC57" s="196">
        <f t="shared" si="24"/>
        <v>-7.0000559647041116E-3</v>
      </c>
      <c r="AD57" s="197">
        <f t="shared" si="20"/>
        <v>0.5850847994010604</v>
      </c>
      <c r="AE57" s="199">
        <f t="shared" ref="AE57:AF69" si="31">Y57/$G24</f>
        <v>5.679462731116823E-3</v>
      </c>
      <c r="AF57" s="199">
        <f t="shared" si="31"/>
        <v>1.3586808722328167</v>
      </c>
      <c r="AG57" s="50"/>
      <c r="AH57" s="50"/>
      <c r="AI57" s="50"/>
    </row>
    <row r="58" spans="2:35" x14ac:dyDescent="0.25">
      <c r="B58" s="195" t="s">
        <v>221</v>
      </c>
      <c r="C58" s="211">
        <f>'viaj entrados lugar residen acu'!C58/'viaj entrados lugar residen acu'!$C25</f>
        <v>4.5141837948021062E-2</v>
      </c>
      <c r="D58" s="211">
        <f>'viaj entrados lugar residen acu'!D58/'viaj entrados lugar residen acu'!$D25</f>
        <v>4.9776478679504813E-2</v>
      </c>
      <c r="E58" s="211">
        <f>'viaj entrados lugar residen acu'!E58/'viaj entrados lugar residen acu'!$E25</f>
        <v>3.2638259292837715E-2</v>
      </c>
      <c r="F58" s="211">
        <f>'viaj entrados lugar residen acu'!F58/'viaj entrados lugar residen acu'!$F25</f>
        <v>3.6906744703703129E-2</v>
      </c>
      <c r="G58" s="211">
        <f>'viaj entrados lugar residen acu'!G58/'viaj entrados lugar residen acu'!$G25</f>
        <v>3.1222133435245342E-2</v>
      </c>
      <c r="H58" s="197">
        <f t="shared" si="26"/>
        <v>-0.15402635247555185</v>
      </c>
      <c r="I58" s="198">
        <f t="shared" si="27"/>
        <v>-0.30835484653512946</v>
      </c>
      <c r="J58" s="197">
        <f t="shared" si="17"/>
        <v>0.22071002947893911</v>
      </c>
      <c r="K58" s="199">
        <f t="shared" si="21"/>
        <v>3.1222133435245342E-2</v>
      </c>
      <c r="L58" s="211">
        <f>'viaj entrados lugar residen acu'!L58/'viaj entrados lugar residen acu'!$C25</f>
        <v>3.0609818243587567E-2</v>
      </c>
      <c r="M58" s="211">
        <f>'viaj entrados lugar residen acu'!M58/'viaj entrados lugar residen acu'!$D25</f>
        <v>3.7016113185301631E-2</v>
      </c>
      <c r="N58" s="211">
        <f>'viaj entrados lugar residen acu'!N58/'viaj entrados lugar residen acu'!$E25</f>
        <v>5.5303717135086132E-2</v>
      </c>
      <c r="O58" s="211">
        <f>'viaj entrados lugar residen acu'!O58/'viaj entrados lugar residen acu'!$F25</f>
        <v>4.6837787774543532E-2</v>
      </c>
      <c r="P58" s="211">
        <f>'viaj entrados lugar residen acu'!P58/'viaj entrados lugar residen acu'!$G25</f>
        <v>4.6647905592421456E-2</v>
      </c>
      <c r="Q58" s="197">
        <f t="shared" si="28"/>
        <v>-4.0540382273408504E-3</v>
      </c>
      <c r="R58" s="198">
        <f t="shared" si="29"/>
        <v>0.52395238747272521</v>
      </c>
      <c r="S58" s="197">
        <f t="shared" si="18"/>
        <v>0.25607630115447844</v>
      </c>
      <c r="T58" s="199">
        <f t="shared" si="22"/>
        <v>4.6647905592421456E-2</v>
      </c>
      <c r="U58" s="211">
        <f>'viaj entrados lugar residen acu'!U58/'viaj entrados lugar residen acu'!$C25</f>
        <v>1.6230677764565993E-2</v>
      </c>
      <c r="V58" s="211">
        <f>'viaj entrados lugar residen acu'!V58/'viaj entrados lugar residen acu'!$D25</f>
        <v>2.9106897229318135E-3</v>
      </c>
      <c r="W58" s="211">
        <f>'viaj entrados lugar residen acu'!W58/'viaj entrados lugar residen acu'!$E25</f>
        <v>0.39075249320036265</v>
      </c>
      <c r="X58" s="211">
        <f>'viaj entrados lugar residen acu'!X58/'viaj entrados lugar residen acu'!$F25</f>
        <v>1.4009308407141635E-4</v>
      </c>
      <c r="Y58" s="211">
        <f>'viaj entrados lugar residen acu'!Y58/'viaj entrados lugar residen acu'!$G25</f>
        <v>4.2849367103266976E-4</v>
      </c>
      <c r="Z58" s="197">
        <f t="shared" si="30"/>
        <v>2.0586354342390889</v>
      </c>
      <c r="AA58" s="198">
        <f t="shared" si="19"/>
        <v>-0.9735997672279505</v>
      </c>
      <c r="AB58" s="196">
        <f t="shared" si="23"/>
        <v>2.8840058696125344E-4</v>
      </c>
      <c r="AC58" s="196">
        <f t="shared" si="24"/>
        <v>-1.5802184093533324E-2</v>
      </c>
      <c r="AD58" s="197">
        <f t="shared" si="20"/>
        <v>4.4142403151481602E-2</v>
      </c>
      <c r="AE58" s="199">
        <f t="shared" si="31"/>
        <v>4.2849367103266976E-4</v>
      </c>
      <c r="AF58" s="199">
        <f t="shared" si="31"/>
        <v>2.0586354342390889</v>
      </c>
      <c r="AG58" s="50"/>
      <c r="AH58" s="50"/>
      <c r="AI58" s="50"/>
    </row>
    <row r="59" spans="2:35" x14ac:dyDescent="0.25">
      <c r="B59" s="195" t="s">
        <v>244</v>
      </c>
      <c r="C59" s="211">
        <f>'viaj entrados lugar residen acu'!C59/'viaj entrados lugar residen acu'!$C26</f>
        <v>5.3827215756490597E-2</v>
      </c>
      <c r="D59" s="211">
        <f>'viaj entrados lugar residen acu'!D59/'viaj entrados lugar residen acu'!$D26</f>
        <v>8.2983452704371449E-2</v>
      </c>
      <c r="E59" s="211">
        <f>'viaj entrados lugar residen acu'!E59/'viaj entrados lugar residen acu'!$E26</f>
        <v>7.3745305565039262E-2</v>
      </c>
      <c r="F59" s="211">
        <f>'viaj entrados lugar residen acu'!F59/'viaj entrados lugar residen acu'!$F26</f>
        <v>9.3977061190175945E-2</v>
      </c>
      <c r="G59" s="211">
        <f>'viaj entrados lugar residen acu'!G59/'viaj entrados lugar residen acu'!$G26</f>
        <v>8.993161990096675E-2</v>
      </c>
      <c r="H59" s="197">
        <f t="shared" si="26"/>
        <v>-4.3047114242300788E-2</v>
      </c>
      <c r="I59" s="198">
        <f t="shared" si="27"/>
        <v>0.67074626909571511</v>
      </c>
      <c r="J59" s="197">
        <f t="shared" si="17"/>
        <v>0.63572883386068157</v>
      </c>
      <c r="K59" s="199">
        <f t="shared" si="21"/>
        <v>8.993161990096675E-2</v>
      </c>
      <c r="L59" s="211">
        <f>'viaj entrados lugar residen acu'!L59/'viaj entrados lugar residen acu'!$C26</f>
        <v>0.14089077887197851</v>
      </c>
      <c r="M59" s="211">
        <f>'viaj entrados lugar residen acu'!M59/'viaj entrados lugar residen acu'!$D26</f>
        <v>0.10348234131884416</v>
      </c>
      <c r="N59" s="211">
        <f>'viaj entrados lugar residen acu'!N59/'viaj entrados lugar residen acu'!$E26</f>
        <v>5.1894844656879484E-2</v>
      </c>
      <c r="O59" s="211">
        <f>'viaj entrados lugar residen acu'!O59/'viaj entrados lugar residen acu'!$F26</f>
        <v>8.4909625893232449E-2</v>
      </c>
      <c r="P59" s="211">
        <f>'viaj entrados lugar residen acu'!P59/'viaj entrados lugar residen acu'!$G26</f>
        <v>9.681678849327989E-2</v>
      </c>
      <c r="Q59" s="197">
        <f t="shared" si="28"/>
        <v>0.14023336547283605</v>
      </c>
      <c r="R59" s="198">
        <f t="shared" si="29"/>
        <v>-0.31282381098018341</v>
      </c>
      <c r="S59" s="197">
        <f t="shared" si="18"/>
        <v>0.53148120525785059</v>
      </c>
      <c r="T59" s="199">
        <f t="shared" si="22"/>
        <v>9.681678849327989E-2</v>
      </c>
      <c r="U59" s="211">
        <f>'viaj entrados lugar residen acu'!U59/'viaj entrados lugar residen acu'!$C26</f>
        <v>7.162041181736795E-3</v>
      </c>
      <c r="V59" s="211">
        <f>'viaj entrados lugar residen acu'!V59/'viaj entrados lugar residen acu'!$D26</f>
        <v>3.3835514941960979E-2</v>
      </c>
      <c r="W59" s="211">
        <f>'viaj entrados lugar residen acu'!W59/'viaj entrados lugar residen acu'!$E26</f>
        <v>1.5705018777739842E-2</v>
      </c>
      <c r="X59" s="211">
        <f>'viaj entrados lugar residen acu'!X59/'viaj entrados lugar residen acu'!$F26</f>
        <v>1.4411817690506215E-3</v>
      </c>
      <c r="Y59" s="211">
        <f>'viaj entrados lugar residen acu'!Y59/'viaj entrados lugar residen acu'!$G26</f>
        <v>4.7158688988446123E-3</v>
      </c>
      <c r="Z59" s="197">
        <f t="shared" si="30"/>
        <v>2.2722235321858055</v>
      </c>
      <c r="AA59" s="198">
        <f t="shared" si="19"/>
        <v>-0.34154680499882106</v>
      </c>
      <c r="AB59" s="196">
        <f t="shared" si="23"/>
        <v>3.2746871297939907E-3</v>
      </c>
      <c r="AC59" s="196">
        <f t="shared" si="24"/>
        <v>-2.4461722828921827E-3</v>
      </c>
      <c r="AD59" s="197">
        <f t="shared" si="20"/>
        <v>0.48581764496227753</v>
      </c>
      <c r="AE59" s="199">
        <f t="shared" si="31"/>
        <v>4.7158688988446123E-3</v>
      </c>
      <c r="AF59" s="199">
        <f t="shared" si="31"/>
        <v>2.2722235321858055</v>
      </c>
      <c r="AG59" s="50"/>
      <c r="AH59" s="50"/>
      <c r="AI59" s="50"/>
    </row>
    <row r="60" spans="2:35" x14ac:dyDescent="0.25">
      <c r="B60" s="195" t="s">
        <v>235</v>
      </c>
      <c r="C60" s="211">
        <f>'viaj entrados lugar residen acu'!C60/'viaj entrados lugar residen acu'!$C27</f>
        <v>0.18318545769314001</v>
      </c>
      <c r="D60" s="211">
        <f>'viaj entrados lugar residen acu'!D60/'viaj entrados lugar residen acu'!$D27</f>
        <v>5.7612159843098802E-2</v>
      </c>
      <c r="E60" s="211">
        <f>'viaj entrados lugar residen acu'!E60/'viaj entrados lugar residen acu'!$E27</f>
        <v>3.2043530834340993E-2</v>
      </c>
      <c r="F60" s="211">
        <f>'viaj entrados lugar residen acu'!F60/'viaj entrados lugar residen acu'!$F27</f>
        <v>7.6517931116108412E-2</v>
      </c>
      <c r="G60" s="211">
        <f>'viaj entrados lugar residen acu'!G60/'viaj entrados lugar residen acu'!$G27</f>
        <v>7.5572761985574888E-2</v>
      </c>
      <c r="H60" s="197">
        <f t="shared" si="26"/>
        <v>-1.2352256742270251E-2</v>
      </c>
      <c r="I60" s="198">
        <f t="shared" si="27"/>
        <v>-0.58745217585901766</v>
      </c>
      <c r="J60" s="197">
        <f t="shared" si="17"/>
        <v>0.53422571395496354</v>
      </c>
      <c r="K60" s="199">
        <f t="shared" si="21"/>
        <v>7.5572761985574888E-2</v>
      </c>
      <c r="L60" s="211">
        <f>'viaj entrados lugar residen acu'!L60/'viaj entrados lugar residen acu'!$C27</f>
        <v>0.14639688379138716</v>
      </c>
      <c r="M60" s="211">
        <f>'viaj entrados lugar residen acu'!M60/'viaj entrados lugar residen acu'!$D27</f>
        <v>0.10198578082863446</v>
      </c>
      <c r="N60" s="211">
        <f>'viaj entrados lugar residen acu'!N60/'viaj entrados lugar residen acu'!$E27</f>
        <v>1.4207980652962516E-2</v>
      </c>
      <c r="O60" s="211">
        <f>'viaj entrados lugar residen acu'!O60/'viaj entrados lugar residen acu'!$F27</f>
        <v>7.0363356610249728E-2</v>
      </c>
      <c r="P60" s="211">
        <f>'viaj entrados lugar residen acu'!P60/'viaj entrados lugar residen acu'!$G27</f>
        <v>9.2066185829444203E-2</v>
      </c>
      <c r="Q60" s="197">
        <f t="shared" si="28"/>
        <v>0.30843936765849311</v>
      </c>
      <c r="R60" s="198">
        <f t="shared" si="29"/>
        <v>-0.37111922436384093</v>
      </c>
      <c r="S60" s="197">
        <f t="shared" si="18"/>
        <v>0.50540250476829862</v>
      </c>
      <c r="T60" s="199">
        <f t="shared" si="22"/>
        <v>9.2066185829444203E-2</v>
      </c>
      <c r="U60" s="211">
        <f>'viaj entrados lugar residen acu'!U60/'viaj entrados lugar residen acu'!$C27</f>
        <v>5.734689461155594E-3</v>
      </c>
      <c r="V60" s="211">
        <f>'viaj entrados lugar residen acu'!V60/'viaj entrados lugar residen acu'!$D27</f>
        <v>2.1328757048296152E-2</v>
      </c>
      <c r="W60" s="211">
        <f>'viaj entrados lugar residen acu'!W60/'viaj entrados lugar residen acu'!$E27</f>
        <v>3.4764207980652962E-3</v>
      </c>
      <c r="X60" s="211">
        <f>'viaj entrados lugar residen acu'!X60/'viaj entrados lugar residen acu'!$F27</f>
        <v>1.1835720203574387E-3</v>
      </c>
      <c r="Y60" s="211">
        <f>'viaj entrados lugar residen acu'!Y60/'viaj entrados lugar residen acu'!$G27</f>
        <v>3.3941450997030122E-3</v>
      </c>
      <c r="Z60" s="197">
        <f t="shared" si="30"/>
        <v>1.8677131947390748</v>
      </c>
      <c r="AA60" s="198">
        <f t="shared" si="19"/>
        <v>-0.40813794318008978</v>
      </c>
      <c r="AB60" s="196">
        <f t="shared" si="23"/>
        <v>2.2105730793455735E-3</v>
      </c>
      <c r="AC60" s="196">
        <f t="shared" si="24"/>
        <v>-2.3405443614525818E-3</v>
      </c>
      <c r="AD60" s="197">
        <f t="shared" si="20"/>
        <v>0.34965678952651996</v>
      </c>
      <c r="AE60" s="199">
        <f t="shared" si="31"/>
        <v>3.3941450997030122E-3</v>
      </c>
      <c r="AF60" s="199">
        <f t="shared" si="31"/>
        <v>1.8677131947390748</v>
      </c>
      <c r="AG60" s="50"/>
      <c r="AH60" s="50"/>
      <c r="AI60" s="50"/>
    </row>
    <row r="61" spans="2:35" x14ac:dyDescent="0.25">
      <c r="B61" s="195" t="s">
        <v>223</v>
      </c>
      <c r="C61" s="211">
        <f>'viaj entrados lugar residen acu'!C61/'viaj entrados lugar residen acu'!$C28</f>
        <v>1.0506530435201696E-2</v>
      </c>
      <c r="D61" s="211">
        <f>'viaj entrados lugar residen acu'!D61/'viaj entrados lugar residen acu'!$D28</f>
        <v>1.7384673301350424E-2</v>
      </c>
      <c r="E61" s="211">
        <f>'viaj entrados lugar residen acu'!E61/'viaj entrados lugar residen acu'!$E28</f>
        <v>2.8547439126784216E-2</v>
      </c>
      <c r="F61" s="211">
        <f>'viaj entrados lugar residen acu'!F61/'viaj entrados lugar residen acu'!$F28</f>
        <v>4.1891716972029041E-3</v>
      </c>
      <c r="G61" s="211">
        <f>'viaj entrados lugar residen acu'!G61/'viaj entrados lugar residen acu'!$G28</f>
        <v>1.1778978171594384E-2</v>
      </c>
      <c r="H61" s="197">
        <f t="shared" si="26"/>
        <v>1.8117678202254561</v>
      </c>
      <c r="I61" s="198">
        <f t="shared" si="27"/>
        <v>0.12111017468996277</v>
      </c>
      <c r="J61" s="197">
        <f t="shared" si="17"/>
        <v>8.3265886518492746E-2</v>
      </c>
      <c r="K61" s="199">
        <f t="shared" si="21"/>
        <v>1.1778978171594384E-2</v>
      </c>
      <c r="L61" s="211">
        <f>'viaj entrados lugar residen acu'!L61/'viaj entrados lugar residen acu'!$C28</f>
        <v>4.082124439732035E-2</v>
      </c>
      <c r="M61" s="211">
        <f>'viaj entrados lugar residen acu'!M61/'viaj entrados lugar residen acu'!$D28</f>
        <v>4.4132552100929562E-2</v>
      </c>
      <c r="N61" s="211">
        <f>'viaj entrados lugar residen acu'!N61/'viaj entrados lugar residen acu'!$E28</f>
        <v>3.5264483627204031E-2</v>
      </c>
      <c r="O61" s="211">
        <f>'viaj entrados lugar residen acu'!O61/'viaj entrados lugar residen acu'!$F28</f>
        <v>4.5504289194055143E-2</v>
      </c>
      <c r="P61" s="211">
        <f>'viaj entrados lugar residen acu'!P61/'viaj entrados lugar residen acu'!$G28</f>
        <v>3.7361574464945861E-2</v>
      </c>
      <c r="Q61" s="197">
        <f t="shared" si="28"/>
        <v>-0.17894389459385462</v>
      </c>
      <c r="R61" s="198">
        <f t="shared" si="29"/>
        <v>-8.4751701802642576E-2</v>
      </c>
      <c r="S61" s="197">
        <f t="shared" si="18"/>
        <v>0.20509846418153649</v>
      </c>
      <c r="T61" s="199">
        <f t="shared" si="22"/>
        <v>3.7361574464945861E-2</v>
      </c>
      <c r="U61" s="211">
        <f>'viaj entrados lugar residen acu'!U61/'viaj entrados lugar residen acu'!$C28</f>
        <v>7.7172393850306036E-3</v>
      </c>
      <c r="V61" s="211">
        <f>'viaj entrados lugar residen acu'!V61/'viaj entrados lugar residen acu'!$D28</f>
        <v>3.5329208374759889E-3</v>
      </c>
      <c r="W61" s="211">
        <f>'viaj entrados lugar residen acu'!W61/'viaj entrados lugar residen acu'!$E28</f>
        <v>0.27036104114189757</v>
      </c>
      <c r="X61" s="211">
        <f>'viaj entrados lugar residen acu'!X61/'viaj entrados lugar residen acu'!$F28</f>
        <v>4.7069344912392185E-5</v>
      </c>
      <c r="Y61" s="211">
        <f>'viaj entrados lugar residen acu'!Y61/'viaj entrados lugar residen acu'!$G28</f>
        <v>1.6393845750305335E-4</v>
      </c>
      <c r="Z61" s="197">
        <f t="shared" si="30"/>
        <v>2.4829135142667438</v>
      </c>
      <c r="AA61" s="198">
        <f t="shared" si="19"/>
        <v>-0.97875685211721564</v>
      </c>
      <c r="AB61" s="196">
        <f t="shared" si="23"/>
        <v>1.1686911259066115E-4</v>
      </c>
      <c r="AC61" s="196">
        <f t="shared" si="24"/>
        <v>-7.5533009275275502E-3</v>
      </c>
      <c r="AD61" s="197">
        <f t="shared" si="20"/>
        <v>1.6888551622458083E-2</v>
      </c>
      <c r="AE61" s="199">
        <f t="shared" si="31"/>
        <v>1.6393845750305335E-4</v>
      </c>
      <c r="AF61" s="199">
        <f t="shared" si="31"/>
        <v>2.4829135142667438</v>
      </c>
      <c r="AG61" s="50"/>
      <c r="AH61" s="50"/>
      <c r="AI61" s="50"/>
    </row>
    <row r="62" spans="2:35" x14ac:dyDescent="0.25">
      <c r="B62" s="195" t="s">
        <v>215</v>
      </c>
      <c r="C62" s="211">
        <f>'viaj entrados lugar residen acu'!C62/'viaj entrados lugar residen acu'!$C29</f>
        <v>0.14707992109510432</v>
      </c>
      <c r="D62" s="211">
        <f>'viaj entrados lugar residen acu'!D62/'viaj entrados lugar residen acu'!$D29</f>
        <v>0.13432474912344336</v>
      </c>
      <c r="E62" s="211">
        <f>'viaj entrados lugar residen acu'!E62/'viaj entrados lugar residen acu'!$E29</f>
        <v>0.16457921335970116</v>
      </c>
      <c r="F62" s="211">
        <f>'viaj entrados lugar residen acu'!F62/'viaj entrados lugar residen acu'!$F29</f>
        <v>0.14079679652504412</v>
      </c>
      <c r="G62" s="211">
        <f>'viaj entrados lugar residen acu'!G62/'viaj entrados lugar residen acu'!$G29</f>
        <v>0.13923312883435582</v>
      </c>
      <c r="H62" s="197">
        <f t="shared" si="26"/>
        <v>-1.1105847073801578E-2</v>
      </c>
      <c r="I62" s="198">
        <f t="shared" si="27"/>
        <v>-5.3350533521666965E-2</v>
      </c>
      <c r="J62" s="197">
        <f t="shared" si="17"/>
        <v>0.98424241358169451</v>
      </c>
      <c r="K62" s="199">
        <f t="shared" si="21"/>
        <v>0.13923312883435582</v>
      </c>
      <c r="L62" s="211">
        <f>'viaj entrados lugar residen acu'!L62/'viaj entrados lugar residen acu'!$C29</f>
        <v>7.7888696275928024E-2</v>
      </c>
      <c r="M62" s="211">
        <f>'viaj entrados lugar residen acu'!M62/'viaj entrados lugar residen acu'!$D29</f>
        <v>6.8794583484463795E-2</v>
      </c>
      <c r="N62" s="211">
        <f>'viaj entrados lugar residen acu'!N62/'viaj entrados lugar residen acu'!$E29</f>
        <v>4.9879147440123048E-2</v>
      </c>
      <c r="O62" s="211">
        <f>'viaj entrados lugar residen acu'!O62/'viaj entrados lugar residen acu'!$F29</f>
        <v>8.0833446450386856E-2</v>
      </c>
      <c r="P62" s="211">
        <f>'viaj entrados lugar residen acu'!P62/'viaj entrados lugar residen acu'!$G29</f>
        <v>8.052147239263803E-2</v>
      </c>
      <c r="Q62" s="197">
        <f t="shared" si="28"/>
        <v>-3.8594674784813154E-3</v>
      </c>
      <c r="R62" s="198">
        <f t="shared" si="29"/>
        <v>3.3801774103178639E-2</v>
      </c>
      <c r="S62" s="197">
        <f t="shared" si="18"/>
        <v>0.44202715110041552</v>
      </c>
      <c r="T62" s="199">
        <f t="shared" si="22"/>
        <v>8.052147239263803E-2</v>
      </c>
      <c r="U62" s="211">
        <f>'viaj entrados lugar residen acu'!U62/'viaj entrados lugar residen acu'!$C29</f>
        <v>1.461533863351067E-2</v>
      </c>
      <c r="V62" s="211">
        <f>'viaj entrados lugar residen acu'!V62/'viaj entrados lugar residen acu'!$D29</f>
        <v>3.5364526659412407E-2</v>
      </c>
      <c r="W62" s="211">
        <f>'viaj entrados lugar residen acu'!W62/'viaj entrados lugar residen acu'!$E29</f>
        <v>6.9655020874533069E-2</v>
      </c>
      <c r="X62" s="211">
        <f>'viaj entrados lugar residen acu'!X62/'viaj entrados lugar residen acu'!$F29</f>
        <v>2.3415230080086873E-3</v>
      </c>
      <c r="Y62" s="211">
        <f>'viaj entrados lugar residen acu'!Y62/'viaj entrados lugar residen acu'!$G29</f>
        <v>6.6257668711656439E-3</v>
      </c>
      <c r="Z62" s="197">
        <f t="shared" si="30"/>
        <v>1.8296825820218725</v>
      </c>
      <c r="AA62" s="198">
        <f t="shared" si="19"/>
        <v>-0.54665662990703456</v>
      </c>
      <c r="AB62" s="196">
        <f t="shared" si="23"/>
        <v>4.2842438631569566E-3</v>
      </c>
      <c r="AC62" s="196">
        <f t="shared" si="24"/>
        <v>-7.9895717623450248E-3</v>
      </c>
      <c r="AD62" s="197">
        <f t="shared" si="20"/>
        <v>0.6825708106956504</v>
      </c>
      <c r="AE62" s="199">
        <f t="shared" si="31"/>
        <v>6.6257668711656439E-3</v>
      </c>
      <c r="AF62" s="199">
        <f t="shared" si="31"/>
        <v>1.8296825820218725</v>
      </c>
      <c r="AG62" s="50"/>
      <c r="AH62" s="50"/>
      <c r="AI62" s="50"/>
    </row>
    <row r="63" spans="2:35" x14ac:dyDescent="0.25">
      <c r="B63" s="195" t="s">
        <v>241</v>
      </c>
      <c r="C63" s="211">
        <f>'viaj entrados lugar residen acu'!C63/'viaj entrados lugar residen acu'!$C30</f>
        <v>0.26098191214470284</v>
      </c>
      <c r="D63" s="211">
        <f>'viaj entrados lugar residen acu'!D63/'viaj entrados lugar residen acu'!$D30</f>
        <v>0.20884086444007857</v>
      </c>
      <c r="E63" s="211">
        <f>'viaj entrados lugar residen acu'!E63/'viaj entrados lugar residen acu'!$E30</f>
        <v>0.18375418314572559</v>
      </c>
      <c r="F63" s="211">
        <f>'viaj entrados lugar residen acu'!F63/'viaj entrados lugar residen acu'!$F30</f>
        <v>0.22179514255543822</v>
      </c>
      <c r="G63" s="211">
        <f>'viaj entrados lugar residen acu'!G63/'viaj entrados lugar residen acu'!$G30</f>
        <v>0.23213852253418563</v>
      </c>
      <c r="H63" s="197">
        <f t="shared" si="26"/>
        <v>4.6634835459311574E-2</v>
      </c>
      <c r="I63" s="198">
        <f t="shared" si="27"/>
        <v>-0.11051873048782335</v>
      </c>
      <c r="J63" s="197">
        <f t="shared" si="17"/>
        <v>1.6409929275966813</v>
      </c>
      <c r="K63" s="199">
        <f t="shared" si="21"/>
        <v>0.23213852253418563</v>
      </c>
      <c r="L63" s="211">
        <f>'viaj entrados lugar residen acu'!L63/'viaj entrados lugar residen acu'!$C30</f>
        <v>0.14766963345774714</v>
      </c>
      <c r="M63" s="211">
        <f>'viaj entrados lugar residen acu'!M63/'viaj entrados lugar residen acu'!$D30</f>
        <v>9.8624754420432226E-2</v>
      </c>
      <c r="N63" s="211">
        <f>'viaj entrados lugar residen acu'!N63/'viaj entrados lugar residen acu'!$E30</f>
        <v>2.2741101308183752E-2</v>
      </c>
      <c r="O63" s="211">
        <f>'viaj entrados lugar residen acu'!O63/'viaj entrados lugar residen acu'!$F30</f>
        <v>9.1573389651531154E-2</v>
      </c>
      <c r="P63" s="211">
        <f>'viaj entrados lugar residen acu'!P63/'viaj entrados lugar residen acu'!$G30</f>
        <v>9.0015373412088359E-2</v>
      </c>
      <c r="Q63" s="197">
        <f t="shared" si="28"/>
        <v>-1.7013853537273138E-2</v>
      </c>
      <c r="R63" s="198">
        <f t="shared" si="29"/>
        <v>-0.39042732548093884</v>
      </c>
      <c r="S63" s="197">
        <f t="shared" si="18"/>
        <v>0.49414445466875717</v>
      </c>
      <c r="T63" s="199">
        <f t="shared" si="22"/>
        <v>9.0015373412088359E-2</v>
      </c>
      <c r="U63" s="211">
        <f>'viaj entrados lugar residen acu'!U63/'viaj entrados lugar residen acu'!$C30</f>
        <v>7.5605321083357258E-3</v>
      </c>
      <c r="V63" s="211">
        <f>'viaj entrados lugar residen acu'!V63/'viaj entrados lugar residen acu'!$D30</f>
        <v>2.1218074656188603E-2</v>
      </c>
      <c r="W63" s="211">
        <f>'viaj entrados lugar residen acu'!W63/'viaj entrados lugar residen acu'!$E30</f>
        <v>2.8141162153939763E-3</v>
      </c>
      <c r="X63" s="211">
        <f>'viaj entrados lugar residen acu'!X63/'viaj entrados lugar residen acu'!$F30</f>
        <v>2.2386483632523759E-3</v>
      </c>
      <c r="Y63" s="211">
        <f>'viaj entrados lugar residen acu'!Y63/'viaj entrados lugar residen acu'!$G30</f>
        <v>3.4387895460797797E-3</v>
      </c>
      <c r="Z63" s="197">
        <f t="shared" si="30"/>
        <v>0.53610080195167531</v>
      </c>
      <c r="AA63" s="198">
        <f t="shared" si="19"/>
        <v>-0.54516567130395421</v>
      </c>
      <c r="AB63" s="196">
        <f t="shared" si="23"/>
        <v>1.2001411828274039E-3</v>
      </c>
      <c r="AC63" s="196">
        <f t="shared" si="24"/>
        <v>-4.1217425622559461E-3</v>
      </c>
      <c r="AD63" s="197">
        <f t="shared" si="20"/>
        <v>0.35425595465698395</v>
      </c>
      <c r="AE63" s="199">
        <f t="shared" si="31"/>
        <v>3.4387895460797797E-3</v>
      </c>
      <c r="AF63" s="199">
        <f t="shared" si="31"/>
        <v>0.53610080195167531</v>
      </c>
      <c r="AG63" s="50"/>
      <c r="AH63" s="50"/>
      <c r="AI63" s="50"/>
    </row>
    <row r="64" spans="2:35" x14ac:dyDescent="0.25">
      <c r="B64" s="195" t="s">
        <v>227</v>
      </c>
      <c r="C64" s="211">
        <f>'viaj entrados lugar residen acu'!C64/'viaj entrados lugar residen acu'!$C31</f>
        <v>7.7339849144799744E-2</v>
      </c>
      <c r="D64" s="211">
        <f>'viaj entrados lugar residen acu'!D64/'viaj entrados lugar residen acu'!$D31</f>
        <v>7.2645451623272253E-2</v>
      </c>
      <c r="E64" s="211">
        <f>'viaj entrados lugar residen acu'!E64/'viaj entrados lugar residen acu'!$E31</f>
        <v>0.12777380100214747</v>
      </c>
      <c r="F64" s="211">
        <f>'viaj entrados lugar residen acu'!F64/'viaj entrados lugar residen acu'!$F31</f>
        <v>0.11902780089895122</v>
      </c>
      <c r="G64" s="211">
        <f>'viaj entrados lugar residen acu'!G64/'viaj entrados lugar residen acu'!$G31</f>
        <v>0.11032400418069911</v>
      </c>
      <c r="H64" s="197">
        <f t="shared" si="26"/>
        <v>-7.3124065575581043E-2</v>
      </c>
      <c r="I64" s="198">
        <f t="shared" si="27"/>
        <v>0.4264833122979681</v>
      </c>
      <c r="J64" s="197">
        <f t="shared" si="17"/>
        <v>0.77988310009172712</v>
      </c>
      <c r="K64" s="199">
        <f t="shared" si="21"/>
        <v>0.11032400418069911</v>
      </c>
      <c r="L64" s="211">
        <f>'viaj entrados lugar residen acu'!L64/'viaj entrados lugar residen acu'!$C31</f>
        <v>0.14044406671624349</v>
      </c>
      <c r="M64" s="211">
        <f>'viaj entrados lugar residen acu'!M64/'viaj entrados lugar residen acu'!$D31</f>
        <v>0.14239794278367085</v>
      </c>
      <c r="N64" s="211">
        <f>'viaj entrados lugar residen acu'!N64/'viaj entrados lugar residen acu'!$E31</f>
        <v>9.9856836077308525E-2</v>
      </c>
      <c r="O64" s="211">
        <f>'viaj entrados lugar residen acu'!O64/'viaj entrados lugar residen acu'!$F31</f>
        <v>0.1457466289329116</v>
      </c>
      <c r="P64" s="211">
        <f>'viaj entrados lugar residen acu'!P64/'viaj entrados lugar residen acu'!$G31</f>
        <v>0.10765300197421902</v>
      </c>
      <c r="Q64" s="197">
        <f t="shared" si="28"/>
        <v>-0.26136883739676331</v>
      </c>
      <c r="R64" s="198">
        <f t="shared" si="29"/>
        <v>-0.23348131045134368</v>
      </c>
      <c r="S64" s="197">
        <f t="shared" si="18"/>
        <v>0.59096720857307772</v>
      </c>
      <c r="T64" s="199">
        <f t="shared" si="22"/>
        <v>0.10765300197421902</v>
      </c>
      <c r="U64" s="211">
        <f>'viaj entrados lugar residen acu'!U64/'viaj entrados lugar residen acu'!$C31</f>
        <v>6.0554552215021781E-3</v>
      </c>
      <c r="V64" s="211">
        <f>'viaj entrados lugar residen acu'!V64/'viaj entrados lugar residen acu'!$D31</f>
        <v>3.5679845708775311E-2</v>
      </c>
      <c r="W64" s="211">
        <f>'viaj entrados lugar residen acu'!W64/'viaj entrados lugar residen acu'!$E31</f>
        <v>2.9706513958482464E-2</v>
      </c>
      <c r="X64" s="211">
        <f>'viaj entrados lugar residen acu'!X64/'viaj entrados lugar residen acu'!$F31</f>
        <v>2.996504078574996E-3</v>
      </c>
      <c r="Y64" s="211">
        <f>'viaj entrados lugar residen acu'!Y64/'viaj entrados lugar residen acu'!$G31</f>
        <v>7.1420276390663107E-3</v>
      </c>
      <c r="Z64" s="197">
        <f t="shared" si="30"/>
        <v>1.3834533348817404</v>
      </c>
      <c r="AA64" s="198">
        <f t="shared" si="19"/>
        <v>0.1794369502900206</v>
      </c>
      <c r="AB64" s="196">
        <f t="shared" si="23"/>
        <v>4.1455235604913147E-3</v>
      </c>
      <c r="AC64" s="196">
        <f t="shared" si="24"/>
        <v>1.0865724175641326E-3</v>
      </c>
      <c r="AD64" s="197">
        <f t="shared" si="20"/>
        <v>0.73575477230013164</v>
      </c>
      <c r="AE64" s="199">
        <f t="shared" si="31"/>
        <v>7.1420276390663107E-3</v>
      </c>
      <c r="AF64" s="199">
        <f t="shared" si="31"/>
        <v>1.3834533348817404</v>
      </c>
      <c r="AG64" s="50"/>
      <c r="AH64" s="50"/>
      <c r="AI64" s="50"/>
    </row>
    <row r="65" spans="2:35" x14ac:dyDescent="0.25">
      <c r="B65" s="195" t="s">
        <v>237</v>
      </c>
      <c r="C65" s="211">
        <f>'viaj entrados lugar residen acu'!C65/'viaj entrados lugar residen acu'!$C32</f>
        <v>0.11433215930642103</v>
      </c>
      <c r="D65" s="211">
        <f>'viaj entrados lugar residen acu'!D65/'viaj entrados lugar residen acu'!$D32</f>
        <v>7.9269882659713173E-2</v>
      </c>
      <c r="E65" s="211">
        <f>'viaj entrados lugar residen acu'!E65/'viaj entrados lugar residen acu'!$E32</f>
        <v>5.8444774640911343E-2</v>
      </c>
      <c r="F65" s="211">
        <f>'viaj entrados lugar residen acu'!F65/'viaj entrados lugar residen acu'!$F32</f>
        <v>0.16668207451234168</v>
      </c>
      <c r="G65" s="211">
        <f>'viaj entrados lugar residen acu'!G65/'viaj entrados lugar residen acu'!$G32</f>
        <v>0.23878695208970438</v>
      </c>
      <c r="H65" s="197">
        <f t="shared" si="26"/>
        <v>0.43258927385154311</v>
      </c>
      <c r="I65" s="198">
        <f t="shared" si="27"/>
        <v>1.0885370619978647</v>
      </c>
      <c r="J65" s="197">
        <f t="shared" si="17"/>
        <v>1.6879908397102312</v>
      </c>
      <c r="K65" s="199">
        <f t="shared" si="21"/>
        <v>0.23878695208970438</v>
      </c>
      <c r="L65" s="211">
        <f>'viaj entrados lugar residen acu'!L65/'viaj entrados lugar residen acu'!$C32</f>
        <v>9.8076402059062581E-2</v>
      </c>
      <c r="M65" s="211">
        <f>'viaj entrados lugar residen acu'!M65/'viaj entrados lugar residen acu'!$D32</f>
        <v>7.848761408083442E-2</v>
      </c>
      <c r="N65" s="211">
        <f>'viaj entrados lugar residen acu'!N65/'viaj entrados lugar residen acu'!$E32</f>
        <v>3.2689450222882617E-2</v>
      </c>
      <c r="O65" s="211">
        <f>'viaj entrados lugar residen acu'!O65/'viaj entrados lugar residen acu'!$F32</f>
        <v>5.2787279282610705E-2</v>
      </c>
      <c r="P65" s="211">
        <f>'viaj entrados lugar residen acu'!P65/'viaj entrados lugar residen acu'!$G32</f>
        <v>9.0277777777777776E-2</v>
      </c>
      <c r="Q65" s="197">
        <f t="shared" si="28"/>
        <v>0.71021842770967103</v>
      </c>
      <c r="R65" s="198">
        <f t="shared" si="29"/>
        <v>-7.951580724370777E-2</v>
      </c>
      <c r="S65" s="197">
        <f t="shared" si="18"/>
        <v>0.49558493819141824</v>
      </c>
      <c r="T65" s="199">
        <f t="shared" si="22"/>
        <v>9.0277777777777776E-2</v>
      </c>
      <c r="U65" s="211">
        <f>'viaj entrados lugar residen acu'!U65/'viaj entrados lugar residen acu'!$C32</f>
        <v>8.805201842319154E-3</v>
      </c>
      <c r="V65" s="211">
        <f>'viaj entrados lugar residen acu'!V65/'viaj entrados lugar residen acu'!$D32</f>
        <v>2.3468057366362451E-2</v>
      </c>
      <c r="W65" s="211">
        <f>'viaj entrados lugar residen acu'!W65/'viaj entrados lugar residen acu'!$E32</f>
        <v>9.9058940069341253E-3</v>
      </c>
      <c r="X65" s="211">
        <f>'viaj entrados lugar residen acu'!X65/'viaj entrados lugar residen acu'!$F32</f>
        <v>1.8489414810021264E-3</v>
      </c>
      <c r="Y65" s="211">
        <f>'viaj entrados lugar residen acu'!Y65/'viaj entrados lugar residen acu'!$G32</f>
        <v>1.7838939857288481E-3</v>
      </c>
      <c r="Z65" s="197">
        <f t="shared" si="30"/>
        <v>-3.5180937818552582E-2</v>
      </c>
      <c r="AA65" s="198">
        <f t="shared" si="19"/>
        <v>-0.79740453226691754</v>
      </c>
      <c r="AB65" s="196">
        <f t="shared" si="23"/>
        <v>-6.504749527327827E-5</v>
      </c>
      <c r="AC65" s="196">
        <f t="shared" si="24"/>
        <v>-7.0213078565903057E-3</v>
      </c>
      <c r="AD65" s="197">
        <f t="shared" si="20"/>
        <v>0.18377253346069231</v>
      </c>
      <c r="AE65" s="199">
        <f t="shared" si="31"/>
        <v>1.7838939857288481E-3</v>
      </c>
      <c r="AF65" s="199">
        <f t="shared" si="31"/>
        <v>-3.5180937818552582E-2</v>
      </c>
      <c r="AG65" s="50"/>
      <c r="AH65" s="50"/>
      <c r="AI65" s="50"/>
    </row>
    <row r="66" spans="2:35" x14ac:dyDescent="0.25">
      <c r="B66" s="195" t="s">
        <v>233</v>
      </c>
      <c r="C66" s="211">
        <f>'viaj entrados lugar residen acu'!C66/'viaj entrados lugar residen acu'!$C33</f>
        <v>0.15307192283497589</v>
      </c>
      <c r="D66" s="211">
        <f>'viaj entrados lugar residen acu'!D66/'viaj entrados lugar residen acu'!$D33</f>
        <v>0.12913640032284099</v>
      </c>
      <c r="E66" s="211">
        <f>'viaj entrados lugar residen acu'!E66/'viaj entrados lugar residen acu'!$E33</f>
        <v>0.24045746962115797</v>
      </c>
      <c r="F66" s="211">
        <f>'viaj entrados lugar residen acu'!F66/'viaj entrados lugar residen acu'!$F33</f>
        <v>0.13696843203756848</v>
      </c>
      <c r="G66" s="211">
        <f>'viaj entrados lugar residen acu'!G66/'viaj entrados lugar residen acu'!$G33</f>
        <v>0.13400293973542382</v>
      </c>
      <c r="H66" s="197">
        <f t="shared" si="26"/>
        <v>-2.1650918084038961E-2</v>
      </c>
      <c r="I66" s="198">
        <f t="shared" si="27"/>
        <v>-0.1245753156188546</v>
      </c>
      <c r="J66" s="197">
        <f t="shared" si="17"/>
        <v>0.94727007815177144</v>
      </c>
      <c r="K66" s="199">
        <f t="shared" si="21"/>
        <v>0.13400293973542382</v>
      </c>
      <c r="L66" s="211">
        <f>'viaj entrados lugar residen acu'!L66/'viaj entrados lugar residen acu'!$C33</f>
        <v>0.18788005871251834</v>
      </c>
      <c r="M66" s="211">
        <f>'viaj entrados lugar residen acu'!M66/'viaj entrados lugar residen acu'!$D33</f>
        <v>0.18119451170298628</v>
      </c>
      <c r="N66" s="211">
        <f>'viaj entrados lugar residen acu'!N66/'viaj entrados lugar residen acu'!$E33</f>
        <v>0.16912080057183704</v>
      </c>
      <c r="O66" s="211">
        <f>'viaj entrados lugar residen acu'!O66/'viaj entrados lugar residen acu'!$F33</f>
        <v>0.1886250978345943</v>
      </c>
      <c r="P66" s="211">
        <f>'viaj entrados lugar residen acu'!P66/'viaj entrados lugar residen acu'!$G33</f>
        <v>0.19622733953944144</v>
      </c>
      <c r="Q66" s="197">
        <f t="shared" si="28"/>
        <v>4.0303447378532642E-2</v>
      </c>
      <c r="R66" s="198">
        <f t="shared" si="29"/>
        <v>4.4428774847763641E-2</v>
      </c>
      <c r="S66" s="197">
        <f t="shared" si="18"/>
        <v>1.0772010159188736</v>
      </c>
      <c r="T66" s="199">
        <f t="shared" si="22"/>
        <v>0.19622733953944144</v>
      </c>
      <c r="U66" s="211">
        <f>'viaj entrados lugar residen acu'!U66/'viaj entrados lugar residen acu'!$C33</f>
        <v>2.5162507863283707E-3</v>
      </c>
      <c r="V66" s="211">
        <f>'viaj entrados lugar residen acu'!V66/'viaj entrados lugar residen acu'!$D33</f>
        <v>9.2816787732041967E-3</v>
      </c>
      <c r="W66" s="211">
        <f>'viaj entrados lugar residen acu'!W66/'viaj entrados lugar residen acu'!$E33</f>
        <v>2.2873481057898498E-3</v>
      </c>
      <c r="X66" s="211">
        <f>'viaj entrados lugar residen acu'!X66/'viaj entrados lugar residen acu'!$F33</f>
        <v>5.2178450300026087E-4</v>
      </c>
      <c r="Y66" s="211">
        <f>'viaj entrados lugar residen acu'!Y66/'viaj entrados lugar residen acu'!$G33</f>
        <v>1.3473787359137678E-3</v>
      </c>
      <c r="Z66" s="197">
        <f t="shared" si="30"/>
        <v>1.5822513473787363</v>
      </c>
      <c r="AA66" s="198">
        <f t="shared" si="19"/>
        <v>-0.46452923403560342</v>
      </c>
      <c r="AB66" s="196">
        <f t="shared" si="23"/>
        <v>8.2559423291350697E-4</v>
      </c>
      <c r="AC66" s="196">
        <f t="shared" si="24"/>
        <v>-1.1688720504146029E-3</v>
      </c>
      <c r="AD66" s="197">
        <f t="shared" si="20"/>
        <v>0.13880376626123964</v>
      </c>
      <c r="AE66" s="199">
        <f t="shared" si="31"/>
        <v>1.3473787359137678E-3</v>
      </c>
      <c r="AF66" s="199">
        <f t="shared" si="31"/>
        <v>1.5822513473787363</v>
      </c>
      <c r="AG66" s="50"/>
      <c r="AH66" s="50"/>
      <c r="AI66" s="50"/>
    </row>
    <row r="67" spans="2:35" x14ac:dyDescent="0.25">
      <c r="B67" s="195" t="s">
        <v>239</v>
      </c>
      <c r="C67" s="211">
        <f>'viaj entrados lugar residen acu'!C67/'viaj entrados lugar residen acu'!$C34</f>
        <v>1.9973678098629714E-2</v>
      </c>
      <c r="D67" s="211">
        <f>'viaj entrados lugar residen acu'!D67/'viaj entrados lugar residen acu'!$D34</f>
        <v>2.4334360432961999E-2</v>
      </c>
      <c r="E67" s="211">
        <f>'viaj entrados lugar residen acu'!E67/'viaj entrados lugar residen acu'!$E34</f>
        <v>5.5613126079447323E-2</v>
      </c>
      <c r="F67" s="211">
        <f>'viaj entrados lugar residen acu'!F67/'viaj entrados lugar residen acu'!$F34</f>
        <v>5.4861965887110953E-2</v>
      </c>
      <c r="G67" s="211">
        <f>'viaj entrados lugar residen acu'!G67/'viaj entrados lugar residen acu'!$G34</f>
        <v>6.4516129032258063E-2</v>
      </c>
      <c r="H67" s="197">
        <f t="shared" si="26"/>
        <v>0.17597187758478072</v>
      </c>
      <c r="I67" s="198">
        <f t="shared" si="27"/>
        <v>2.2300575143785943</v>
      </c>
      <c r="J67" s="197">
        <f t="shared" si="17"/>
        <v>0.45606610355788535</v>
      </c>
      <c r="K67" s="199">
        <f t="shared" si="21"/>
        <v>6.4516129032258063E-2</v>
      </c>
      <c r="L67" s="211">
        <f>'viaj entrados lugar residen acu'!L67/'viaj entrados lugar residen acu'!$C34</f>
        <v>2.3805837268715647E-2</v>
      </c>
      <c r="M67" s="211">
        <f>'viaj entrados lugar residen acu'!M67/'viaj entrados lugar residen acu'!$D34</f>
        <v>2.9153827921308367E-2</v>
      </c>
      <c r="N67" s="211">
        <f>'viaj entrados lugar residen acu'!N67/'viaj entrados lugar residen acu'!$E34</f>
        <v>4.0069084628670121E-2</v>
      </c>
      <c r="O67" s="211">
        <f>'viaj entrados lugar residen acu'!O67/'viaj entrados lugar residen acu'!$F34</f>
        <v>9.7063478107965534E-2</v>
      </c>
      <c r="P67" s="211">
        <f>'viaj entrados lugar residen acu'!P67/'viaj entrados lugar residen acu'!$G34</f>
        <v>7.1600844136267716E-2</v>
      </c>
      <c r="Q67" s="197">
        <f t="shared" si="28"/>
        <v>-0.26232970905261865</v>
      </c>
      <c r="R67" s="198">
        <f t="shared" si="29"/>
        <v>2.0077011502704716</v>
      </c>
      <c r="S67" s="197">
        <f t="shared" si="18"/>
        <v>0.39305686060496059</v>
      </c>
      <c r="T67" s="199">
        <f t="shared" si="22"/>
        <v>7.1600844136267716E-2</v>
      </c>
      <c r="U67" s="211">
        <f>'viaj entrados lugar residen acu'!U67/'viaj entrados lugar residen acu'!$C34</f>
        <v>3.0966942788573197E-3</v>
      </c>
      <c r="V67" s="211">
        <f>'viaj entrados lugar residen acu'!V67/'viaj entrados lugar residen acu'!$D34</f>
        <v>1.3905348818835426E-2</v>
      </c>
      <c r="W67" s="211">
        <f>'viaj entrados lugar residen acu'!W67/'viaj entrados lugar residen acu'!$E34</f>
        <v>2.1070811744386873E-2</v>
      </c>
      <c r="X67" s="211">
        <f>'viaj entrados lugar residen acu'!X67/'viaj entrados lugar residen acu'!$F34</f>
        <v>9.3195006154387205E-3</v>
      </c>
      <c r="Y67" s="211">
        <f>'viaj entrados lugar residen acu'!Y67/'viaj entrados lugar residen acu'!$G34</f>
        <v>5.1251130539644255E-3</v>
      </c>
      <c r="Z67" s="197">
        <f t="shared" si="30"/>
        <v>-0.45006569928498708</v>
      </c>
      <c r="AA67" s="198">
        <f t="shared" si="19"/>
        <v>0.65502713295146209</v>
      </c>
      <c r="AB67" s="196">
        <f t="shared" si="23"/>
        <v>-4.194387561474295E-3</v>
      </c>
      <c r="AC67" s="196">
        <f t="shared" si="24"/>
        <v>2.0284187751071058E-3</v>
      </c>
      <c r="AD67" s="197">
        <f t="shared" si="20"/>
        <v>0.52797700857469576</v>
      </c>
      <c r="AE67" s="199">
        <f t="shared" si="31"/>
        <v>5.1251130539644255E-3</v>
      </c>
      <c r="AF67" s="199">
        <f t="shared" si="31"/>
        <v>-0.45006569928498708</v>
      </c>
      <c r="AG67" s="50"/>
      <c r="AH67" s="50"/>
      <c r="AI67" s="50"/>
    </row>
    <row r="68" spans="2:35" x14ac:dyDescent="0.25">
      <c r="B68" s="195" t="s">
        <v>217</v>
      </c>
      <c r="C68" s="211">
        <f>'viaj entrados lugar residen acu'!C68/'viaj entrados lugar residen acu'!$C35</f>
        <v>3.875968992248062E-2</v>
      </c>
      <c r="D68" s="211">
        <f>'viaj entrados lugar residen acu'!D68/'viaj entrados lugar residen acu'!$D35</f>
        <v>3.5498489425981876E-2</v>
      </c>
      <c r="E68" s="211">
        <f>'viaj entrados lugar residen acu'!E68/'viaj entrados lugar residen acu'!$E35</f>
        <v>9.3827160493827166E-2</v>
      </c>
      <c r="F68" s="211">
        <f>'viaj entrados lugar residen acu'!F68/'viaj entrados lugar residen acu'!$F35</f>
        <v>7.9092581238503989E-2</v>
      </c>
      <c r="G68" s="211">
        <f>'viaj entrados lugar residen acu'!G68/'viaj entrados lugar residen acu'!$G35</f>
        <v>5.6779509224431313E-2</v>
      </c>
      <c r="H68" s="197">
        <f t="shared" si="26"/>
        <v>-0.28211333686009721</v>
      </c>
      <c r="I68" s="198">
        <f t="shared" si="27"/>
        <v>0.4649113379903278</v>
      </c>
      <c r="J68" s="197">
        <f t="shared" si="17"/>
        <v>0.40137574777568868</v>
      </c>
      <c r="K68" s="199">
        <f t="shared" si="21"/>
        <v>5.6779509224431313E-2</v>
      </c>
      <c r="L68" s="211">
        <f>'viaj entrados lugar residen acu'!L68/'viaj entrados lugar residen acu'!$C35</f>
        <v>0.14621758887997863</v>
      </c>
      <c r="M68" s="211">
        <f>'viaj entrados lugar residen acu'!M68/'viaj entrados lugar residen acu'!$D35</f>
        <v>0.16956193353474319</v>
      </c>
      <c r="N68" s="211">
        <f>'viaj entrados lugar residen acu'!N68/'viaj entrados lugar residen acu'!$E35</f>
        <v>6.9135802469135796E-2</v>
      </c>
      <c r="O68" s="211">
        <f>'viaj entrados lugar residen acu'!O68/'viaj entrados lugar residen acu'!$F35</f>
        <v>0.12998160637645617</v>
      </c>
      <c r="P68" s="211">
        <f>'viaj entrados lugar residen acu'!P68/'viaj entrados lugar residen acu'!$G35</f>
        <v>0.13290345692280137</v>
      </c>
      <c r="Q68" s="197">
        <f t="shared" si="28"/>
        <v>2.2478953967401072E-2</v>
      </c>
      <c r="R68" s="198">
        <f t="shared" si="29"/>
        <v>-9.1056979253748005E-2</v>
      </c>
      <c r="S68" s="197">
        <f t="shared" si="18"/>
        <v>0.72958100105921353</v>
      </c>
      <c r="T68" s="199">
        <f t="shared" si="22"/>
        <v>0.13290345692280137</v>
      </c>
      <c r="U68" s="211">
        <f>'viaj entrados lugar residen acu'!U68/'viaj entrados lugar residen acu'!$C35</f>
        <v>2.4057738572574178E-2</v>
      </c>
      <c r="V68" s="211">
        <f>'viaj entrados lugar residen acu'!V68/'viaj entrados lugar residen acu'!$D35</f>
        <v>3.0211480362537766E-2</v>
      </c>
      <c r="W68" s="211">
        <f>'viaj entrados lugar residen acu'!W68/'viaj entrados lugar residen acu'!$E35</f>
        <v>0.1506172839506173</v>
      </c>
      <c r="X68" s="211">
        <f>'viaj entrados lugar residen acu'!X68/'viaj entrados lugar residen acu'!$F35</f>
        <v>1.226241569589209E-3</v>
      </c>
      <c r="Y68" s="211">
        <f>'viaj entrados lugar residen acu'!Y68/'viaj entrados lugar residen acu'!$G35</f>
        <v>6.0899158158696041E-3</v>
      </c>
      <c r="Z68" s="197">
        <f t="shared" si="30"/>
        <v>3.9663263478416626</v>
      </c>
      <c r="AA68" s="198">
        <f t="shared" si="19"/>
        <v>-0.74686249925368675</v>
      </c>
      <c r="AB68" s="196">
        <f t="shared" si="23"/>
        <v>4.8636742462803955E-3</v>
      </c>
      <c r="AC68" s="196">
        <f t="shared" si="24"/>
        <v>-1.7967822756704575E-2</v>
      </c>
      <c r="AD68" s="197">
        <f t="shared" si="20"/>
        <v>0.62736870408105538</v>
      </c>
      <c r="AE68" s="199">
        <f t="shared" si="31"/>
        <v>6.0899158158696041E-3</v>
      </c>
      <c r="AF68" s="199">
        <f t="shared" si="31"/>
        <v>3.9663263478416626</v>
      </c>
      <c r="AG68" s="50"/>
      <c r="AH68" s="50"/>
      <c r="AI68" s="50"/>
    </row>
    <row r="69" spans="2:35" x14ac:dyDescent="0.25">
      <c r="B69" s="201" t="s">
        <v>377</v>
      </c>
      <c r="C69" s="213">
        <f>'viaj entrados lugar residen acu'!C69/'viaj entrados lugar residen acu'!$C36</f>
        <v>0.15439460662927715</v>
      </c>
      <c r="D69" s="213">
        <f>'viaj entrados lugar residen acu'!D69/'viaj entrados lugar residen acu'!$D36</f>
        <v>0.15177399375080888</v>
      </c>
      <c r="E69" s="213">
        <f>'viaj entrados lugar residen acu'!E69/'viaj entrados lugar residen acu'!$E36</f>
        <v>5.6376252438863378E-2</v>
      </c>
      <c r="F69" s="213">
        <f>'viaj entrados lugar residen acu'!F69/'viaj entrados lugar residen acu'!$F36</f>
        <v>0.11505729714495649</v>
      </c>
      <c r="G69" s="213">
        <f>'viaj entrados lugar residen acu'!G69/'viaj entrados lugar residen acu'!$G36</f>
        <v>0.10809070054702664</v>
      </c>
      <c r="H69" s="203">
        <f t="shared" si="26"/>
        <v>-6.0548933190677112E-2</v>
      </c>
      <c r="I69" s="204">
        <f t="shared" si="27"/>
        <v>-0.2999062408535591</v>
      </c>
      <c r="J69" s="203">
        <f t="shared" si="17"/>
        <v>0.76409582175453172</v>
      </c>
      <c r="K69" s="205">
        <f t="shared" si="21"/>
        <v>0.10809070054702664</v>
      </c>
      <c r="L69" s="213">
        <f>'viaj entrados lugar residen acu'!L69/'viaj entrados lugar residen acu'!$C36</f>
        <v>8.1792912054326344E-2</v>
      </c>
      <c r="M69" s="213">
        <f>'viaj entrados lugar residen acu'!M69/'viaj entrados lugar residen acu'!$D36</f>
        <v>7.1939652781629601E-2</v>
      </c>
      <c r="N69" s="213">
        <f>'viaj entrados lugar residen acu'!N69/'viaj entrados lugar residen acu'!$E36</f>
        <v>4.8454530784690537E-2</v>
      </c>
      <c r="O69" s="213">
        <f>'viaj entrados lugar residen acu'!O69/'viaj entrados lugar residen acu'!$F36</f>
        <v>9.0608502221931439E-2</v>
      </c>
      <c r="P69" s="213">
        <f>'viaj entrados lugar residen acu'!P69/'viaj entrados lugar residen acu'!$G36</f>
        <v>8.0443797423680963E-2</v>
      </c>
      <c r="Q69" s="203">
        <f t="shared" si="28"/>
        <v>-0.11218268207715887</v>
      </c>
      <c r="R69" s="204">
        <f t="shared" si="29"/>
        <v>-1.6494273119280867E-2</v>
      </c>
      <c r="S69" s="203">
        <f t="shared" si="18"/>
        <v>0.44160074999000754</v>
      </c>
      <c r="T69" s="205">
        <f t="shared" si="22"/>
        <v>8.0443797423680963E-2</v>
      </c>
      <c r="U69" s="213">
        <f>'viaj entrados lugar residen acu'!U69/'viaj entrados lugar residen acu'!$C36</f>
        <v>1.5683072543691747E-2</v>
      </c>
      <c r="V69" s="213">
        <f>'viaj entrados lugar residen acu'!V69/'viaj entrados lugar residen acu'!$D36</f>
        <v>3.765230092258768E-2</v>
      </c>
      <c r="W69" s="213">
        <f>'viaj entrados lugar residen acu'!W69/'viaj entrados lugar residen acu'!$E36</f>
        <v>3.0205231270262738E-2</v>
      </c>
      <c r="X69" s="213">
        <f>'viaj entrados lugar residen acu'!X69/'viaj entrados lugar residen acu'!$F36</f>
        <v>4.7357587531013934E-3</v>
      </c>
      <c r="Y69" s="213">
        <f>'viaj entrados lugar residen acu'!Y69/'viaj entrados lugar residen acu'!$G36</f>
        <v>1.6340215281454032E-2</v>
      </c>
      <c r="Z69" s="203">
        <f t="shared" si="30"/>
        <v>2.4503901345804437</v>
      </c>
      <c r="AA69" s="204">
        <f t="shared" si="19"/>
        <v>4.1901402670397658E-2</v>
      </c>
      <c r="AB69" s="202">
        <f>Y69-X69</f>
        <v>1.1604456528352639E-2</v>
      </c>
      <c r="AC69" s="202">
        <f t="shared" si="24"/>
        <v>6.5714273776228474E-4</v>
      </c>
      <c r="AD69" s="203">
        <f t="shared" si="20"/>
        <v>1.6833302783623854</v>
      </c>
      <c r="AE69" s="205">
        <f t="shared" si="31"/>
        <v>1.6340215281454032E-2</v>
      </c>
      <c r="AF69" s="205">
        <f t="shared" si="31"/>
        <v>2.4503901345804437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4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8D64-EDCA-48A2-A3C9-C36F070E165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379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4" ht="6" customHeight="1" x14ac:dyDescent="0.25"/>
    <row r="5" spans="1:34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30" t="s">
        <v>102</v>
      </c>
      <c r="M5" s="331"/>
      <c r="N5" s="331"/>
      <c r="O5" s="331"/>
      <c r="P5" s="331"/>
      <c r="Q5" s="331"/>
      <c r="R5" s="331"/>
      <c r="S5" s="331"/>
      <c r="T5" s="332"/>
      <c r="U5" s="330" t="s">
        <v>101</v>
      </c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2"/>
    </row>
    <row r="6" spans="1:34" s="185" customFormat="1" ht="72" customHeight="1" x14ac:dyDescent="0.25">
      <c r="B6" s="181"/>
      <c r="C6" s="121">
        <v>2018</v>
      </c>
      <c r="D6" s="121">
        <v>2019</v>
      </c>
      <c r="E6" s="121">
        <v>2020</v>
      </c>
      <c r="F6" s="121">
        <v>2021</v>
      </c>
      <c r="G6" s="121">
        <v>2022</v>
      </c>
      <c r="H6" s="183" t="str">
        <f>CONCATENATE("var. ",RIGHT(G6,2),"/",RIGHT(F6,2))</f>
        <v>var. 22/21</v>
      </c>
      <c r="I6" s="183" t="str">
        <f>CONCATENATE("var. ",RIGHT(G6,2),"/",RIGHT(D6,2))</f>
        <v>var. 22/19</v>
      </c>
      <c r="J6" s="183" t="str">
        <f>CONCATENATE("Cuota s/ total lugares de residencia ",RIGHT(G6,4))</f>
        <v>Cuota s/ total lugares de residencia 2022</v>
      </c>
      <c r="K6" s="214" t="str">
        <f>CONCATENATE("cuota s/ Canarias ",RIGHT(G6,4))</f>
        <v>cuota s/ Canarias 2022</v>
      </c>
      <c r="L6" s="215">
        <v>2018</v>
      </c>
      <c r="M6" s="216">
        <v>2019</v>
      </c>
      <c r="N6" s="216">
        <v>2020</v>
      </c>
      <c r="O6" s="216">
        <v>2021</v>
      </c>
      <c r="P6" s="216">
        <v>2022</v>
      </c>
      <c r="Q6" s="217" t="str">
        <f>CONCATENATE("var. ",RIGHT(P6,2),"/",RIGHT(O6,2))</f>
        <v>var. 22/21</v>
      </c>
      <c r="R6" s="217" t="str">
        <f>CONCATENATE("var. ",RIGHT(P6,2),"/",RIGHT(M6,2))</f>
        <v>var. 22/19</v>
      </c>
      <c r="S6" s="217" t="str">
        <f>CONCATENATE("Cuota s/ total lugares de residencia ",RIGHT(P6,4))</f>
        <v>Cuota s/ total lugares de residencia 2022</v>
      </c>
      <c r="T6" s="218" t="str">
        <f>CONCATENATE("cuota s/ Canarias ",RIGHT(P6,4))</f>
        <v>cuota s/ Canarias 2022</v>
      </c>
      <c r="U6" s="215">
        <v>2017</v>
      </c>
      <c r="V6" s="216">
        <v>2018</v>
      </c>
      <c r="W6" s="216">
        <v>2019</v>
      </c>
      <c r="X6" s="216">
        <v>2020</v>
      </c>
      <c r="Y6" s="216">
        <v>2021</v>
      </c>
      <c r="Z6" s="216">
        <v>2022</v>
      </c>
      <c r="AA6" s="217" t="str">
        <f>CONCATENATE("var. ",RIGHT(Z6,2),"/",RIGHT(Y6,2))</f>
        <v>var. 22/21</v>
      </c>
      <c r="AB6" s="217" t="str">
        <f>CONCATENATE("var. ",RIGHT(Z6,2),"/",RIGHT(W6,2))</f>
        <v>var. 22/19</v>
      </c>
      <c r="AC6" s="219" t="str">
        <f>CONCATENATE("dif. ",RIGHT(Z6,2),"/",RIGHT(Y6,2))</f>
        <v>dif. 22/21</v>
      </c>
      <c r="AD6" s="219" t="str">
        <f>CONCATENATE("dif. ",RIGHT(Z6,2),"/",RIGHT(W6,2))</f>
        <v>dif. 22/19</v>
      </c>
      <c r="AE6" s="217" t="str">
        <f>CONCATENATE("Cuota s/ total lugares de residencia ",RIGHT(Z6,4))</f>
        <v>Cuota s/ total lugares de residencia 2022</v>
      </c>
      <c r="AF6" s="220" t="str">
        <f>CONCATENATE("cuota s/ Canarias ",RIGHT(W6,4))</f>
        <v>cuota s/ Canarias 2019</v>
      </c>
      <c r="AG6" s="218" t="str">
        <f>CONCATENATE("cuota s/ Canarias ",RIGHT(Z6,4))</f>
        <v>cuota s/ Canarias 2022</v>
      </c>
    </row>
    <row r="7" spans="1:34" x14ac:dyDescent="0.25">
      <c r="A7" s="1"/>
      <c r="B7" s="186" t="s">
        <v>133</v>
      </c>
      <c r="C7" s="187">
        <v>13460559</v>
      </c>
      <c r="D7" s="187">
        <v>13140461</v>
      </c>
      <c r="E7" s="187">
        <v>4156146</v>
      </c>
      <c r="F7" s="187">
        <v>6295130</v>
      </c>
      <c r="G7" s="187">
        <v>12449338</v>
      </c>
      <c r="H7" s="188">
        <f>IFERROR(G7/F7-1,"-")</f>
        <v>0.97761412393389802</v>
      </c>
      <c r="I7" s="188">
        <f>IFERROR(G7/C7-1,"-")</f>
        <v>-7.5124740361823039E-2</v>
      </c>
      <c r="J7" s="188">
        <f>G7/G$7</f>
        <v>1</v>
      </c>
      <c r="K7" s="189">
        <f>G7/$G7</f>
        <v>1</v>
      </c>
      <c r="L7" s="221">
        <v>3847262</v>
      </c>
      <c r="M7" s="221">
        <v>3784870</v>
      </c>
      <c r="N7" s="221">
        <v>1235446</v>
      </c>
      <c r="O7" s="221">
        <v>1829409</v>
      </c>
      <c r="P7" s="221">
        <v>3316536</v>
      </c>
      <c r="Q7" s="222">
        <f>IFERROR(P7/O7-1,"-")</f>
        <v>0.81290023171417647</v>
      </c>
      <c r="R7" s="222">
        <f>IFERROR(P7/M7-1,"-")</f>
        <v>-0.1237384639366742</v>
      </c>
      <c r="S7" s="222">
        <f>P7/P$7</f>
        <v>1</v>
      </c>
      <c r="T7" s="223">
        <f>P7/$G7</f>
        <v>0.26640259907795899</v>
      </c>
      <c r="U7" s="221">
        <v>5000499</v>
      </c>
      <c r="V7" s="221">
        <v>4872456</v>
      </c>
      <c r="W7" s="221">
        <v>4831573</v>
      </c>
      <c r="X7" s="221">
        <v>1565303</v>
      </c>
      <c r="Y7" s="221">
        <v>2335438</v>
      </c>
      <c r="Z7" s="221">
        <v>4757683</v>
      </c>
      <c r="AA7" s="222">
        <f>IFERROR(Z7/Y7-1,"-")</f>
        <v>1.0371694731352319</v>
      </c>
      <c r="AB7" s="222">
        <f>IFERROR(Z7/W7-1,"-")</f>
        <v>-1.5293156079810855E-2</v>
      </c>
      <c r="AC7" s="221">
        <f>Z7-Y7</f>
        <v>2422245</v>
      </c>
      <c r="AD7" s="221">
        <f>Z7-W7</f>
        <v>-73890</v>
      </c>
      <c r="AE7" s="222">
        <f>Z7/Z$7</f>
        <v>1</v>
      </c>
      <c r="AF7" s="223">
        <f>W7/$D7</f>
        <v>0.36768671966683664</v>
      </c>
      <c r="AG7" s="223">
        <f>Z7/$G7</f>
        <v>0.3821635335147941</v>
      </c>
      <c r="AH7" s="149"/>
    </row>
    <row r="8" spans="1:34" x14ac:dyDescent="0.25">
      <c r="A8" s="1" t="s">
        <v>165</v>
      </c>
      <c r="B8" s="190" t="s">
        <v>166</v>
      </c>
      <c r="C8" s="191">
        <v>2469952</v>
      </c>
      <c r="D8" s="191">
        <v>2680211</v>
      </c>
      <c r="E8" s="191">
        <v>1213596</v>
      </c>
      <c r="F8" s="191">
        <v>2187932</v>
      </c>
      <c r="G8" s="191">
        <v>2692202</v>
      </c>
      <c r="H8" s="192">
        <f>IFERROR(G8/F8-1,"-")</f>
        <v>0.23047791247625615</v>
      </c>
      <c r="I8" s="193">
        <f>IFERROR(G8/C8-1,"-")</f>
        <v>8.998150571347141E-2</v>
      </c>
      <c r="J8" s="192">
        <f>G8/G$7</f>
        <v>0.21625262323185376</v>
      </c>
      <c r="K8" s="194">
        <f>G8/$G8</f>
        <v>1</v>
      </c>
      <c r="L8" s="191">
        <v>756973</v>
      </c>
      <c r="M8" s="191">
        <v>908418</v>
      </c>
      <c r="N8" s="191">
        <v>426489</v>
      </c>
      <c r="O8" s="191">
        <v>753799</v>
      </c>
      <c r="P8" s="191">
        <v>876714</v>
      </c>
      <c r="Q8" s="192">
        <f>IFERROR(P8/O8-1,"-")</f>
        <v>0.16306070981786913</v>
      </c>
      <c r="R8" s="193">
        <f t="shared" ref="R8:R36" si="0">IFERROR(P8/M8-1,"-")</f>
        <v>-3.4900233152579507E-2</v>
      </c>
      <c r="S8" s="192">
        <f>P8/P$7</f>
        <v>0.26434629384393837</v>
      </c>
      <c r="T8" s="194">
        <f>P8/$G8</f>
        <v>0.3256494126369418</v>
      </c>
      <c r="U8" s="191">
        <v>971172</v>
      </c>
      <c r="V8" s="191">
        <v>1028693</v>
      </c>
      <c r="W8" s="191">
        <v>1047557</v>
      </c>
      <c r="X8" s="191">
        <v>456683</v>
      </c>
      <c r="Y8" s="191">
        <v>800301</v>
      </c>
      <c r="Z8" s="191">
        <v>1016781</v>
      </c>
      <c r="AA8" s="192">
        <f>IFERROR(Z8/Y8-1,"-")</f>
        <v>0.27049822504282761</v>
      </c>
      <c r="AB8" s="193">
        <f t="shared" ref="AB8:AB36" si="1">IFERROR(Z8/W8-1,"-")</f>
        <v>-2.9378830937123235E-2</v>
      </c>
      <c r="AC8" s="191">
        <f t="shared" ref="AC8:AC35" si="2">Z8-Y8</f>
        <v>216480</v>
      </c>
      <c r="AD8" s="191">
        <f t="shared" ref="AD8:AD36" si="3">Z8-W8</f>
        <v>-30776</v>
      </c>
      <c r="AE8" s="192">
        <f>Z8/Z$7</f>
        <v>0.21371348196170278</v>
      </c>
      <c r="AF8" s="194">
        <f t="shared" ref="AF8:AF36" si="4">W8/$D8</f>
        <v>0.39084870556833023</v>
      </c>
      <c r="AG8" s="194">
        <f t="shared" ref="AG8:AG15" si="5">Z8/$G8</f>
        <v>0.37767634077977802</v>
      </c>
      <c r="AH8" s="149"/>
    </row>
    <row r="9" spans="1:34" x14ac:dyDescent="0.25">
      <c r="A9" s="207" t="s">
        <v>98</v>
      </c>
      <c r="B9" s="195" t="s">
        <v>98</v>
      </c>
      <c r="C9" s="196">
        <v>1237955</v>
      </c>
      <c r="D9" s="196">
        <v>1328000</v>
      </c>
      <c r="E9" s="196">
        <v>655907</v>
      </c>
      <c r="F9" s="196">
        <v>1213921</v>
      </c>
      <c r="G9" s="196">
        <v>1280131</v>
      </c>
      <c r="H9" s="197">
        <f>IFERROR(G9/F9-1,"-")</f>
        <v>5.4542264282436914E-2</v>
      </c>
      <c r="I9" s="198">
        <f>IFERROR(G9/C9-1,"-")</f>
        <v>3.4069089748819614E-2</v>
      </c>
      <c r="J9" s="197">
        <f>G9/G$7</f>
        <v>0.10282723466902417</v>
      </c>
      <c r="K9" s="199">
        <f>G9/$G9</f>
        <v>1</v>
      </c>
      <c r="L9" s="196">
        <v>468136</v>
      </c>
      <c r="M9" s="196">
        <v>556320</v>
      </c>
      <c r="N9" s="196">
        <v>291692</v>
      </c>
      <c r="O9" s="196">
        <v>511444</v>
      </c>
      <c r="P9" s="196">
        <v>509752</v>
      </c>
      <c r="Q9" s="197">
        <f>IFERROR(P9/O9-1,"-")</f>
        <v>-3.3082800854052907E-3</v>
      </c>
      <c r="R9" s="198">
        <f t="shared" si="0"/>
        <v>-8.3707218866839184E-2</v>
      </c>
      <c r="S9" s="197">
        <f>P9/P$7</f>
        <v>0.15370012567329286</v>
      </c>
      <c r="T9" s="199">
        <f>P9/$G9</f>
        <v>0.39820299641208595</v>
      </c>
      <c r="U9" s="196">
        <v>397644</v>
      </c>
      <c r="V9" s="196">
        <v>422456</v>
      </c>
      <c r="W9" s="196">
        <v>415150</v>
      </c>
      <c r="X9" s="196">
        <v>208389</v>
      </c>
      <c r="Y9" s="196">
        <v>416048</v>
      </c>
      <c r="Z9" s="196">
        <v>423208</v>
      </c>
      <c r="AA9" s="197">
        <f>IFERROR(Z9/Y9-1,"-")</f>
        <v>1.7209552743914225E-2</v>
      </c>
      <c r="AB9" s="198">
        <f t="shared" si="1"/>
        <v>1.9409851860773264E-2</v>
      </c>
      <c r="AC9" s="196">
        <f t="shared" si="2"/>
        <v>7160</v>
      </c>
      <c r="AD9" s="196">
        <f t="shared" si="3"/>
        <v>8058</v>
      </c>
      <c r="AE9" s="197">
        <f>Z9/Z$7</f>
        <v>8.8952542655742303E-2</v>
      </c>
      <c r="AF9" s="199">
        <f t="shared" si="4"/>
        <v>0.31261295180722892</v>
      </c>
      <c r="AG9" s="199">
        <f>Z9/$G9</f>
        <v>0.33059741542076554</v>
      </c>
      <c r="AH9" s="149"/>
    </row>
    <row r="10" spans="1:34" x14ac:dyDescent="0.25">
      <c r="A10" s="207" t="s">
        <v>170</v>
      </c>
      <c r="B10" s="195" t="s">
        <v>170</v>
      </c>
      <c r="C10" s="196">
        <v>1231997</v>
      </c>
      <c r="D10" s="196">
        <v>1352211</v>
      </c>
      <c r="E10" s="196">
        <v>557689</v>
      </c>
      <c r="F10" s="196">
        <v>974011</v>
      </c>
      <c r="G10" s="196">
        <v>1412071</v>
      </c>
      <c r="H10" s="197">
        <f>IFERROR(G10/F10-1,"-")</f>
        <v>0.449748514133824</v>
      </c>
      <c r="I10" s="198">
        <f>IFERROR(G10/C10-1,"-")</f>
        <v>0.14616431695856402</v>
      </c>
      <c r="J10" s="197">
        <f>G10/G$7</f>
        <v>0.1134253885628296</v>
      </c>
      <c r="K10" s="199">
        <f>G10/$G10</f>
        <v>1</v>
      </c>
      <c r="L10" s="196">
        <v>288837</v>
      </c>
      <c r="M10" s="196">
        <v>352098</v>
      </c>
      <c r="N10" s="196">
        <v>134797</v>
      </c>
      <c r="O10" s="196">
        <v>242355</v>
      </c>
      <c r="P10" s="196">
        <v>366962</v>
      </c>
      <c r="Q10" s="197">
        <f>IFERROR(P10/O10-1,"-")</f>
        <v>0.51415072930205685</v>
      </c>
      <c r="R10" s="198">
        <f t="shared" si="0"/>
        <v>4.2215519542854629E-2</v>
      </c>
      <c r="S10" s="197">
        <f>P10/P$7</f>
        <v>0.11064616817064551</v>
      </c>
      <c r="T10" s="199">
        <f>P10/$G10</f>
        <v>0.25987503461228223</v>
      </c>
      <c r="U10" s="196">
        <v>573528</v>
      </c>
      <c r="V10" s="196">
        <v>606237</v>
      </c>
      <c r="W10" s="196">
        <v>632407</v>
      </c>
      <c r="X10" s="196">
        <v>248294</v>
      </c>
      <c r="Y10" s="196">
        <v>384253</v>
      </c>
      <c r="Z10" s="196">
        <v>593573</v>
      </c>
      <c r="AA10" s="197">
        <f>IFERROR(Z10/Y10-1,"-")</f>
        <v>0.54474525898301374</v>
      </c>
      <c r="AB10" s="198">
        <f t="shared" si="1"/>
        <v>-6.1406657421565591E-2</v>
      </c>
      <c r="AC10" s="196">
        <f t="shared" si="2"/>
        <v>209320</v>
      </c>
      <c r="AD10" s="196">
        <f t="shared" si="3"/>
        <v>-38834</v>
      </c>
      <c r="AE10" s="197">
        <f>Z10/Z$7</f>
        <v>0.12476093930596048</v>
      </c>
      <c r="AF10" s="199">
        <f t="shared" si="4"/>
        <v>0.46768366771162195</v>
      </c>
      <c r="AG10" s="199">
        <f t="shared" si="5"/>
        <v>0.42035634185533166</v>
      </c>
      <c r="AH10" s="149"/>
    </row>
    <row r="11" spans="1:34" x14ac:dyDescent="0.25">
      <c r="A11" s="1"/>
      <c r="B11" s="190" t="s">
        <v>178</v>
      </c>
      <c r="C11" s="191">
        <v>10990607</v>
      </c>
      <c r="D11" s="191">
        <v>10460250</v>
      </c>
      <c r="E11" s="191">
        <v>2942550</v>
      </c>
      <c r="F11" s="191">
        <v>4107198</v>
      </c>
      <c r="G11" s="191">
        <v>9757136</v>
      </c>
      <c r="H11" s="192">
        <f>IFERROR(G11/F11-1,"-")</f>
        <v>1.3756186090858051</v>
      </c>
      <c r="I11" s="193">
        <f>IFERROR(G11/C11-1,"-")</f>
        <v>-0.1122295611152323</v>
      </c>
      <c r="J11" s="192">
        <f>G11/G$7</f>
        <v>0.78374737676814621</v>
      </c>
      <c r="K11" s="194">
        <f>G11/$G11</f>
        <v>1</v>
      </c>
      <c r="L11" s="191">
        <v>3090289</v>
      </c>
      <c r="M11" s="191">
        <v>2876452</v>
      </c>
      <c r="N11" s="191">
        <v>808957</v>
      </c>
      <c r="O11" s="191">
        <v>1075610</v>
      </c>
      <c r="P11" s="191">
        <v>2439822</v>
      </c>
      <c r="Q11" s="192">
        <f>IFERROR(P11/O11-1,"-")</f>
        <v>1.268314723738158</v>
      </c>
      <c r="R11" s="193">
        <f t="shared" si="0"/>
        <v>-0.15179464145412469</v>
      </c>
      <c r="S11" s="192">
        <f>P11/P$7</f>
        <v>0.73565370615606163</v>
      </c>
      <c r="T11" s="194">
        <f>P11/$G11</f>
        <v>0.25005513913099092</v>
      </c>
      <c r="U11" s="191">
        <v>4029327</v>
      </c>
      <c r="V11" s="191">
        <v>3843763</v>
      </c>
      <c r="W11" s="191">
        <v>3784016</v>
      </c>
      <c r="X11" s="191">
        <v>1108620</v>
      </c>
      <c r="Y11" s="191">
        <v>1535137</v>
      </c>
      <c r="Z11" s="191">
        <v>3740902</v>
      </c>
      <c r="AA11" s="192">
        <f>IFERROR(Z11/Y11-1,"-")</f>
        <v>1.436852215795724</v>
      </c>
      <c r="AB11" s="193">
        <f t="shared" si="1"/>
        <v>-1.1393715037145702E-2</v>
      </c>
      <c r="AC11" s="191">
        <f t="shared" si="2"/>
        <v>2205765</v>
      </c>
      <c r="AD11" s="191">
        <f t="shared" si="3"/>
        <v>-43114</v>
      </c>
      <c r="AE11" s="192">
        <f>Z11/Z$7</f>
        <v>0.78628651803829719</v>
      </c>
      <c r="AF11" s="194">
        <f t="shared" si="4"/>
        <v>0.36175196577519658</v>
      </c>
      <c r="AG11" s="194">
        <f t="shared" si="5"/>
        <v>0.38340164572882862</v>
      </c>
      <c r="AH11" s="149"/>
    </row>
    <row r="12" spans="1:34" s="113" customFormat="1" x14ac:dyDescent="0.25">
      <c r="B12" s="195" t="s">
        <v>182</v>
      </c>
      <c r="C12" s="196">
        <v>3957578</v>
      </c>
      <c r="D12" s="196">
        <v>3883925</v>
      </c>
      <c r="E12" s="196">
        <v>919089</v>
      </c>
      <c r="F12" s="196">
        <v>958995</v>
      </c>
      <c r="G12" s="196">
        <v>3763014</v>
      </c>
      <c r="H12" s="197">
        <f t="shared" ref="H12:H36" si="6">IFERROR(G12/F12-1,"-")</f>
        <v>2.9239140975708944</v>
      </c>
      <c r="I12" s="198">
        <f t="shared" ref="I12:I36" si="7">IFERROR(G12/C12-1,"-")</f>
        <v>-4.9162391745658618E-2</v>
      </c>
      <c r="J12" s="197">
        <f t="shared" ref="J12:J36" si="8">G12/G$7</f>
        <v>0.30226619278872496</v>
      </c>
      <c r="K12" s="199">
        <f t="shared" ref="K12:K36" si="9">G12/$G12</f>
        <v>1</v>
      </c>
      <c r="L12" s="196">
        <v>712445</v>
      </c>
      <c r="M12" s="196">
        <v>662102</v>
      </c>
      <c r="N12" s="196">
        <v>138718</v>
      </c>
      <c r="O12" s="196">
        <v>149378</v>
      </c>
      <c r="P12" s="196">
        <v>587386</v>
      </c>
      <c r="Q12" s="197">
        <f t="shared" ref="Q12:Q36" si="10">IFERROR(P12/O12-1,"-")</f>
        <v>2.9322122400889019</v>
      </c>
      <c r="R12" s="198">
        <f t="shared" si="0"/>
        <v>-0.11284666108847274</v>
      </c>
      <c r="S12" s="197">
        <f t="shared" ref="S12:S29" si="11">P12/P$7</f>
        <v>0.17710828406506066</v>
      </c>
      <c r="T12" s="199">
        <f t="shared" ref="T12:T36" si="12">P12/$G12</f>
        <v>0.15609455611911091</v>
      </c>
      <c r="U12" s="196">
        <v>1792184</v>
      </c>
      <c r="V12" s="196">
        <v>1692213</v>
      </c>
      <c r="W12" s="196">
        <v>1721079</v>
      </c>
      <c r="X12" s="196">
        <v>436137</v>
      </c>
      <c r="Y12" s="196">
        <v>446045</v>
      </c>
      <c r="Z12" s="196">
        <v>1722453</v>
      </c>
      <c r="AA12" s="197">
        <f t="shared" ref="AA12:AA36" si="13">IFERROR(Z12/Y12-1,"-")</f>
        <v>2.8616126175610086</v>
      </c>
      <c r="AB12" s="198">
        <f t="shared" si="1"/>
        <v>7.983363924608522E-4</v>
      </c>
      <c r="AC12" s="196">
        <f t="shared" si="2"/>
        <v>1276408</v>
      </c>
      <c r="AD12" s="196">
        <f t="shared" si="3"/>
        <v>1374</v>
      </c>
      <c r="AE12" s="197">
        <f t="shared" ref="AE12:AE36" si="14">Z12/Z$7</f>
        <v>0.36203610034548328</v>
      </c>
      <c r="AF12" s="199">
        <f t="shared" si="4"/>
        <v>0.44312879368164937</v>
      </c>
      <c r="AG12" s="199">
        <f t="shared" si="5"/>
        <v>0.45773228587509907</v>
      </c>
      <c r="AH12" s="212"/>
    </row>
    <row r="13" spans="1:34" s="113" customFormat="1" x14ac:dyDescent="0.25">
      <c r="B13" s="195" t="s">
        <v>186</v>
      </c>
      <c r="C13" s="196">
        <v>2410944</v>
      </c>
      <c r="D13" s="196">
        <v>2062560</v>
      </c>
      <c r="E13" s="196">
        <v>608567</v>
      </c>
      <c r="F13" s="196">
        <v>975958</v>
      </c>
      <c r="G13" s="196">
        <v>1701446</v>
      </c>
      <c r="H13" s="197">
        <f t="shared" si="6"/>
        <v>0.74335985769879431</v>
      </c>
      <c r="I13" s="198">
        <f t="shared" si="7"/>
        <v>-0.29428223965384515</v>
      </c>
      <c r="J13" s="197">
        <f t="shared" si="8"/>
        <v>0.13666959640745557</v>
      </c>
      <c r="K13" s="199">
        <f t="shared" si="9"/>
        <v>1</v>
      </c>
      <c r="L13" s="196">
        <v>687605</v>
      </c>
      <c r="M13" s="196">
        <v>574270</v>
      </c>
      <c r="N13" s="196">
        <v>164634</v>
      </c>
      <c r="O13" s="196">
        <v>269763</v>
      </c>
      <c r="P13" s="196">
        <v>482557</v>
      </c>
      <c r="Q13" s="197">
        <f t="shared" si="10"/>
        <v>0.78881833312945071</v>
      </c>
      <c r="R13" s="198">
        <f t="shared" si="0"/>
        <v>-0.15970362373099767</v>
      </c>
      <c r="S13" s="197">
        <f t="shared" si="11"/>
        <v>0.14550030513764964</v>
      </c>
      <c r="T13" s="199">
        <f t="shared" si="12"/>
        <v>0.28361581854493179</v>
      </c>
      <c r="U13" s="196">
        <v>605850</v>
      </c>
      <c r="V13" s="196">
        <v>580856</v>
      </c>
      <c r="W13" s="196">
        <v>491040</v>
      </c>
      <c r="X13" s="196">
        <v>138922</v>
      </c>
      <c r="Y13" s="196">
        <v>222501</v>
      </c>
      <c r="Z13" s="196">
        <v>385709</v>
      </c>
      <c r="AA13" s="197">
        <f t="shared" si="13"/>
        <v>0.73351580442335096</v>
      </c>
      <c r="AB13" s="198">
        <f t="shared" si="1"/>
        <v>-0.21450594656239819</v>
      </c>
      <c r="AC13" s="196">
        <f t="shared" si="2"/>
        <v>163208</v>
      </c>
      <c r="AD13" s="196">
        <f t="shared" si="3"/>
        <v>-105331</v>
      </c>
      <c r="AE13" s="197">
        <f t="shared" si="14"/>
        <v>8.1070764908044532E-2</v>
      </c>
      <c r="AF13" s="199">
        <f t="shared" si="4"/>
        <v>0.23807307423784035</v>
      </c>
      <c r="AG13" s="199">
        <f t="shared" si="5"/>
        <v>0.22669482310928468</v>
      </c>
      <c r="AH13" s="212"/>
    </row>
    <row r="14" spans="1:34" x14ac:dyDescent="0.25">
      <c r="A14" s="1"/>
      <c r="B14" s="195" t="s">
        <v>190</v>
      </c>
      <c r="C14" s="196">
        <v>504329</v>
      </c>
      <c r="D14" s="196">
        <v>480257</v>
      </c>
      <c r="E14" s="196">
        <v>157525</v>
      </c>
      <c r="F14" s="196">
        <v>336107</v>
      </c>
      <c r="G14" s="196">
        <v>542162</v>
      </c>
      <c r="H14" s="197">
        <f t="shared" si="6"/>
        <v>0.61306369697745056</v>
      </c>
      <c r="I14" s="198">
        <f t="shared" si="7"/>
        <v>7.5016507081686834E-2</v>
      </c>
      <c r="J14" s="197">
        <f t="shared" si="8"/>
        <v>4.3549464236572258E-2</v>
      </c>
      <c r="K14" s="199">
        <f t="shared" si="9"/>
        <v>1</v>
      </c>
      <c r="L14" s="196">
        <v>91597</v>
      </c>
      <c r="M14" s="196">
        <v>82367</v>
      </c>
      <c r="N14" s="196">
        <v>24981</v>
      </c>
      <c r="O14" s="196">
        <v>56905</v>
      </c>
      <c r="P14" s="196">
        <v>89440</v>
      </c>
      <c r="Q14" s="197">
        <f t="shared" si="10"/>
        <v>0.57174237764695546</v>
      </c>
      <c r="R14" s="198">
        <f t="shared" si="0"/>
        <v>8.5871769033714962E-2</v>
      </c>
      <c r="S14" s="197">
        <f t="shared" si="11"/>
        <v>2.6967896624671042E-2</v>
      </c>
      <c r="T14" s="199">
        <f t="shared" si="12"/>
        <v>0.16496914206454896</v>
      </c>
      <c r="U14" s="196">
        <v>165031</v>
      </c>
      <c r="V14" s="196">
        <v>162041</v>
      </c>
      <c r="W14" s="196">
        <v>166950</v>
      </c>
      <c r="X14" s="196">
        <v>58766</v>
      </c>
      <c r="Y14" s="196">
        <v>128102</v>
      </c>
      <c r="Z14" s="196">
        <v>197280</v>
      </c>
      <c r="AA14" s="197">
        <f t="shared" si="13"/>
        <v>0.54002279433576361</v>
      </c>
      <c r="AB14" s="198">
        <f t="shared" si="1"/>
        <v>0.18167115902964959</v>
      </c>
      <c r="AC14" s="196">
        <f t="shared" si="2"/>
        <v>69178</v>
      </c>
      <c r="AD14" s="196">
        <f t="shared" si="3"/>
        <v>30330</v>
      </c>
      <c r="AE14" s="197">
        <f t="shared" si="14"/>
        <v>4.1465562123411751E-2</v>
      </c>
      <c r="AF14" s="199">
        <f t="shared" si="4"/>
        <v>0.34762637504502797</v>
      </c>
      <c r="AG14" s="199">
        <f t="shared" si="5"/>
        <v>0.36387647972377257</v>
      </c>
      <c r="AH14" s="149"/>
    </row>
    <row r="15" spans="1:34" x14ac:dyDescent="0.25">
      <c r="A15" s="1"/>
      <c r="B15" s="195" t="s">
        <v>199</v>
      </c>
      <c r="C15" s="196">
        <v>506021</v>
      </c>
      <c r="D15" s="196">
        <v>471579</v>
      </c>
      <c r="E15" s="196">
        <v>130947</v>
      </c>
      <c r="F15" s="196">
        <v>269719</v>
      </c>
      <c r="G15" s="196">
        <v>543959</v>
      </c>
      <c r="H15" s="197">
        <f t="shared" si="6"/>
        <v>1.0167618892254531</v>
      </c>
      <c r="I15" s="198">
        <f t="shared" si="7"/>
        <v>7.4973173050130404E-2</v>
      </c>
      <c r="J15" s="197">
        <f t="shared" si="8"/>
        <v>4.3693809261183207E-2</v>
      </c>
      <c r="K15" s="199">
        <f t="shared" si="9"/>
        <v>1</v>
      </c>
      <c r="L15" s="196">
        <v>205666</v>
      </c>
      <c r="M15" s="196">
        <v>205086</v>
      </c>
      <c r="N15" s="196">
        <v>51977</v>
      </c>
      <c r="O15" s="196">
        <v>112213</v>
      </c>
      <c r="P15" s="196">
        <v>229292</v>
      </c>
      <c r="Q15" s="197">
        <f t="shared" si="10"/>
        <v>1.0433639596125226</v>
      </c>
      <c r="R15" s="198">
        <f t="shared" si="0"/>
        <v>0.11802853437094685</v>
      </c>
      <c r="S15" s="197">
        <f t="shared" si="11"/>
        <v>6.9135990081217263E-2</v>
      </c>
      <c r="T15" s="199">
        <f t="shared" si="12"/>
        <v>0.42152441636226262</v>
      </c>
      <c r="U15" s="196">
        <v>154315</v>
      </c>
      <c r="V15" s="196">
        <v>146606</v>
      </c>
      <c r="W15" s="196">
        <v>137818</v>
      </c>
      <c r="X15" s="196">
        <v>39662</v>
      </c>
      <c r="Y15" s="196">
        <v>93209</v>
      </c>
      <c r="Z15" s="196">
        <v>169583</v>
      </c>
      <c r="AA15" s="197">
        <f t="shared" si="13"/>
        <v>0.8193843942108594</v>
      </c>
      <c r="AB15" s="198">
        <f t="shared" si="1"/>
        <v>0.2304851325661379</v>
      </c>
      <c r="AC15" s="196">
        <f t="shared" si="2"/>
        <v>76374</v>
      </c>
      <c r="AD15" s="196">
        <f t="shared" si="3"/>
        <v>31765</v>
      </c>
      <c r="AE15" s="197">
        <f t="shared" si="14"/>
        <v>3.5644030928500284E-2</v>
      </c>
      <c r="AF15" s="199">
        <f t="shared" si="4"/>
        <v>0.29224795845446894</v>
      </c>
      <c r="AG15" s="199">
        <f t="shared" si="5"/>
        <v>0.31175695227029976</v>
      </c>
      <c r="AH15" s="149"/>
    </row>
    <row r="16" spans="1:34" x14ac:dyDescent="0.25">
      <c r="A16" s="1"/>
      <c r="B16" s="195" t="s">
        <v>194</v>
      </c>
      <c r="C16" s="196">
        <v>278298</v>
      </c>
      <c r="D16" s="196">
        <v>267157</v>
      </c>
      <c r="E16" s="196">
        <v>101026</v>
      </c>
      <c r="F16" s="196">
        <v>174782</v>
      </c>
      <c r="G16" s="196">
        <v>277777</v>
      </c>
      <c r="H16" s="197">
        <f t="shared" si="6"/>
        <v>0.58927692783009689</v>
      </c>
      <c r="I16" s="198">
        <f t="shared" si="7"/>
        <v>-1.8720939424645699E-3</v>
      </c>
      <c r="J16" s="197">
        <f t="shared" si="8"/>
        <v>2.2312592043046788E-2</v>
      </c>
      <c r="K16" s="199">
        <f t="shared" si="9"/>
        <v>1</v>
      </c>
      <c r="L16" s="196">
        <v>84455</v>
      </c>
      <c r="M16" s="196">
        <v>79014</v>
      </c>
      <c r="N16" s="196">
        <v>24430</v>
      </c>
      <c r="O16" s="196">
        <v>49399</v>
      </c>
      <c r="P16" s="196">
        <v>81492</v>
      </c>
      <c r="Q16" s="197">
        <f t="shared" si="10"/>
        <v>0.6496690216401142</v>
      </c>
      <c r="R16" s="198">
        <f t="shared" si="0"/>
        <v>3.1361530867947351E-2</v>
      </c>
      <c r="S16" s="197">
        <f t="shared" si="11"/>
        <v>2.4571420301181715E-2</v>
      </c>
      <c r="T16" s="199">
        <f t="shared" si="12"/>
        <v>0.29337202144166002</v>
      </c>
      <c r="U16" s="196">
        <v>143695</v>
      </c>
      <c r="V16" s="196">
        <v>136223</v>
      </c>
      <c r="W16" s="196">
        <v>133862</v>
      </c>
      <c r="X16" s="196">
        <v>55544</v>
      </c>
      <c r="Y16" s="196">
        <v>93337</v>
      </c>
      <c r="Z16" s="196">
        <v>146133</v>
      </c>
      <c r="AA16" s="197">
        <f t="shared" si="13"/>
        <v>0.56564920663831053</v>
      </c>
      <c r="AB16" s="198">
        <f t="shared" si="1"/>
        <v>9.1669032286982199E-2</v>
      </c>
      <c r="AC16" s="196">
        <f t="shared" si="2"/>
        <v>52796</v>
      </c>
      <c r="AD16" s="196">
        <f t="shared" si="3"/>
        <v>12271</v>
      </c>
      <c r="AE16" s="197">
        <f t="shared" si="14"/>
        <v>3.0715161140412256E-2</v>
      </c>
      <c r="AF16" s="199">
        <f t="shared" si="4"/>
        <v>0.50106117376673642</v>
      </c>
      <c r="AG16" s="199">
        <f>Z16/$G16</f>
        <v>0.52608027302476446</v>
      </c>
      <c r="AH16" s="149"/>
    </row>
    <row r="17" spans="1:34" x14ac:dyDescent="0.25">
      <c r="A17" s="1"/>
      <c r="B17" s="195" t="s">
        <v>203</v>
      </c>
      <c r="C17" s="196">
        <v>326431</v>
      </c>
      <c r="D17" s="196">
        <v>320557</v>
      </c>
      <c r="E17" s="196">
        <v>84493</v>
      </c>
      <c r="F17" s="196">
        <v>178760</v>
      </c>
      <c r="G17" s="196">
        <v>336348</v>
      </c>
      <c r="H17" s="197">
        <f t="shared" si="6"/>
        <v>0.88156187066457825</v>
      </c>
      <c r="I17" s="198">
        <f t="shared" si="7"/>
        <v>3.0380080323253678E-2</v>
      </c>
      <c r="J17" s="197">
        <f t="shared" si="8"/>
        <v>2.7017340199133481E-2</v>
      </c>
      <c r="K17" s="199">
        <f t="shared" si="9"/>
        <v>1</v>
      </c>
      <c r="L17" s="196">
        <v>73607</v>
      </c>
      <c r="M17" s="196">
        <v>71937</v>
      </c>
      <c r="N17" s="196">
        <v>18789</v>
      </c>
      <c r="O17" s="196">
        <v>30860</v>
      </c>
      <c r="P17" s="196">
        <v>65446</v>
      </c>
      <c r="Q17" s="197">
        <f t="shared" si="10"/>
        <v>1.1207388204795854</v>
      </c>
      <c r="R17" s="198">
        <f t="shared" si="0"/>
        <v>-9.0231730542002064E-2</v>
      </c>
      <c r="S17" s="197">
        <f t="shared" si="11"/>
        <v>1.9733239741706408E-2</v>
      </c>
      <c r="T17" s="199">
        <f t="shared" si="12"/>
        <v>0.1945782344476554</v>
      </c>
      <c r="U17" s="196">
        <v>144247</v>
      </c>
      <c r="V17" s="196">
        <v>135496</v>
      </c>
      <c r="W17" s="196">
        <v>132707</v>
      </c>
      <c r="X17" s="196">
        <v>36101</v>
      </c>
      <c r="Y17" s="196">
        <v>74068</v>
      </c>
      <c r="Z17" s="196">
        <v>149766</v>
      </c>
      <c r="AA17" s="197">
        <f t="shared" si="13"/>
        <v>1.0220068045579738</v>
      </c>
      <c r="AB17" s="198">
        <f t="shared" si="1"/>
        <v>0.12854634646250762</v>
      </c>
      <c r="AC17" s="196">
        <f t="shared" si="2"/>
        <v>75698</v>
      </c>
      <c r="AD17" s="196">
        <f t="shared" si="3"/>
        <v>17059</v>
      </c>
      <c r="AE17" s="197">
        <f t="shared" si="14"/>
        <v>3.1478768131462311E-2</v>
      </c>
      <c r="AF17" s="199">
        <f t="shared" si="4"/>
        <v>0.41398877578714549</v>
      </c>
      <c r="AG17" s="199">
        <f t="shared" ref="AG17:AG36" si="15">Z17/$G17</f>
        <v>0.44527096935316995</v>
      </c>
      <c r="AH17" s="149"/>
    </row>
    <row r="18" spans="1:34" x14ac:dyDescent="0.25">
      <c r="A18" s="1"/>
      <c r="B18" s="195" t="s">
        <v>207</v>
      </c>
      <c r="C18" s="196">
        <v>396998</v>
      </c>
      <c r="D18" s="196">
        <v>415087</v>
      </c>
      <c r="E18" s="196">
        <v>87662</v>
      </c>
      <c r="F18" s="196">
        <v>133076</v>
      </c>
      <c r="G18" s="196">
        <v>425400</v>
      </c>
      <c r="H18" s="197">
        <f t="shared" si="6"/>
        <v>2.1966695722744896</v>
      </c>
      <c r="I18" s="198">
        <f t="shared" si="7"/>
        <v>7.1541922125552215E-2</v>
      </c>
      <c r="J18" s="197">
        <f t="shared" si="8"/>
        <v>3.4170491635780155E-2</v>
      </c>
      <c r="K18" s="199">
        <f t="shared" si="9"/>
        <v>1</v>
      </c>
      <c r="L18" s="196">
        <v>59742</v>
      </c>
      <c r="M18" s="196">
        <v>60296</v>
      </c>
      <c r="N18" s="196">
        <v>12827</v>
      </c>
      <c r="O18" s="196">
        <v>18583</v>
      </c>
      <c r="P18" s="196">
        <v>58318</v>
      </c>
      <c r="Q18" s="197">
        <f t="shared" si="10"/>
        <v>2.138244632190712</v>
      </c>
      <c r="R18" s="198">
        <f t="shared" si="0"/>
        <v>-3.2804829507761757E-2</v>
      </c>
      <c r="S18" s="197">
        <f t="shared" si="11"/>
        <v>1.7584009339865449E-2</v>
      </c>
      <c r="T18" s="199">
        <f t="shared" si="12"/>
        <v>0.13708979783732958</v>
      </c>
      <c r="U18" s="196">
        <v>95433</v>
      </c>
      <c r="V18" s="196">
        <v>103187</v>
      </c>
      <c r="W18" s="196">
        <v>111075</v>
      </c>
      <c r="X18" s="196">
        <v>27214</v>
      </c>
      <c r="Y18" s="196">
        <v>42715</v>
      </c>
      <c r="Z18" s="196">
        <v>134967</v>
      </c>
      <c r="AA18" s="197">
        <f t="shared" si="13"/>
        <v>2.1597097038511062</v>
      </c>
      <c r="AB18" s="198">
        <f t="shared" si="1"/>
        <v>0.2150979068197163</v>
      </c>
      <c r="AC18" s="196">
        <f t="shared" si="2"/>
        <v>92252</v>
      </c>
      <c r="AD18" s="196">
        <f t="shared" si="3"/>
        <v>23892</v>
      </c>
      <c r="AE18" s="197">
        <f t="shared" si="14"/>
        <v>2.8368220413171705E-2</v>
      </c>
      <c r="AF18" s="199">
        <f t="shared" si="4"/>
        <v>0.26759450428464393</v>
      </c>
      <c r="AG18" s="199">
        <f t="shared" si="15"/>
        <v>0.31727080394922424</v>
      </c>
      <c r="AH18" s="149"/>
    </row>
    <row r="19" spans="1:34" x14ac:dyDescent="0.25">
      <c r="A19" s="1"/>
      <c r="B19" s="195" t="s">
        <v>229</v>
      </c>
      <c r="C19" s="196">
        <v>201312</v>
      </c>
      <c r="D19" s="196">
        <v>177945</v>
      </c>
      <c r="E19" s="196">
        <v>68438</v>
      </c>
      <c r="F19" s="196">
        <v>148588</v>
      </c>
      <c r="G19" s="196">
        <v>244645</v>
      </c>
      <c r="H19" s="197">
        <f t="shared" si="6"/>
        <v>0.64646539424448801</v>
      </c>
      <c r="I19" s="198">
        <f t="shared" si="7"/>
        <v>0.2152529407089494</v>
      </c>
      <c r="J19" s="197">
        <f t="shared" si="8"/>
        <v>1.9651245712824249E-2</v>
      </c>
      <c r="K19" s="199">
        <f t="shared" si="9"/>
        <v>1</v>
      </c>
      <c r="L19" s="196">
        <v>44397</v>
      </c>
      <c r="M19" s="196">
        <v>42946</v>
      </c>
      <c r="N19" s="196">
        <v>12242</v>
      </c>
      <c r="O19" s="196">
        <v>26051</v>
      </c>
      <c r="P19" s="196">
        <v>56675</v>
      </c>
      <c r="Q19" s="197">
        <f t="shared" si="10"/>
        <v>1.1755402863613682</v>
      </c>
      <c r="R19" s="198">
        <f t="shared" si="0"/>
        <v>0.31968052903646438</v>
      </c>
      <c r="S19" s="197">
        <f t="shared" si="11"/>
        <v>1.7088612938318776E-2</v>
      </c>
      <c r="T19" s="199">
        <f t="shared" si="12"/>
        <v>0.23166220441864743</v>
      </c>
      <c r="U19" s="196">
        <v>52507</v>
      </c>
      <c r="V19" s="196">
        <v>56137</v>
      </c>
      <c r="W19" s="196">
        <v>53107</v>
      </c>
      <c r="X19" s="196">
        <v>29463</v>
      </c>
      <c r="Y19" s="196">
        <v>60951</v>
      </c>
      <c r="Z19" s="196">
        <v>91265</v>
      </c>
      <c r="AA19" s="197">
        <f t="shared" si="13"/>
        <v>0.49735033059342748</v>
      </c>
      <c r="AB19" s="198">
        <f t="shared" si="1"/>
        <v>0.71851168395880016</v>
      </c>
      <c r="AC19" s="196">
        <f t="shared" si="2"/>
        <v>30314</v>
      </c>
      <c r="AD19" s="196">
        <f t="shared" si="3"/>
        <v>38158</v>
      </c>
      <c r="AE19" s="197">
        <f t="shared" si="14"/>
        <v>1.9182656768010814E-2</v>
      </c>
      <c r="AF19" s="199">
        <f t="shared" si="4"/>
        <v>0.29844614909101125</v>
      </c>
      <c r="AG19" s="199">
        <f t="shared" si="15"/>
        <v>0.37305074700075619</v>
      </c>
      <c r="AH19" s="149"/>
    </row>
    <row r="20" spans="1:34" x14ac:dyDescent="0.25">
      <c r="A20" s="1"/>
      <c r="B20" s="195" t="s">
        <v>219</v>
      </c>
      <c r="C20" s="196">
        <v>260586</v>
      </c>
      <c r="D20" s="196">
        <v>265609</v>
      </c>
      <c r="E20" s="196">
        <v>89418</v>
      </c>
      <c r="F20" s="196">
        <v>115957</v>
      </c>
      <c r="G20" s="196">
        <v>247342</v>
      </c>
      <c r="H20" s="197">
        <f t="shared" si="6"/>
        <v>1.1330493200065543</v>
      </c>
      <c r="I20" s="198">
        <f t="shared" si="7"/>
        <v>-5.0823912259292503E-2</v>
      </c>
      <c r="J20" s="197">
        <f t="shared" si="8"/>
        <v>1.9867883738075069E-2</v>
      </c>
      <c r="K20" s="199">
        <f t="shared" si="9"/>
        <v>1</v>
      </c>
      <c r="L20" s="196">
        <v>121009</v>
      </c>
      <c r="M20" s="196">
        <v>123945</v>
      </c>
      <c r="N20" s="196">
        <v>40096</v>
      </c>
      <c r="O20" s="196">
        <v>53229</v>
      </c>
      <c r="P20" s="196">
        <v>115963</v>
      </c>
      <c r="Q20" s="197">
        <f t="shared" si="10"/>
        <v>1.1785680737943602</v>
      </c>
      <c r="R20" s="198">
        <f t="shared" si="0"/>
        <v>-6.4399532050506303E-2</v>
      </c>
      <c r="S20" s="197">
        <f t="shared" si="11"/>
        <v>3.4965096112329251E-2</v>
      </c>
      <c r="T20" s="199">
        <f t="shared" si="12"/>
        <v>0.46883667149129543</v>
      </c>
      <c r="U20" s="196">
        <v>77230</v>
      </c>
      <c r="V20" s="196">
        <v>68669</v>
      </c>
      <c r="W20" s="196">
        <v>74390</v>
      </c>
      <c r="X20" s="196">
        <v>28784</v>
      </c>
      <c r="Y20" s="196">
        <v>25400</v>
      </c>
      <c r="Z20" s="196">
        <v>62340</v>
      </c>
      <c r="AA20" s="197">
        <f t="shared" si="13"/>
        <v>1.4543307086614172</v>
      </c>
      <c r="AB20" s="198">
        <f t="shared" si="1"/>
        <v>-0.16198413765291031</v>
      </c>
      <c r="AC20" s="196">
        <f t="shared" si="2"/>
        <v>36940</v>
      </c>
      <c r="AD20" s="196">
        <f t="shared" si="3"/>
        <v>-12050</v>
      </c>
      <c r="AE20" s="197">
        <f t="shared" si="14"/>
        <v>1.3103016741552558E-2</v>
      </c>
      <c r="AF20" s="199">
        <f t="shared" si="4"/>
        <v>0.28007334088829822</v>
      </c>
      <c r="AG20" s="199">
        <f t="shared" si="15"/>
        <v>0.25203968594092391</v>
      </c>
      <c r="AH20" s="149"/>
    </row>
    <row r="21" spans="1:34" x14ac:dyDescent="0.25">
      <c r="A21" s="207" t="s">
        <v>186</v>
      </c>
      <c r="B21" s="195" t="s">
        <v>231</v>
      </c>
      <c r="C21" s="196">
        <v>27056</v>
      </c>
      <c r="D21" s="196">
        <v>33166</v>
      </c>
      <c r="E21" s="196">
        <v>11522</v>
      </c>
      <c r="F21" s="196">
        <v>22352</v>
      </c>
      <c r="G21" s="196">
        <v>57117</v>
      </c>
      <c r="H21" s="197">
        <f t="shared" si="6"/>
        <v>1.5553418038654261</v>
      </c>
      <c r="I21" s="198">
        <f t="shared" si="7"/>
        <v>1.1110659373151983</v>
      </c>
      <c r="J21" s="197">
        <f t="shared" si="8"/>
        <v>4.5879547972751643E-3</v>
      </c>
      <c r="K21" s="199">
        <f t="shared" si="9"/>
        <v>1</v>
      </c>
      <c r="L21" s="196">
        <v>5195</v>
      </c>
      <c r="M21" s="196">
        <v>7414</v>
      </c>
      <c r="N21" s="196">
        <v>3229</v>
      </c>
      <c r="O21" s="196">
        <v>1481</v>
      </c>
      <c r="P21" s="196">
        <v>5172</v>
      </c>
      <c r="Q21" s="197">
        <f t="shared" si="10"/>
        <v>2.4922349763673193</v>
      </c>
      <c r="R21" s="198">
        <f t="shared" si="0"/>
        <v>-0.30240086323172377</v>
      </c>
      <c r="S21" s="197">
        <f t="shared" si="11"/>
        <v>1.5594584228846001E-3</v>
      </c>
      <c r="T21" s="199">
        <f t="shared" si="12"/>
        <v>9.0550974315877941E-2</v>
      </c>
      <c r="U21" s="196">
        <v>17283</v>
      </c>
      <c r="V21" s="196">
        <v>21450</v>
      </c>
      <c r="W21" s="196">
        <v>25367</v>
      </c>
      <c r="X21" s="196">
        <v>8090</v>
      </c>
      <c r="Y21" s="196">
        <v>20409</v>
      </c>
      <c r="Z21" s="196">
        <v>51062</v>
      </c>
      <c r="AA21" s="197">
        <f t="shared" si="13"/>
        <v>1.5019354206477535</v>
      </c>
      <c r="AB21" s="198">
        <f t="shared" si="1"/>
        <v>1.0129301848858754</v>
      </c>
      <c r="AC21" s="196">
        <f t="shared" si="2"/>
        <v>30653</v>
      </c>
      <c r="AD21" s="196">
        <f t="shared" si="3"/>
        <v>25695</v>
      </c>
      <c r="AE21" s="197">
        <f t="shared" si="14"/>
        <v>1.0732535143682335E-2</v>
      </c>
      <c r="AF21" s="199">
        <f t="shared" si="4"/>
        <v>0.76484954471446664</v>
      </c>
      <c r="AG21" s="199">
        <f t="shared" si="15"/>
        <v>0.89398953026244377</v>
      </c>
      <c r="AH21" s="149"/>
    </row>
    <row r="22" spans="1:34" x14ac:dyDescent="0.25">
      <c r="A22" s="207" t="s">
        <v>373</v>
      </c>
      <c r="B22" s="195" t="s">
        <v>211</v>
      </c>
      <c r="C22" s="196">
        <v>162897</v>
      </c>
      <c r="D22" s="196">
        <v>145731</v>
      </c>
      <c r="E22" s="196">
        <v>37382</v>
      </c>
      <c r="F22" s="196">
        <v>85635</v>
      </c>
      <c r="G22" s="196">
        <v>128256</v>
      </c>
      <c r="H22" s="197">
        <f t="shared" si="6"/>
        <v>0.49770537747416355</v>
      </c>
      <c r="I22" s="198">
        <f t="shared" si="7"/>
        <v>-0.21265585001565401</v>
      </c>
      <c r="J22" s="197">
        <f t="shared" si="8"/>
        <v>1.0302234544519557E-2</v>
      </c>
      <c r="K22" s="199">
        <f t="shared" si="9"/>
        <v>1</v>
      </c>
      <c r="L22" s="196">
        <v>60919</v>
      </c>
      <c r="M22" s="196">
        <v>51135</v>
      </c>
      <c r="N22" s="196">
        <v>13137</v>
      </c>
      <c r="O22" s="196">
        <v>26494</v>
      </c>
      <c r="P22" s="196">
        <v>42041</v>
      </c>
      <c r="Q22" s="197">
        <f t="shared" si="10"/>
        <v>0.58681210840190223</v>
      </c>
      <c r="R22" s="198">
        <f t="shared" si="0"/>
        <v>-0.17784296470128091</v>
      </c>
      <c r="S22" s="197">
        <f t="shared" si="11"/>
        <v>1.2676177795145295E-2</v>
      </c>
      <c r="T22" s="199">
        <f t="shared" si="12"/>
        <v>0.32778973303393216</v>
      </c>
      <c r="U22" s="196">
        <v>49640</v>
      </c>
      <c r="V22" s="196">
        <v>47361</v>
      </c>
      <c r="W22" s="196">
        <v>41827</v>
      </c>
      <c r="X22" s="196">
        <v>11898</v>
      </c>
      <c r="Y22" s="196">
        <v>31225</v>
      </c>
      <c r="Z22" s="196">
        <v>44226</v>
      </c>
      <c r="AA22" s="197">
        <f t="shared" si="13"/>
        <v>0.41636509207365902</v>
      </c>
      <c r="AB22" s="198">
        <f t="shared" si="1"/>
        <v>5.7355296817845014E-2</v>
      </c>
      <c r="AC22" s="196">
        <f t="shared" si="2"/>
        <v>13001</v>
      </c>
      <c r="AD22" s="196">
        <f t="shared" si="3"/>
        <v>2399</v>
      </c>
      <c r="AE22" s="197">
        <f t="shared" si="14"/>
        <v>9.2957012898925804E-3</v>
      </c>
      <c r="AF22" s="199">
        <f t="shared" si="4"/>
        <v>0.28701511689345438</v>
      </c>
      <c r="AG22" s="199">
        <f t="shared" si="15"/>
        <v>0.34482597305389223</v>
      </c>
      <c r="AH22" s="149"/>
    </row>
    <row r="23" spans="1:34" x14ac:dyDescent="0.25">
      <c r="A23" s="207" t="s">
        <v>374</v>
      </c>
      <c r="B23" s="195" t="s">
        <v>225</v>
      </c>
      <c r="C23" s="196">
        <v>547719</v>
      </c>
      <c r="D23" s="196">
        <v>502021</v>
      </c>
      <c r="E23" s="196">
        <v>179722</v>
      </c>
      <c r="F23" s="196">
        <v>117864</v>
      </c>
      <c r="G23" s="196">
        <v>268406</v>
      </c>
      <c r="H23" s="197">
        <f t="shared" si="6"/>
        <v>1.277251747777099</v>
      </c>
      <c r="I23" s="198">
        <f t="shared" si="7"/>
        <v>-0.50995674789444956</v>
      </c>
      <c r="J23" s="197">
        <f t="shared" si="8"/>
        <v>2.155986125527317E-2</v>
      </c>
      <c r="K23" s="199">
        <f t="shared" si="9"/>
        <v>1</v>
      </c>
      <c r="L23" s="196">
        <v>338581</v>
      </c>
      <c r="M23" s="196">
        <v>321461</v>
      </c>
      <c r="N23" s="196">
        <v>111368</v>
      </c>
      <c r="O23" s="196">
        <v>78348</v>
      </c>
      <c r="P23" s="196">
        <v>173011</v>
      </c>
      <c r="Q23" s="197">
        <f t="shared" si="10"/>
        <v>1.20823760657579</v>
      </c>
      <c r="R23" s="198">
        <f t="shared" si="0"/>
        <v>-0.46179785417204577</v>
      </c>
      <c r="S23" s="197">
        <f t="shared" si="11"/>
        <v>5.2166175793056373E-2</v>
      </c>
      <c r="T23" s="199">
        <f t="shared" si="12"/>
        <v>0.64458693173774062</v>
      </c>
      <c r="U23" s="196">
        <v>139286</v>
      </c>
      <c r="V23" s="196">
        <v>119807</v>
      </c>
      <c r="W23" s="196">
        <v>106028</v>
      </c>
      <c r="X23" s="196">
        <v>42711</v>
      </c>
      <c r="Y23" s="196">
        <v>22147</v>
      </c>
      <c r="Z23" s="196">
        <v>56752</v>
      </c>
      <c r="AA23" s="197">
        <f t="shared" si="13"/>
        <v>1.5625141102632409</v>
      </c>
      <c r="AB23" s="198">
        <f t="shared" si="1"/>
        <v>-0.4647451616554118</v>
      </c>
      <c r="AC23" s="196">
        <f t="shared" si="2"/>
        <v>34605</v>
      </c>
      <c r="AD23" s="196">
        <f t="shared" si="3"/>
        <v>-49276</v>
      </c>
      <c r="AE23" s="197">
        <f t="shared" si="14"/>
        <v>1.1928495446207745E-2</v>
      </c>
      <c r="AF23" s="199">
        <f t="shared" si="4"/>
        <v>0.21120232022166405</v>
      </c>
      <c r="AG23" s="199">
        <f t="shared" si="15"/>
        <v>0.21144087688054664</v>
      </c>
      <c r="AH23" s="149"/>
    </row>
    <row r="24" spans="1:34" x14ac:dyDescent="0.25">
      <c r="A24" s="207" t="s">
        <v>194</v>
      </c>
      <c r="B24" s="195" t="s">
        <v>375</v>
      </c>
      <c r="C24" s="196">
        <v>35965</v>
      </c>
      <c r="D24" s="196">
        <v>35672</v>
      </c>
      <c r="E24" s="196">
        <v>9649</v>
      </c>
      <c r="F24" s="196">
        <v>16630</v>
      </c>
      <c r="G24" s="196">
        <v>45436</v>
      </c>
      <c r="H24" s="197">
        <f t="shared" si="6"/>
        <v>1.7321707757065545</v>
      </c>
      <c r="I24" s="198">
        <f t="shared" si="7"/>
        <v>0.26333935770888361</v>
      </c>
      <c r="J24" s="197">
        <f t="shared" si="8"/>
        <v>3.6496719745258742E-3</v>
      </c>
      <c r="K24" s="199">
        <f t="shared" si="9"/>
        <v>1</v>
      </c>
      <c r="L24" s="196">
        <v>11661</v>
      </c>
      <c r="M24" s="196">
        <v>11311</v>
      </c>
      <c r="N24" s="196">
        <v>3146</v>
      </c>
      <c r="O24" s="196">
        <v>5416</v>
      </c>
      <c r="P24" s="196">
        <v>11611</v>
      </c>
      <c r="Q24" s="197">
        <f t="shared" si="10"/>
        <v>1.1438330871491877</v>
      </c>
      <c r="R24" s="198">
        <f t="shared" si="0"/>
        <v>2.6522853859075157E-2</v>
      </c>
      <c r="S24" s="197">
        <f t="shared" si="11"/>
        <v>3.500941946657597E-3</v>
      </c>
      <c r="T24" s="199">
        <f t="shared" si="12"/>
        <v>0.25554626287525312</v>
      </c>
      <c r="U24" s="196">
        <v>18412</v>
      </c>
      <c r="V24" s="196">
        <v>17417</v>
      </c>
      <c r="W24" s="196">
        <v>17037</v>
      </c>
      <c r="X24" s="196">
        <v>4482</v>
      </c>
      <c r="Y24" s="196">
        <v>7560</v>
      </c>
      <c r="Z24" s="196">
        <v>26507</v>
      </c>
      <c r="AA24" s="197">
        <f t="shared" si="13"/>
        <v>2.5062169312169313</v>
      </c>
      <c r="AB24" s="198">
        <f t="shared" si="1"/>
        <v>0.55584903445442269</v>
      </c>
      <c r="AC24" s="196">
        <f t="shared" si="2"/>
        <v>18947</v>
      </c>
      <c r="AD24" s="196">
        <f t="shared" si="3"/>
        <v>9470</v>
      </c>
      <c r="AE24" s="197">
        <f t="shared" si="14"/>
        <v>5.5714094444711849E-3</v>
      </c>
      <c r="AF24" s="199">
        <f t="shared" si="4"/>
        <v>0.47760148015250053</v>
      </c>
      <c r="AG24" s="199">
        <f t="shared" si="15"/>
        <v>0.58339202394576983</v>
      </c>
      <c r="AH24" s="149"/>
    </row>
    <row r="25" spans="1:34" x14ac:dyDescent="0.25">
      <c r="A25" s="207" t="s">
        <v>190</v>
      </c>
      <c r="B25" s="195" t="s">
        <v>221</v>
      </c>
      <c r="C25" s="196">
        <v>221250</v>
      </c>
      <c r="D25" s="196">
        <v>213268</v>
      </c>
      <c r="E25" s="196">
        <v>82153</v>
      </c>
      <c r="F25" s="196">
        <v>49366</v>
      </c>
      <c r="G25" s="196">
        <v>140234</v>
      </c>
      <c r="H25" s="197">
        <f t="shared" si="6"/>
        <v>1.8407000769760562</v>
      </c>
      <c r="I25" s="198">
        <f t="shared" si="7"/>
        <v>-0.36617401129943505</v>
      </c>
      <c r="J25" s="197">
        <f t="shared" si="8"/>
        <v>1.1264374057480004E-2</v>
      </c>
      <c r="K25" s="199">
        <f t="shared" si="9"/>
        <v>1</v>
      </c>
      <c r="L25" s="196">
        <v>113455</v>
      </c>
      <c r="M25" s="196">
        <v>108822</v>
      </c>
      <c r="N25" s="196">
        <v>40276</v>
      </c>
      <c r="O25" s="196">
        <v>24261</v>
      </c>
      <c r="P25" s="196">
        <v>72439</v>
      </c>
      <c r="Q25" s="197">
        <f t="shared" si="10"/>
        <v>1.9858208647623758</v>
      </c>
      <c r="R25" s="198">
        <f t="shared" si="0"/>
        <v>-0.33433496903199722</v>
      </c>
      <c r="S25" s="197">
        <f t="shared" si="11"/>
        <v>2.1841765022300376E-2</v>
      </c>
      <c r="T25" s="199">
        <f t="shared" si="12"/>
        <v>0.516558038706733</v>
      </c>
      <c r="U25" s="196">
        <v>88258</v>
      </c>
      <c r="V25" s="196">
        <v>84450</v>
      </c>
      <c r="W25" s="196">
        <v>84811</v>
      </c>
      <c r="X25" s="196">
        <v>33820</v>
      </c>
      <c r="Y25" s="196">
        <v>19710</v>
      </c>
      <c r="Z25" s="196">
        <v>55641</v>
      </c>
      <c r="AA25" s="197">
        <f t="shared" si="13"/>
        <v>1.8229832572298328</v>
      </c>
      <c r="AB25" s="198">
        <f t="shared" si="1"/>
        <v>-0.34394123403803756</v>
      </c>
      <c r="AC25" s="196">
        <f t="shared" si="2"/>
        <v>35931</v>
      </c>
      <c r="AD25" s="196">
        <f t="shared" si="3"/>
        <v>-29170</v>
      </c>
      <c r="AE25" s="197">
        <f t="shared" si="14"/>
        <v>1.1694978417015172E-2</v>
      </c>
      <c r="AF25" s="199">
        <f t="shared" si="4"/>
        <v>0.39767334996342629</v>
      </c>
      <c r="AG25" s="199">
        <f t="shared" si="15"/>
        <v>0.39677253733046192</v>
      </c>
      <c r="AH25" s="149"/>
    </row>
    <row r="26" spans="1:34" x14ac:dyDescent="0.25">
      <c r="A26" s="207" t="s">
        <v>203</v>
      </c>
      <c r="B26" s="195" t="s">
        <v>244</v>
      </c>
      <c r="C26" s="196">
        <v>24411</v>
      </c>
      <c r="D26" s="196">
        <v>27888</v>
      </c>
      <c r="E26" s="196">
        <v>10880</v>
      </c>
      <c r="F26" s="196">
        <v>20006</v>
      </c>
      <c r="G26" s="196">
        <v>46277</v>
      </c>
      <c r="H26" s="197">
        <f t="shared" si="6"/>
        <v>1.3131560531840449</v>
      </c>
      <c r="I26" s="198">
        <f t="shared" si="7"/>
        <v>0.89574372209249931</v>
      </c>
      <c r="J26" s="197">
        <f t="shared" si="8"/>
        <v>3.7172257673460229E-3</v>
      </c>
      <c r="K26" s="199">
        <f t="shared" si="9"/>
        <v>1</v>
      </c>
      <c r="L26" s="196">
        <v>5257</v>
      </c>
      <c r="M26" s="196">
        <v>5738</v>
      </c>
      <c r="N26" s="196">
        <v>2193</v>
      </c>
      <c r="O26" s="196">
        <v>3622</v>
      </c>
      <c r="P26" s="196">
        <v>8886</v>
      </c>
      <c r="Q26" s="197">
        <f t="shared" si="10"/>
        <v>1.4533406957482056</v>
      </c>
      <c r="R26" s="198">
        <f t="shared" si="0"/>
        <v>0.54862321366329736</v>
      </c>
      <c r="S26" s="197">
        <f t="shared" si="11"/>
        <v>2.6793015363017316E-3</v>
      </c>
      <c r="T26" s="199">
        <f t="shared" si="12"/>
        <v>0.19201763294941332</v>
      </c>
      <c r="U26" s="196">
        <v>13540</v>
      </c>
      <c r="V26" s="196">
        <v>14538</v>
      </c>
      <c r="W26" s="196">
        <v>17159</v>
      </c>
      <c r="X26" s="196">
        <v>6665</v>
      </c>
      <c r="Y26" s="196">
        <v>13296</v>
      </c>
      <c r="Z26" s="196">
        <v>28264</v>
      </c>
      <c r="AA26" s="197">
        <f t="shared" si="13"/>
        <v>1.1257521058965101</v>
      </c>
      <c r="AB26" s="198">
        <f t="shared" si="1"/>
        <v>0.64718223672708208</v>
      </c>
      <c r="AC26" s="196">
        <f t="shared" si="2"/>
        <v>14968</v>
      </c>
      <c r="AD26" s="196">
        <f t="shared" si="3"/>
        <v>11105</v>
      </c>
      <c r="AE26" s="197">
        <f t="shared" si="14"/>
        <v>5.9407068524741985E-3</v>
      </c>
      <c r="AF26" s="199">
        <f t="shared" si="4"/>
        <v>0.61528255880665517</v>
      </c>
      <c r="AG26" s="199">
        <f t="shared" si="15"/>
        <v>0.61075696350238784</v>
      </c>
      <c r="AH26" s="149"/>
    </row>
    <row r="27" spans="1:34" x14ac:dyDescent="0.25">
      <c r="A27" s="207" t="s">
        <v>211</v>
      </c>
      <c r="B27" s="195" t="s">
        <v>235</v>
      </c>
      <c r="C27" s="196">
        <v>17997</v>
      </c>
      <c r="D27" s="196">
        <v>18775</v>
      </c>
      <c r="E27" s="196">
        <v>6338</v>
      </c>
      <c r="F27" s="196">
        <v>16530</v>
      </c>
      <c r="G27" s="196">
        <v>31705</v>
      </c>
      <c r="H27" s="197">
        <f t="shared" si="6"/>
        <v>0.91802782819116757</v>
      </c>
      <c r="I27" s="198">
        <f t="shared" si="7"/>
        <v>0.7616825026393288</v>
      </c>
      <c r="J27" s="197">
        <f t="shared" si="8"/>
        <v>2.5467217614302063E-3</v>
      </c>
      <c r="K27" s="199">
        <f t="shared" si="9"/>
        <v>1</v>
      </c>
      <c r="L27" s="196">
        <v>3702</v>
      </c>
      <c r="M27" s="196">
        <v>3426</v>
      </c>
      <c r="N27" s="196">
        <v>1050</v>
      </c>
      <c r="O27" s="196">
        <v>2049</v>
      </c>
      <c r="P27" s="196">
        <v>5172</v>
      </c>
      <c r="Q27" s="197">
        <f t="shared" si="10"/>
        <v>1.5241581259150805</v>
      </c>
      <c r="R27" s="198">
        <f t="shared" si="0"/>
        <v>0.50963222416812615</v>
      </c>
      <c r="S27" s="197">
        <f t="shared" si="11"/>
        <v>1.5594584228846001E-3</v>
      </c>
      <c r="T27" s="199">
        <f t="shared" si="12"/>
        <v>0.16312884403090996</v>
      </c>
      <c r="U27" s="196">
        <v>11788</v>
      </c>
      <c r="V27" s="196">
        <v>10072</v>
      </c>
      <c r="W27" s="196">
        <v>10476</v>
      </c>
      <c r="X27" s="196">
        <v>4167</v>
      </c>
      <c r="Y27" s="196">
        <v>12573</v>
      </c>
      <c r="Z27" s="196">
        <v>21097</v>
      </c>
      <c r="AA27" s="197">
        <f t="shared" si="13"/>
        <v>0.67796070945677256</v>
      </c>
      <c r="AB27" s="198">
        <f t="shared" si="1"/>
        <v>1.013841160748377</v>
      </c>
      <c r="AC27" s="196">
        <f t="shared" si="2"/>
        <v>8524</v>
      </c>
      <c r="AD27" s="196">
        <f t="shared" si="3"/>
        <v>10621</v>
      </c>
      <c r="AE27" s="197">
        <f t="shared" si="14"/>
        <v>4.4343013185199603E-3</v>
      </c>
      <c r="AF27" s="199">
        <f t="shared" si="4"/>
        <v>0.5579760319573901</v>
      </c>
      <c r="AG27" s="199">
        <f t="shared" si="15"/>
        <v>0.6654155495978552</v>
      </c>
      <c r="AH27" s="149"/>
    </row>
    <row r="28" spans="1:34" x14ac:dyDescent="0.25">
      <c r="A28" s="207" t="s">
        <v>207</v>
      </c>
      <c r="B28" s="195" t="s">
        <v>223</v>
      </c>
      <c r="C28" s="196">
        <v>326124</v>
      </c>
      <c r="D28" s="196">
        <v>321880</v>
      </c>
      <c r="E28" s="196">
        <v>105026</v>
      </c>
      <c r="F28" s="196">
        <v>57027</v>
      </c>
      <c r="G28" s="196">
        <v>199967</v>
      </c>
      <c r="H28" s="197">
        <f t="shared" si="6"/>
        <v>2.5065319936170587</v>
      </c>
      <c r="I28" s="198">
        <f t="shared" si="7"/>
        <v>-0.38683752192417609</v>
      </c>
      <c r="J28" s="197">
        <f t="shared" si="8"/>
        <v>1.60624605099484E-2</v>
      </c>
      <c r="K28" s="199">
        <f t="shared" si="9"/>
        <v>1</v>
      </c>
      <c r="L28" s="196">
        <v>246225</v>
      </c>
      <c r="M28" s="196">
        <v>242059</v>
      </c>
      <c r="N28" s="196">
        <v>76987</v>
      </c>
      <c r="O28" s="196">
        <v>45797</v>
      </c>
      <c r="P28" s="196">
        <v>154100</v>
      </c>
      <c r="Q28" s="197">
        <f t="shared" si="10"/>
        <v>2.3648492259318297</v>
      </c>
      <c r="R28" s="198">
        <f t="shared" si="0"/>
        <v>-0.36337834990642781</v>
      </c>
      <c r="S28" s="197">
        <f t="shared" si="11"/>
        <v>4.6464142104894988E-2</v>
      </c>
      <c r="T28" s="199">
        <f t="shared" si="12"/>
        <v>0.77062715348032429</v>
      </c>
      <c r="U28" s="196">
        <v>66068</v>
      </c>
      <c r="V28" s="196">
        <v>58644</v>
      </c>
      <c r="W28" s="196">
        <v>61542</v>
      </c>
      <c r="X28" s="196">
        <v>20813</v>
      </c>
      <c r="Y28" s="196">
        <v>8200</v>
      </c>
      <c r="Z28" s="196">
        <v>34417</v>
      </c>
      <c r="AA28" s="197">
        <f t="shared" si="13"/>
        <v>3.1971951219512196</v>
      </c>
      <c r="AB28" s="198">
        <f t="shared" si="1"/>
        <v>-0.44075590653537422</v>
      </c>
      <c r="AC28" s="196">
        <f t="shared" si="2"/>
        <v>26217</v>
      </c>
      <c r="AD28" s="196">
        <f t="shared" si="3"/>
        <v>-27125</v>
      </c>
      <c r="AE28" s="197">
        <f t="shared" si="14"/>
        <v>7.2339834326919216E-3</v>
      </c>
      <c r="AF28" s="199">
        <f t="shared" si="4"/>
        <v>0.19119547657512118</v>
      </c>
      <c r="AG28" s="199">
        <f t="shared" si="15"/>
        <v>0.17211339871078729</v>
      </c>
      <c r="AH28" s="149"/>
    </row>
    <row r="29" spans="1:34" x14ac:dyDescent="0.25">
      <c r="A29" s="207" t="s">
        <v>215</v>
      </c>
      <c r="B29" s="195" t="s">
        <v>215</v>
      </c>
      <c r="C29" s="196">
        <v>79253</v>
      </c>
      <c r="D29" s="196">
        <v>75266</v>
      </c>
      <c r="E29" s="196">
        <v>21607</v>
      </c>
      <c r="F29" s="196">
        <v>33631</v>
      </c>
      <c r="G29" s="196">
        <v>68970</v>
      </c>
      <c r="H29" s="197">
        <f t="shared" si="6"/>
        <v>1.0507864767625108</v>
      </c>
      <c r="I29" s="198">
        <f t="shared" si="7"/>
        <v>-0.1297490315824007</v>
      </c>
      <c r="J29" s="197">
        <f t="shared" si="8"/>
        <v>5.540053615702297E-3</v>
      </c>
      <c r="K29" s="199">
        <f t="shared" si="9"/>
        <v>1</v>
      </c>
      <c r="L29" s="196">
        <v>28977</v>
      </c>
      <c r="M29" s="196">
        <v>26871</v>
      </c>
      <c r="N29" s="196">
        <v>7484</v>
      </c>
      <c r="O29" s="196">
        <v>11145</v>
      </c>
      <c r="P29" s="196">
        <v>25341</v>
      </c>
      <c r="Q29" s="197">
        <f t="shared" si="10"/>
        <v>1.2737550471063259</v>
      </c>
      <c r="R29" s="198">
        <f t="shared" si="0"/>
        <v>-5.6938707156414026E-2</v>
      </c>
      <c r="S29" s="197">
        <f t="shared" si="11"/>
        <v>7.6408035371845805E-3</v>
      </c>
      <c r="T29" s="199">
        <f t="shared" si="12"/>
        <v>0.36742061765985212</v>
      </c>
      <c r="U29" s="196">
        <v>32467</v>
      </c>
      <c r="V29" s="196">
        <v>29690</v>
      </c>
      <c r="W29" s="196">
        <v>27683</v>
      </c>
      <c r="X29" s="196">
        <v>8544</v>
      </c>
      <c r="Y29" s="196">
        <v>14012</v>
      </c>
      <c r="Z29" s="196">
        <v>25510</v>
      </c>
      <c r="AA29" s="197">
        <f t="shared" si="13"/>
        <v>0.82058235797887535</v>
      </c>
      <c r="AB29" s="198">
        <f t="shared" si="1"/>
        <v>-7.8495827764331949E-2</v>
      </c>
      <c r="AC29" s="196">
        <f t="shared" si="2"/>
        <v>11498</v>
      </c>
      <c r="AD29" s="196">
        <f t="shared" si="3"/>
        <v>-2173</v>
      </c>
      <c r="AE29" s="197">
        <f t="shared" si="14"/>
        <v>5.3618536585981029E-3</v>
      </c>
      <c r="AF29" s="199">
        <f t="shared" si="4"/>
        <v>0.36780219488215132</v>
      </c>
      <c r="AG29" s="199">
        <f t="shared" si="15"/>
        <v>0.36987095838770478</v>
      </c>
      <c r="AH29" s="149"/>
    </row>
    <row r="30" spans="1:34" x14ac:dyDescent="0.25">
      <c r="A30" s="207" t="s">
        <v>375</v>
      </c>
      <c r="B30" s="195" t="s">
        <v>241</v>
      </c>
      <c r="C30" s="196">
        <v>31861</v>
      </c>
      <c r="D30" s="196">
        <v>30078</v>
      </c>
      <c r="E30" s="196">
        <v>11963</v>
      </c>
      <c r="F30" s="196">
        <v>41296</v>
      </c>
      <c r="G30" s="196">
        <v>60499</v>
      </c>
      <c r="H30" s="197">
        <f t="shared" si="6"/>
        <v>0.46500871755133666</v>
      </c>
      <c r="I30" s="198">
        <f t="shared" si="7"/>
        <v>0.89884184426100866</v>
      </c>
      <c r="J30" s="197">
        <f>G30/G$7</f>
        <v>4.8596158285685552E-3</v>
      </c>
      <c r="K30" s="199">
        <f t="shared" si="9"/>
        <v>1</v>
      </c>
      <c r="L30" s="196">
        <v>7589</v>
      </c>
      <c r="M30" s="196">
        <v>7924</v>
      </c>
      <c r="N30" s="196">
        <v>2785</v>
      </c>
      <c r="O30" s="196">
        <v>8485</v>
      </c>
      <c r="P30" s="196">
        <v>11872</v>
      </c>
      <c r="Q30" s="197">
        <f t="shared" si="10"/>
        <v>0.39917501473187977</v>
      </c>
      <c r="R30" s="198">
        <f t="shared" si="0"/>
        <v>0.49823321554770317</v>
      </c>
      <c r="S30" s="197">
        <f>P30/P$7</f>
        <v>3.5796385144017734E-3</v>
      </c>
      <c r="T30" s="199">
        <f t="shared" si="12"/>
        <v>0.1962346485065869</v>
      </c>
      <c r="U30" s="196">
        <v>9819</v>
      </c>
      <c r="V30" s="196">
        <v>9852</v>
      </c>
      <c r="W30" s="196">
        <v>10674</v>
      </c>
      <c r="X30" s="196">
        <v>6155</v>
      </c>
      <c r="Y30" s="196">
        <v>20489</v>
      </c>
      <c r="Z30" s="196">
        <v>27620</v>
      </c>
      <c r="AA30" s="197">
        <f t="shared" si="13"/>
        <v>0.34804041192835178</v>
      </c>
      <c r="AB30" s="198">
        <f t="shared" si="1"/>
        <v>1.5875960277309349</v>
      </c>
      <c r="AC30" s="196">
        <f t="shared" si="2"/>
        <v>7131</v>
      </c>
      <c r="AD30" s="196">
        <f t="shared" si="3"/>
        <v>16946</v>
      </c>
      <c r="AE30" s="197">
        <f t="shared" si="14"/>
        <v>5.8053468463535717E-3</v>
      </c>
      <c r="AF30" s="199">
        <f t="shared" si="4"/>
        <v>0.35487731897067626</v>
      </c>
      <c r="AG30" s="199">
        <f t="shared" si="15"/>
        <v>0.45653647167721778</v>
      </c>
      <c r="AH30" s="149"/>
    </row>
    <row r="31" spans="1:34" x14ac:dyDescent="0.25">
      <c r="A31" s="207" t="s">
        <v>223</v>
      </c>
      <c r="B31" s="195" t="s">
        <v>227</v>
      </c>
      <c r="C31" s="196">
        <v>36528</v>
      </c>
      <c r="D31" s="196">
        <v>43152</v>
      </c>
      <c r="E31" s="196">
        <v>7872</v>
      </c>
      <c r="F31" s="196">
        <v>20714</v>
      </c>
      <c r="G31" s="196">
        <v>52681</v>
      </c>
      <c r="H31" s="197">
        <f t="shared" si="6"/>
        <v>1.5432557690450901</v>
      </c>
      <c r="I31" s="198">
        <f t="shared" si="7"/>
        <v>0.44220871660096361</v>
      </c>
      <c r="J31" s="197">
        <f t="shared" si="8"/>
        <v>4.231630629676855E-3</v>
      </c>
      <c r="K31" s="199">
        <f t="shared" si="9"/>
        <v>1</v>
      </c>
      <c r="L31" s="196">
        <v>16656</v>
      </c>
      <c r="M31" s="196">
        <v>17398</v>
      </c>
      <c r="N31" s="196">
        <v>2460</v>
      </c>
      <c r="O31" s="196">
        <v>6090</v>
      </c>
      <c r="P31" s="196">
        <v>18787</v>
      </c>
      <c r="Q31" s="197">
        <f t="shared" si="10"/>
        <v>2.0848932676518883</v>
      </c>
      <c r="R31" s="198">
        <f t="shared" si="0"/>
        <v>7.9836762846304143E-2</v>
      </c>
      <c r="S31" s="197">
        <f t="shared" ref="S31:S36" si="16">P31/P$7</f>
        <v>5.6646452804974831E-3</v>
      </c>
      <c r="T31" s="199">
        <f t="shared" si="12"/>
        <v>0.3566181355706991</v>
      </c>
      <c r="U31" s="196">
        <v>9181</v>
      </c>
      <c r="V31" s="196">
        <v>10610</v>
      </c>
      <c r="W31" s="196">
        <v>13370</v>
      </c>
      <c r="X31" s="196">
        <v>3627</v>
      </c>
      <c r="Y31" s="196">
        <v>9571</v>
      </c>
      <c r="Z31" s="196">
        <v>20656</v>
      </c>
      <c r="AA31" s="197">
        <f t="shared" si="13"/>
        <v>1.1581861874412289</v>
      </c>
      <c r="AB31" s="198">
        <f t="shared" si="1"/>
        <v>0.5449513836948392</v>
      </c>
      <c r="AC31" s="196">
        <f t="shared" si="2"/>
        <v>11085</v>
      </c>
      <c r="AD31" s="196">
        <f t="shared" si="3"/>
        <v>7286</v>
      </c>
      <c r="AE31" s="197">
        <f t="shared" si="14"/>
        <v>4.3416091404156181E-3</v>
      </c>
      <c r="AF31" s="199">
        <f t="shared" si="4"/>
        <v>0.30983500185391177</v>
      </c>
      <c r="AG31" s="199">
        <f t="shared" si="15"/>
        <v>0.39209582202312027</v>
      </c>
      <c r="AH31" s="149"/>
    </row>
    <row r="32" spans="1:34" x14ac:dyDescent="0.25">
      <c r="A32" s="207" t="s">
        <v>219</v>
      </c>
      <c r="B32" s="195" t="s">
        <v>237</v>
      </c>
      <c r="C32" s="196">
        <v>19297</v>
      </c>
      <c r="D32" s="196">
        <v>19017</v>
      </c>
      <c r="E32" s="196">
        <v>5775</v>
      </c>
      <c r="F32" s="196">
        <v>12586</v>
      </c>
      <c r="G32" s="196">
        <v>29521</v>
      </c>
      <c r="H32" s="197">
        <f t="shared" si="6"/>
        <v>1.3455426664547909</v>
      </c>
      <c r="I32" s="198">
        <f t="shared" si="7"/>
        <v>0.5298232885940819</v>
      </c>
      <c r="J32" s="197">
        <f t="shared" si="8"/>
        <v>2.3712907465441133E-3</v>
      </c>
      <c r="K32" s="199">
        <f t="shared" si="9"/>
        <v>1</v>
      </c>
      <c r="L32" s="196">
        <v>4584</v>
      </c>
      <c r="M32" s="196">
        <v>5186</v>
      </c>
      <c r="N32" s="196">
        <v>1277</v>
      </c>
      <c r="O32" s="196">
        <v>2741</v>
      </c>
      <c r="P32" s="196">
        <v>6550</v>
      </c>
      <c r="Q32" s="197">
        <f t="shared" si="10"/>
        <v>1.3896388179496535</v>
      </c>
      <c r="R32" s="198">
        <f t="shared" si="0"/>
        <v>0.26301581180100264</v>
      </c>
      <c r="S32" s="197">
        <f t="shared" si="16"/>
        <v>1.9749521790205201E-3</v>
      </c>
      <c r="T32" s="199">
        <f t="shared" si="12"/>
        <v>0.22187595271162902</v>
      </c>
      <c r="U32" s="196">
        <v>8544</v>
      </c>
      <c r="V32" s="196">
        <v>9788</v>
      </c>
      <c r="W32" s="196">
        <v>10652</v>
      </c>
      <c r="X32" s="196">
        <v>3538</v>
      </c>
      <c r="Y32" s="196">
        <v>8256</v>
      </c>
      <c r="Z32" s="196">
        <v>15242</v>
      </c>
      <c r="AA32" s="197">
        <f t="shared" si="13"/>
        <v>0.84617248062015493</v>
      </c>
      <c r="AB32" s="198">
        <f t="shared" si="1"/>
        <v>0.43090499436725493</v>
      </c>
      <c r="AC32" s="196">
        <f t="shared" si="2"/>
        <v>6986</v>
      </c>
      <c r="AD32" s="196">
        <f t="shared" si="3"/>
        <v>4590</v>
      </c>
      <c r="AE32" s="197">
        <f t="shared" si="14"/>
        <v>3.2036602690847624E-3</v>
      </c>
      <c r="AF32" s="199">
        <f t="shared" si="4"/>
        <v>0.56013040963348582</v>
      </c>
      <c r="AG32" s="199">
        <f t="shared" si="15"/>
        <v>0.51631042308864872</v>
      </c>
      <c r="AH32" s="149"/>
    </row>
    <row r="33" spans="1:36" x14ac:dyDescent="0.25">
      <c r="A33" s="207" t="s">
        <v>225</v>
      </c>
      <c r="B33" s="195" t="s">
        <v>233</v>
      </c>
      <c r="C33" s="196">
        <v>11648</v>
      </c>
      <c r="D33" s="196">
        <v>11191</v>
      </c>
      <c r="E33" s="196">
        <v>5837</v>
      </c>
      <c r="F33" s="196">
        <v>16696</v>
      </c>
      <c r="G33" s="196">
        <v>16883</v>
      </c>
      <c r="H33" s="197">
        <f t="shared" si="6"/>
        <v>1.1200287494010475E-2</v>
      </c>
      <c r="I33" s="198">
        <f t="shared" si="7"/>
        <v>0.44943337912087911</v>
      </c>
      <c r="J33" s="197">
        <f t="shared" si="8"/>
        <v>1.3561363664477582E-3</v>
      </c>
      <c r="K33" s="199">
        <f t="shared" si="9"/>
        <v>1</v>
      </c>
      <c r="L33" s="196">
        <v>4913</v>
      </c>
      <c r="M33" s="196">
        <v>4057</v>
      </c>
      <c r="N33" s="196">
        <v>1814</v>
      </c>
      <c r="O33" s="196">
        <v>5469</v>
      </c>
      <c r="P33" s="196">
        <v>5867</v>
      </c>
      <c r="Q33" s="197">
        <f t="shared" si="10"/>
        <v>7.2773816054123142E-2</v>
      </c>
      <c r="R33" s="198">
        <f t="shared" si="0"/>
        <v>0.44614246980527494</v>
      </c>
      <c r="S33" s="197">
        <f t="shared" si="16"/>
        <v>1.7690144174524263E-3</v>
      </c>
      <c r="T33" s="199">
        <f t="shared" si="12"/>
        <v>0.3475093289107386</v>
      </c>
      <c r="U33" s="196">
        <v>2639</v>
      </c>
      <c r="V33" s="196">
        <v>2990</v>
      </c>
      <c r="W33" s="196">
        <v>2802</v>
      </c>
      <c r="X33" s="196">
        <v>1721</v>
      </c>
      <c r="Y33" s="196">
        <v>4449</v>
      </c>
      <c r="Z33" s="196">
        <v>4975</v>
      </c>
      <c r="AA33" s="197">
        <f t="shared" si="13"/>
        <v>0.11822881546414932</v>
      </c>
      <c r="AB33" s="198">
        <f t="shared" si="1"/>
        <v>0.77551748750892213</v>
      </c>
      <c r="AC33" s="196">
        <f t="shared" si="2"/>
        <v>526</v>
      </c>
      <c r="AD33" s="196">
        <f t="shared" si="3"/>
        <v>2173</v>
      </c>
      <c r="AE33" s="197">
        <f t="shared" si="14"/>
        <v>1.0456770659163295E-3</v>
      </c>
      <c r="AF33" s="199">
        <f t="shared" si="4"/>
        <v>0.25037976945759988</v>
      </c>
      <c r="AG33" s="199">
        <f t="shared" si="15"/>
        <v>0.29467511698157911</v>
      </c>
      <c r="AH33" s="149"/>
    </row>
    <row r="34" spans="1:36" x14ac:dyDescent="0.25">
      <c r="A34" s="207" t="s">
        <v>221</v>
      </c>
      <c r="B34" s="195" t="s">
        <v>239</v>
      </c>
      <c r="C34" s="196">
        <v>63500</v>
      </c>
      <c r="D34" s="196">
        <v>68274</v>
      </c>
      <c r="E34" s="196">
        <v>15605</v>
      </c>
      <c r="F34" s="196">
        <v>9893</v>
      </c>
      <c r="G34" s="196">
        <v>13393</v>
      </c>
      <c r="H34" s="197">
        <f t="shared" si="6"/>
        <v>0.3537855049024563</v>
      </c>
      <c r="I34" s="198">
        <f t="shared" si="7"/>
        <v>-0.78908661417322834</v>
      </c>
      <c r="J34" s="197">
        <f t="shared" si="8"/>
        <v>1.0758001750775824E-3</v>
      </c>
      <c r="K34" s="199">
        <f t="shared" si="9"/>
        <v>1</v>
      </c>
      <c r="L34" s="196">
        <v>6088</v>
      </c>
      <c r="M34" s="196">
        <v>6092</v>
      </c>
      <c r="N34" s="196">
        <v>2446</v>
      </c>
      <c r="O34" s="196">
        <v>2464</v>
      </c>
      <c r="P34" s="196">
        <v>3199</v>
      </c>
      <c r="Q34" s="197">
        <f t="shared" si="10"/>
        <v>0.29829545454545459</v>
      </c>
      <c r="R34" s="198">
        <f t="shared" si="0"/>
        <v>-0.47488509520682864</v>
      </c>
      <c r="S34" s="197">
        <f t="shared" si="16"/>
        <v>9.6456061384528921E-4</v>
      </c>
      <c r="T34" s="199">
        <f t="shared" si="12"/>
        <v>0.2388561188680654</v>
      </c>
      <c r="U34" s="196">
        <v>57860</v>
      </c>
      <c r="V34" s="196">
        <v>53207</v>
      </c>
      <c r="W34" s="196">
        <v>58773</v>
      </c>
      <c r="X34" s="196">
        <v>11884</v>
      </c>
      <c r="Y34" s="196">
        <v>5998</v>
      </c>
      <c r="Z34" s="196">
        <v>7855</v>
      </c>
      <c r="AA34" s="197">
        <f t="shared" si="13"/>
        <v>0.30960320106702244</v>
      </c>
      <c r="AB34" s="198">
        <f t="shared" si="1"/>
        <v>-0.8663501948173481</v>
      </c>
      <c r="AC34" s="196">
        <f t="shared" si="2"/>
        <v>1857</v>
      </c>
      <c r="AD34" s="196">
        <f t="shared" si="3"/>
        <v>-50918</v>
      </c>
      <c r="AE34" s="197">
        <f t="shared" si="14"/>
        <v>1.6510137392508075E-3</v>
      </c>
      <c r="AF34" s="199">
        <f t="shared" si="4"/>
        <v>0.86084014412514276</v>
      </c>
      <c r="AG34" s="199">
        <f t="shared" si="15"/>
        <v>0.58650041066228631</v>
      </c>
      <c r="AH34" s="149"/>
    </row>
    <row r="35" spans="1:36" x14ac:dyDescent="0.25">
      <c r="A35" s="207" t="s">
        <v>376</v>
      </c>
      <c r="B35" s="195" t="s">
        <v>217</v>
      </c>
      <c r="C35" s="196">
        <v>7033</v>
      </c>
      <c r="D35" s="196">
        <v>8036</v>
      </c>
      <c r="E35" s="196">
        <v>3204</v>
      </c>
      <c r="F35" s="196">
        <v>2735</v>
      </c>
      <c r="G35" s="196">
        <v>9051</v>
      </c>
      <c r="H35" s="197">
        <f t="shared" si="6"/>
        <v>2.3093235831809871</v>
      </c>
      <c r="I35" s="198">
        <f t="shared" si="7"/>
        <v>0.2869330300014219</v>
      </c>
      <c r="J35" s="197">
        <f t="shared" si="8"/>
        <v>7.2702660976832663E-4</v>
      </c>
      <c r="K35" s="199">
        <f t="shared" si="9"/>
        <v>1</v>
      </c>
      <c r="L35" s="196">
        <v>2327</v>
      </c>
      <c r="M35" s="196">
        <v>2508</v>
      </c>
      <c r="N35" s="196">
        <v>910</v>
      </c>
      <c r="O35" s="196">
        <v>880</v>
      </c>
      <c r="P35" s="196">
        <v>2516</v>
      </c>
      <c r="Q35" s="197">
        <f t="shared" si="10"/>
        <v>1.8590909090909089</v>
      </c>
      <c r="R35" s="198">
        <f t="shared" si="0"/>
        <v>3.1897926634769647E-3</v>
      </c>
      <c r="S35" s="197">
        <f t="shared" si="16"/>
        <v>7.5862285227719524E-4</v>
      </c>
      <c r="T35" s="199">
        <f t="shared" si="12"/>
        <v>0.27798033366478841</v>
      </c>
      <c r="U35" s="196">
        <v>2904</v>
      </c>
      <c r="V35" s="196">
        <v>2829</v>
      </c>
      <c r="W35" s="196">
        <v>3482</v>
      </c>
      <c r="X35" s="196">
        <v>1448</v>
      </c>
      <c r="Y35" s="196">
        <v>1141</v>
      </c>
      <c r="Z35" s="196">
        <v>4434</v>
      </c>
      <c r="AA35" s="197">
        <f t="shared" si="13"/>
        <v>2.8860648553900088</v>
      </c>
      <c r="AB35" s="198">
        <f t="shared" si="1"/>
        <v>0.27340608845491099</v>
      </c>
      <c r="AC35" s="196">
        <f t="shared" si="2"/>
        <v>3293</v>
      </c>
      <c r="AD35" s="196">
        <f t="shared" si="3"/>
        <v>952</v>
      </c>
      <c r="AE35" s="197">
        <f t="shared" si="14"/>
        <v>9.31966253321207E-4</v>
      </c>
      <c r="AF35" s="199">
        <f t="shared" si="4"/>
        <v>0.43330014932802391</v>
      </c>
      <c r="AG35" s="199">
        <f t="shared" si="15"/>
        <v>0.48989061982101423</v>
      </c>
      <c r="AH35" s="149"/>
    </row>
    <row r="36" spans="1:36" x14ac:dyDescent="0.25">
      <c r="A36" s="200" t="s">
        <v>377</v>
      </c>
      <c r="B36" s="201" t="s">
        <v>377</v>
      </c>
      <c r="C36" s="202">
        <f>C11-SUM(C12:C35)</f>
        <v>535571</v>
      </c>
      <c r="D36" s="202">
        <f t="shared" ref="D36:G36" si="17">D11-SUM(D12:D35)</f>
        <v>562159</v>
      </c>
      <c r="E36" s="202">
        <f t="shared" si="17"/>
        <v>180850</v>
      </c>
      <c r="F36" s="202">
        <f t="shared" si="17"/>
        <v>292295</v>
      </c>
      <c r="G36" s="202">
        <f t="shared" si="17"/>
        <v>506647</v>
      </c>
      <c r="H36" s="203">
        <f t="shared" si="6"/>
        <v>0.73334131613609532</v>
      </c>
      <c r="I36" s="204">
        <f t="shared" si="7"/>
        <v>-5.4005911447781885E-2</v>
      </c>
      <c r="J36" s="203">
        <f t="shared" si="8"/>
        <v>4.0696702105766591E-2</v>
      </c>
      <c r="K36" s="205">
        <f t="shared" si="9"/>
        <v>1</v>
      </c>
      <c r="L36" s="202">
        <f>L11-SUM(L12:L35)</f>
        <v>153637</v>
      </c>
      <c r="M36" s="202">
        <f t="shared" ref="M36:P36" si="18">M11-SUM(M12:M35)</f>
        <v>153087</v>
      </c>
      <c r="N36" s="202">
        <f t="shared" si="18"/>
        <v>49701</v>
      </c>
      <c r="O36" s="202">
        <f t="shared" si="18"/>
        <v>84487</v>
      </c>
      <c r="P36" s="202">
        <f t="shared" si="18"/>
        <v>126689</v>
      </c>
      <c r="Q36" s="203">
        <f t="shared" si="10"/>
        <v>0.49950880017044041</v>
      </c>
      <c r="R36" s="204">
        <f t="shared" si="0"/>
        <v>-0.17243789479185034</v>
      </c>
      <c r="S36" s="203">
        <f t="shared" si="16"/>
        <v>3.8199193375256596E-2</v>
      </c>
      <c r="T36" s="205">
        <f t="shared" si="12"/>
        <v>0.25005378498244341</v>
      </c>
      <c r="U36" s="202">
        <f t="shared" ref="U36:Z36" si="19">U11-SUM(U12:U35)</f>
        <v>271146</v>
      </c>
      <c r="V36" s="202">
        <f t="shared" si="19"/>
        <v>269630</v>
      </c>
      <c r="W36" s="202">
        <f t="shared" si="19"/>
        <v>270305</v>
      </c>
      <c r="X36" s="202">
        <f t="shared" si="19"/>
        <v>88464</v>
      </c>
      <c r="Y36" s="202">
        <f t="shared" si="19"/>
        <v>149773</v>
      </c>
      <c r="Z36" s="202">
        <f t="shared" si="19"/>
        <v>257148</v>
      </c>
      <c r="AA36" s="203">
        <f t="shared" si="13"/>
        <v>0.71691826964806737</v>
      </c>
      <c r="AB36" s="204">
        <f t="shared" si="1"/>
        <v>-4.8674645308077857E-2</v>
      </c>
      <c r="AC36" s="202">
        <f>Z36-Y36</f>
        <v>107375</v>
      </c>
      <c r="AD36" s="202">
        <f t="shared" si="3"/>
        <v>-13157</v>
      </c>
      <c r="AE36" s="203">
        <f t="shared" si="14"/>
        <v>5.4048998220352217E-2</v>
      </c>
      <c r="AF36" s="205">
        <f t="shared" si="4"/>
        <v>0.48083371430502758</v>
      </c>
      <c r="AG36" s="205">
        <f t="shared" si="15"/>
        <v>0.50754864826989998</v>
      </c>
      <c r="AH36" s="149"/>
    </row>
    <row r="37" spans="1:36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6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6" s="185" customFormat="1" ht="75" x14ac:dyDescent="0.25">
      <c r="B39" s="181"/>
      <c r="C39" s="121">
        <v>2018</v>
      </c>
      <c r="D39" s="121">
        <v>2019</v>
      </c>
      <c r="E39" s="121">
        <v>2020</v>
      </c>
      <c r="F39" s="121">
        <v>2021</v>
      </c>
      <c r="G39" s="121">
        <v>2022</v>
      </c>
      <c r="H39" s="183" t="str">
        <f>CONCATENATE("var. ",RIGHT(G39,2),"/",RIGHT(F39,2))</f>
        <v>var. 22/21</v>
      </c>
      <c r="I39" s="183" t="str">
        <f>CONCATENATE("var. ",RIGHT(G39,2),"/",RIGHT(D39,2))</f>
        <v>var. 22/19</v>
      </c>
      <c r="J39" s="183" t="str">
        <f>CONCATENATE("Cuota s/ total lugares de residencia ",RIGHT(G39,4))</f>
        <v>Cuota s/ total lugares de residencia 2022</v>
      </c>
      <c r="K39" s="214" t="str">
        <f>CONCATENATE("cuota s/ Canarias ",RIGHT(G39,4))</f>
        <v>cuota s/ Canarias 2022</v>
      </c>
      <c r="L39" s="215">
        <v>2018</v>
      </c>
      <c r="M39" s="216">
        <v>2019</v>
      </c>
      <c r="N39" s="216">
        <v>2020</v>
      </c>
      <c r="O39" s="216">
        <v>2021</v>
      </c>
      <c r="P39" s="216">
        <v>2022</v>
      </c>
      <c r="Q39" s="217" t="str">
        <f>CONCATENATE("var. ",RIGHT(P39,2),"/",RIGHT(O39,2))</f>
        <v>var. 22/21</v>
      </c>
      <c r="R39" s="217" t="str">
        <f>CONCATENATE("var. ",RIGHT(P39,2),"/",RIGHT(M39,2))</f>
        <v>var. 22/19</v>
      </c>
      <c r="S39" s="217" t="str">
        <f>CONCATENATE("Cuota s/ total lugares de residencia ",RIGHT(P39,4))</f>
        <v>Cuota s/ total lugares de residencia 2022</v>
      </c>
      <c r="T39" s="218" t="str">
        <f>CONCATENATE("cuota s/ Canarias ",RIGHT(P39,4))</f>
        <v>cuota s/ Canarias 2022</v>
      </c>
      <c r="U39" s="215">
        <v>2017</v>
      </c>
      <c r="V39" s="216">
        <v>2018</v>
      </c>
      <c r="W39" s="216">
        <v>2019</v>
      </c>
      <c r="X39" s="216">
        <v>2020</v>
      </c>
      <c r="Y39" s="216">
        <v>2021</v>
      </c>
      <c r="Z39" s="216">
        <v>2022</v>
      </c>
      <c r="AA39" s="217" t="str">
        <f>CONCATENATE("var. ",RIGHT(Z39,2),"/",RIGHT(Y39,2))</f>
        <v>var. 22/21</v>
      </c>
      <c r="AB39" s="217" t="str">
        <f>CONCATENATE("var. ",RIGHT(Z39,2),"/",RIGHT(W39,2))</f>
        <v>var. 22/19</v>
      </c>
      <c r="AC39" s="219" t="str">
        <f>CONCATENATE("dif. ",RIGHT(Z39,2),"/",RIGHT(Y39,2))</f>
        <v>dif. 22/21</v>
      </c>
      <c r="AD39" s="219" t="str">
        <f>CONCATENATE("dif. ",RIGHT(Z39,2),"/",RIGHT(W39,2))</f>
        <v>dif. 22/19</v>
      </c>
      <c r="AE39" s="217" t="str">
        <f>CONCATENATE("Cuota s/ total lugares de residencia ",RIGHT(Z39,4))</f>
        <v>Cuota s/ total lugares de residencia 2022</v>
      </c>
      <c r="AF39" s="220" t="str">
        <f>CONCATENATE("cuota s/ Canarias ",RIGHT(W39,4))</f>
        <v>cuota s/ Canarias 2019</v>
      </c>
      <c r="AG39" s="218" t="str">
        <f>CONCATENATE("cuota s/ Canarias ",RIGHT(Z39,4))</f>
        <v>cuota s/ Canarias 2022</v>
      </c>
      <c r="AH39" s="206"/>
      <c r="AI39" s="206"/>
      <c r="AJ39" s="206"/>
    </row>
    <row r="40" spans="1:36" x14ac:dyDescent="0.25">
      <c r="B40" s="186" t="s">
        <v>133</v>
      </c>
      <c r="C40" s="187">
        <v>1903505</v>
      </c>
      <c r="D40" s="187">
        <v>1754941</v>
      </c>
      <c r="E40" s="187">
        <v>558351</v>
      </c>
      <c r="F40" s="187">
        <v>964380</v>
      </c>
      <c r="G40" s="187">
        <v>1824210</v>
      </c>
      <c r="H40" s="188">
        <f>IFERROR(G40/F40-1,"-")</f>
        <v>0.89158837802525981</v>
      </c>
      <c r="I40" s="188">
        <f>IFERROR(G40/D40-1,"-")</f>
        <v>3.9470842609523604E-2</v>
      </c>
      <c r="J40" s="188">
        <f t="shared" ref="J40:J69" si="20">G40/G$40</f>
        <v>1</v>
      </c>
      <c r="K40" s="189">
        <f>G40/$G7</f>
        <v>0.14653068299695934</v>
      </c>
      <c r="L40" s="187">
        <v>2399285</v>
      </c>
      <c r="M40" s="187">
        <v>2348180</v>
      </c>
      <c r="N40" s="187">
        <v>643160</v>
      </c>
      <c r="O40" s="187">
        <v>957523</v>
      </c>
      <c r="P40" s="187">
        <v>2251584</v>
      </c>
      <c r="Q40" s="188">
        <f>IFERROR(P40/O40-1,"-")</f>
        <v>1.3514672754597017</v>
      </c>
      <c r="R40" s="188">
        <f>IFERROR(P40/M40-1,"-")</f>
        <v>-4.1136539788261595E-2</v>
      </c>
      <c r="S40" s="188">
        <f t="shared" ref="S40:S69" si="21">P40/P$40</f>
        <v>1</v>
      </c>
      <c r="T40" s="189">
        <f>P40/$G7</f>
        <v>0.18085973728080962</v>
      </c>
      <c r="U40" s="187">
        <v>279331</v>
      </c>
      <c r="V40" s="187">
        <v>240107</v>
      </c>
      <c r="W40" s="187">
        <v>226489</v>
      </c>
      <c r="X40" s="187">
        <v>74438</v>
      </c>
      <c r="Y40" s="187">
        <v>99955</v>
      </c>
      <c r="Z40" s="187">
        <v>160141</v>
      </c>
      <c r="AA40" s="222">
        <f>IFERROR(Z40/Y40-1,"-")</f>
        <v>0.60213095893151913</v>
      </c>
      <c r="AB40" s="222">
        <f>IFERROR(Z40/W40-1,"-")</f>
        <v>-0.29294137905152129</v>
      </c>
      <c r="AC40" s="221">
        <f>Z40-Y40</f>
        <v>60186</v>
      </c>
      <c r="AD40" s="221">
        <f>Z40-W40</f>
        <v>-66348</v>
      </c>
      <c r="AE40" s="222">
        <f>Z40/Z$40</f>
        <v>1</v>
      </c>
      <c r="AF40" s="223">
        <f>W40/$D7</f>
        <v>1.7236001080936203E-2</v>
      </c>
      <c r="AG40" s="223">
        <f>Z40/$G7</f>
        <v>1.2863414906077737E-2</v>
      </c>
      <c r="AH40" s="50"/>
      <c r="AI40" s="50"/>
      <c r="AJ40" s="50"/>
    </row>
    <row r="41" spans="1:36" x14ac:dyDescent="0.25">
      <c r="B41" s="190" t="s">
        <v>166</v>
      </c>
      <c r="C41" s="191">
        <v>208730</v>
      </c>
      <c r="D41" s="191">
        <v>229355</v>
      </c>
      <c r="E41" s="191">
        <v>105020</v>
      </c>
      <c r="F41" s="191">
        <v>201911</v>
      </c>
      <c r="G41" s="191">
        <v>262433</v>
      </c>
      <c r="H41" s="192">
        <f>IFERROR(G41/F41-1,"-")</f>
        <v>0.29974592766119734</v>
      </c>
      <c r="I41" s="193">
        <f t="shared" ref="I41:I69" si="22">IFERROR(G41/D41-1,"-")</f>
        <v>0.14422183950644207</v>
      </c>
      <c r="J41" s="192">
        <f t="shared" si="20"/>
        <v>0.14386117826346748</v>
      </c>
      <c r="K41" s="194">
        <f t="shared" ref="K41:K69" si="23">G41/$G8</f>
        <v>9.7478941030427882E-2</v>
      </c>
      <c r="L41" s="191">
        <v>295939</v>
      </c>
      <c r="M41" s="191">
        <v>311526</v>
      </c>
      <c r="N41" s="191">
        <v>143479</v>
      </c>
      <c r="O41" s="191">
        <v>288131</v>
      </c>
      <c r="P41" s="191">
        <v>370720</v>
      </c>
      <c r="Q41" s="192">
        <f>IFERROR(P41/O41-1,"-")</f>
        <v>0.28663698109540459</v>
      </c>
      <c r="R41" s="193">
        <f t="shared" ref="R41:R69" si="24">IFERROR(P41/M41-1,"-")</f>
        <v>0.19001303262007019</v>
      </c>
      <c r="S41" s="192">
        <f t="shared" si="21"/>
        <v>0.16464853187800232</v>
      </c>
      <c r="T41" s="194">
        <f t="shared" ref="T41:T69" si="25">P41/$G8</f>
        <v>0.13770140576375769</v>
      </c>
      <c r="U41" s="191">
        <v>103532</v>
      </c>
      <c r="V41" s="191">
        <v>88862</v>
      </c>
      <c r="W41" s="191">
        <v>85077</v>
      </c>
      <c r="X41" s="191">
        <v>36534</v>
      </c>
      <c r="Y41" s="191">
        <v>74380</v>
      </c>
      <c r="Z41" s="191">
        <v>96008</v>
      </c>
      <c r="AA41" s="193">
        <f t="shared" ref="AA41:AA69" si="26">IFERROR(Y41/V41-1,"-")</f>
        <v>-0.16297179896918823</v>
      </c>
      <c r="AB41" s="192">
        <f t="shared" ref="AB41:AB69" si="27">Y41/Y$40</f>
        <v>0.74413486068730927</v>
      </c>
      <c r="AC41" s="194">
        <f t="shared" ref="AC41:AC69" si="28">Y41/$G8</f>
        <v>2.7627941736912756E-2</v>
      </c>
      <c r="AD41" s="191">
        <f t="shared" ref="AD41:AD69" si="29">Z41-V41</f>
        <v>7146</v>
      </c>
      <c r="AE41" s="192">
        <f t="shared" ref="AE41:AE69" si="30">Z41/Z$40</f>
        <v>0.59952167152696689</v>
      </c>
      <c r="AF41" s="194">
        <f t="shared" ref="AF41:AG56" si="31">Z41/$G8</f>
        <v>3.5661514254873891E-2</v>
      </c>
      <c r="AG41" s="194">
        <f t="shared" si="31"/>
        <v>-6.0534758895947712E-8</v>
      </c>
      <c r="AH41" s="50"/>
      <c r="AI41" s="50"/>
      <c r="AJ41" s="50"/>
    </row>
    <row r="42" spans="1:36" x14ac:dyDescent="0.25">
      <c r="B42" s="195" t="s">
        <v>98</v>
      </c>
      <c r="C42" s="196">
        <v>107054</v>
      </c>
      <c r="D42" s="196">
        <v>118822</v>
      </c>
      <c r="E42" s="196">
        <v>50311</v>
      </c>
      <c r="F42" s="196">
        <v>102784</v>
      </c>
      <c r="G42" s="196">
        <v>136035</v>
      </c>
      <c r="H42" s="197">
        <f>IFERROR(G42/F42-1,"-")</f>
        <v>0.32350365815691151</v>
      </c>
      <c r="I42" s="198">
        <f t="shared" si="22"/>
        <v>0.14486374577098515</v>
      </c>
      <c r="J42" s="197">
        <f t="shared" si="20"/>
        <v>7.4572006512408112E-2</v>
      </c>
      <c r="K42" s="199">
        <f t="shared" si="23"/>
        <v>0.10626646804116141</v>
      </c>
      <c r="L42" s="196">
        <v>98549</v>
      </c>
      <c r="M42" s="196">
        <v>94411</v>
      </c>
      <c r="N42" s="196">
        <v>48279</v>
      </c>
      <c r="O42" s="196">
        <v>89093</v>
      </c>
      <c r="P42" s="196">
        <v>113924</v>
      </c>
      <c r="Q42" s="197">
        <f>IFERROR(P42/O42-1,"-")</f>
        <v>0.27870876499837238</v>
      </c>
      <c r="R42" s="198">
        <f t="shared" si="24"/>
        <v>0.20668142483397056</v>
      </c>
      <c r="S42" s="197">
        <f t="shared" si="21"/>
        <v>5.0597268411926889E-2</v>
      </c>
      <c r="T42" s="199">
        <f t="shared" si="25"/>
        <v>8.8994017018570751E-2</v>
      </c>
      <c r="U42" s="196">
        <v>66194</v>
      </c>
      <c r="V42" s="196">
        <v>57743</v>
      </c>
      <c r="W42" s="196">
        <v>52499</v>
      </c>
      <c r="X42" s="196">
        <v>18339</v>
      </c>
      <c r="Y42" s="196">
        <v>34401</v>
      </c>
      <c r="Z42" s="196">
        <v>36642</v>
      </c>
      <c r="AA42" s="198">
        <f t="shared" si="26"/>
        <v>-0.40423947491470824</v>
      </c>
      <c r="AB42" s="197">
        <f t="shared" si="27"/>
        <v>0.34416487419338704</v>
      </c>
      <c r="AC42" s="199">
        <f t="shared" si="28"/>
        <v>2.6873030963237357E-2</v>
      </c>
      <c r="AD42" s="196">
        <f t="shared" si="29"/>
        <v>-21101</v>
      </c>
      <c r="AE42" s="197">
        <f t="shared" si="30"/>
        <v>0.22881086042924673</v>
      </c>
      <c r="AF42" s="199">
        <f t="shared" si="31"/>
        <v>2.8623633050055032E-2</v>
      </c>
      <c r="AG42" s="199">
        <f t="shared" si="31"/>
        <v>-3.1577977169110678E-7</v>
      </c>
      <c r="AH42" s="50"/>
      <c r="AI42" s="50"/>
      <c r="AJ42" s="50"/>
    </row>
    <row r="43" spans="1:36" x14ac:dyDescent="0.25">
      <c r="B43" s="195" t="s">
        <v>170</v>
      </c>
      <c r="C43" s="196">
        <v>101676</v>
      </c>
      <c r="D43" s="196">
        <v>110533</v>
      </c>
      <c r="E43" s="196">
        <v>54709</v>
      </c>
      <c r="F43" s="196">
        <v>99127</v>
      </c>
      <c r="G43" s="196">
        <v>126398</v>
      </c>
      <c r="H43" s="197">
        <f>IFERROR(G43/F43-1,"-")</f>
        <v>0.27511172536241379</v>
      </c>
      <c r="I43" s="198">
        <f t="shared" si="22"/>
        <v>0.14353179593424592</v>
      </c>
      <c r="J43" s="197">
        <f t="shared" si="20"/>
        <v>6.9289171751059364E-2</v>
      </c>
      <c r="K43" s="199">
        <f t="shared" si="23"/>
        <v>8.9512496184681933E-2</v>
      </c>
      <c r="L43" s="196">
        <v>197390</v>
      </c>
      <c r="M43" s="196">
        <v>217115</v>
      </c>
      <c r="N43" s="196">
        <v>95200</v>
      </c>
      <c r="O43" s="196">
        <v>199038</v>
      </c>
      <c r="P43" s="196">
        <v>256796</v>
      </c>
      <c r="Q43" s="197">
        <f>IFERROR(P43/O43-1,"-")</f>
        <v>0.29018579366754094</v>
      </c>
      <c r="R43" s="198">
        <f t="shared" si="24"/>
        <v>0.18276489418050335</v>
      </c>
      <c r="S43" s="197">
        <f t="shared" si="21"/>
        <v>0.11405126346607544</v>
      </c>
      <c r="T43" s="199">
        <f t="shared" si="25"/>
        <v>0.1818577111207581</v>
      </c>
      <c r="U43" s="196">
        <v>37338</v>
      </c>
      <c r="V43" s="196">
        <v>31119</v>
      </c>
      <c r="W43" s="196">
        <v>32578</v>
      </c>
      <c r="X43" s="196">
        <v>18195</v>
      </c>
      <c r="Y43" s="196">
        <v>39979</v>
      </c>
      <c r="Z43" s="196">
        <v>59366</v>
      </c>
      <c r="AA43" s="198">
        <f t="shared" si="26"/>
        <v>0.28471351907194964</v>
      </c>
      <c r="AB43" s="197">
        <f t="shared" si="27"/>
        <v>0.39996998649392229</v>
      </c>
      <c r="AC43" s="199">
        <f t="shared" si="28"/>
        <v>2.8312315740497467E-2</v>
      </c>
      <c r="AD43" s="196">
        <f t="shared" si="29"/>
        <v>28247</v>
      </c>
      <c r="AE43" s="197">
        <f t="shared" si="30"/>
        <v>0.37071081109772014</v>
      </c>
      <c r="AF43" s="199">
        <f t="shared" si="31"/>
        <v>4.2041795348817447E-2</v>
      </c>
      <c r="AG43" s="199">
        <f t="shared" si="31"/>
        <v>2.0162833106263752E-7</v>
      </c>
      <c r="AH43" s="50"/>
      <c r="AI43" s="50"/>
      <c r="AJ43" s="50"/>
    </row>
    <row r="44" spans="1:36" x14ac:dyDescent="0.25">
      <c r="B44" s="190" t="s">
        <v>178</v>
      </c>
      <c r="C44" s="191">
        <v>1694775</v>
      </c>
      <c r="D44" s="191">
        <v>1525586</v>
      </c>
      <c r="E44" s="191">
        <v>453331</v>
      </c>
      <c r="F44" s="191">
        <v>762469</v>
      </c>
      <c r="G44" s="191">
        <v>1561777</v>
      </c>
      <c r="H44" s="192">
        <f>IFERROR(G44/F44-1,"-")</f>
        <v>1.0483154069214615</v>
      </c>
      <c r="I44" s="193">
        <f t="shared" si="22"/>
        <v>2.372268754432727E-2</v>
      </c>
      <c r="J44" s="192">
        <f t="shared" si="20"/>
        <v>0.85613882173653255</v>
      </c>
      <c r="K44" s="194">
        <f t="shared" si="23"/>
        <v>0.1600651051702057</v>
      </c>
      <c r="L44" s="191">
        <v>2103346</v>
      </c>
      <c r="M44" s="191">
        <v>2036654</v>
      </c>
      <c r="N44" s="191">
        <v>499681</v>
      </c>
      <c r="O44" s="191">
        <v>669392</v>
      </c>
      <c r="P44" s="191">
        <v>1880864</v>
      </c>
      <c r="Q44" s="192">
        <f>IFERROR(P44/O44-1,"-")</f>
        <v>1.8098094987690323</v>
      </c>
      <c r="R44" s="193">
        <f t="shared" si="24"/>
        <v>-7.6493110759117688E-2</v>
      </c>
      <c r="S44" s="192">
        <f t="shared" si="21"/>
        <v>0.83535146812199768</v>
      </c>
      <c r="T44" s="194">
        <f t="shared" si="25"/>
        <v>0.19276804176963405</v>
      </c>
      <c r="U44" s="191">
        <v>175799</v>
      </c>
      <c r="V44" s="191">
        <v>151245</v>
      </c>
      <c r="W44" s="191">
        <v>141412</v>
      </c>
      <c r="X44" s="191">
        <v>37904</v>
      </c>
      <c r="Y44" s="191">
        <v>25575</v>
      </c>
      <c r="Z44" s="191">
        <v>64133</v>
      </c>
      <c r="AA44" s="193">
        <f t="shared" si="26"/>
        <v>-0.83090350094217991</v>
      </c>
      <c r="AB44" s="192">
        <f t="shared" si="27"/>
        <v>0.25586513931269073</v>
      </c>
      <c r="AC44" s="194">
        <f t="shared" si="28"/>
        <v>2.6211585038888462E-3</v>
      </c>
      <c r="AD44" s="191">
        <f t="shared" si="29"/>
        <v>-87112</v>
      </c>
      <c r="AE44" s="192">
        <f t="shared" si="30"/>
        <v>0.40047832847303316</v>
      </c>
      <c r="AF44" s="194">
        <f t="shared" si="31"/>
        <v>6.5729328770245694E-3</v>
      </c>
      <c r="AG44" s="194">
        <f t="shared" si="31"/>
        <v>-8.5158544571089295E-8</v>
      </c>
      <c r="AH44" s="50"/>
      <c r="AI44" s="50"/>
      <c r="AJ44" s="50"/>
    </row>
    <row r="45" spans="1:36" x14ac:dyDescent="0.25">
      <c r="B45" s="195" t="s">
        <v>182</v>
      </c>
      <c r="C45" s="196">
        <v>438991</v>
      </c>
      <c r="D45" s="196">
        <v>399698</v>
      </c>
      <c r="E45" s="196">
        <v>91415</v>
      </c>
      <c r="F45" s="196">
        <v>100688</v>
      </c>
      <c r="G45" s="196">
        <v>436362</v>
      </c>
      <c r="H45" s="197">
        <f t="shared" ref="H45:H69" si="32">IFERROR(G45/F45-1,"-")</f>
        <v>3.3338034323851895</v>
      </c>
      <c r="I45" s="198">
        <f t="shared" si="22"/>
        <v>9.1729255587968961E-2</v>
      </c>
      <c r="J45" s="197">
        <f t="shared" si="20"/>
        <v>0.23920601246567008</v>
      </c>
      <c r="K45" s="199">
        <f t="shared" si="23"/>
        <v>0.11596076974467807</v>
      </c>
      <c r="L45" s="196">
        <v>1068160</v>
      </c>
      <c r="M45" s="196">
        <v>1062423</v>
      </c>
      <c r="N45" s="196">
        <v>241592</v>
      </c>
      <c r="O45" s="196">
        <v>258463</v>
      </c>
      <c r="P45" s="196">
        <v>992481</v>
      </c>
      <c r="Q45" s="197">
        <f t="shared" ref="Q45:Q69" si="33">IFERROR(P45/O45-1,"-")</f>
        <v>2.8399345360844688</v>
      </c>
      <c r="R45" s="198">
        <f t="shared" si="24"/>
        <v>-6.5832535628464361E-2</v>
      </c>
      <c r="S45" s="197">
        <f t="shared" si="21"/>
        <v>0.44079234885307411</v>
      </c>
      <c r="T45" s="199">
        <f t="shared" si="25"/>
        <v>0.26374629485832368</v>
      </c>
      <c r="U45" s="196">
        <v>32237</v>
      </c>
      <c r="V45" s="196">
        <v>27318</v>
      </c>
      <c r="W45" s="196">
        <v>22639</v>
      </c>
      <c r="X45" s="196">
        <v>5936</v>
      </c>
      <c r="Y45" s="196">
        <v>2294</v>
      </c>
      <c r="Z45" s="196">
        <v>11682</v>
      </c>
      <c r="AA45" s="198">
        <f t="shared" si="26"/>
        <v>-0.91602606340142034</v>
      </c>
      <c r="AB45" s="197">
        <f t="shared" si="27"/>
        <v>2.295032764744135E-2</v>
      </c>
      <c r="AC45" s="199">
        <f t="shared" si="28"/>
        <v>6.0961771601168637E-4</v>
      </c>
      <c r="AD45" s="196">
        <f t="shared" si="29"/>
        <v>-15636</v>
      </c>
      <c r="AE45" s="197">
        <f t="shared" si="30"/>
        <v>7.2948214386072269E-2</v>
      </c>
      <c r="AF45" s="199">
        <f t="shared" si="31"/>
        <v>3.1044263986262075E-3</v>
      </c>
      <c r="AG45" s="199">
        <f t="shared" si="31"/>
        <v>-2.4342882152482565E-7</v>
      </c>
      <c r="AH45" s="50"/>
      <c r="AI45" s="50"/>
      <c r="AJ45" s="50"/>
    </row>
    <row r="46" spans="1:36" x14ac:dyDescent="0.25">
      <c r="B46" s="195" t="s">
        <v>186</v>
      </c>
      <c r="C46" s="196">
        <v>738354</v>
      </c>
      <c r="D46" s="196">
        <v>621075</v>
      </c>
      <c r="E46" s="196">
        <v>206510</v>
      </c>
      <c r="F46" s="196">
        <v>352250</v>
      </c>
      <c r="G46" s="196">
        <v>597693</v>
      </c>
      <c r="H46" s="197">
        <f t="shared" si="32"/>
        <v>0.69678637331440729</v>
      </c>
      <c r="I46" s="198">
        <f t="shared" si="22"/>
        <v>-3.7647627098176595E-2</v>
      </c>
      <c r="J46" s="197">
        <f t="shared" si="20"/>
        <v>0.32764484352130513</v>
      </c>
      <c r="K46" s="199">
        <f t="shared" si="23"/>
        <v>0.35128531848792144</v>
      </c>
      <c r="L46" s="196">
        <v>290408</v>
      </c>
      <c r="M46" s="196">
        <v>269498</v>
      </c>
      <c r="N46" s="196">
        <v>66774</v>
      </c>
      <c r="O46" s="196">
        <v>101735</v>
      </c>
      <c r="P46" s="196">
        <v>185077</v>
      </c>
      <c r="Q46" s="197">
        <f t="shared" si="33"/>
        <v>0.81920676266771508</v>
      </c>
      <c r="R46" s="198">
        <f t="shared" si="24"/>
        <v>-0.31325278851791105</v>
      </c>
      <c r="S46" s="197">
        <f t="shared" si="21"/>
        <v>8.2198576646485319E-2</v>
      </c>
      <c r="T46" s="199">
        <f t="shared" si="25"/>
        <v>0.10877629968861779</v>
      </c>
      <c r="U46" s="196">
        <v>59973</v>
      </c>
      <c r="V46" s="196">
        <v>57126</v>
      </c>
      <c r="W46" s="196">
        <v>56040</v>
      </c>
      <c r="X46" s="196">
        <v>14879</v>
      </c>
      <c r="Y46" s="196">
        <v>8530</v>
      </c>
      <c r="Z46" s="196">
        <v>17972</v>
      </c>
      <c r="AA46" s="198">
        <f t="shared" si="26"/>
        <v>-0.85068095088050977</v>
      </c>
      <c r="AB46" s="197">
        <f t="shared" si="27"/>
        <v>8.533840228102646E-2</v>
      </c>
      <c r="AC46" s="199">
        <f t="shared" si="28"/>
        <v>5.0133827344505787E-3</v>
      </c>
      <c r="AD46" s="196">
        <f t="shared" si="29"/>
        <v>-39154</v>
      </c>
      <c r="AE46" s="197">
        <f t="shared" si="30"/>
        <v>0.1122261007487152</v>
      </c>
      <c r="AF46" s="199">
        <f t="shared" si="31"/>
        <v>1.0562780129372311E-2</v>
      </c>
      <c r="AG46" s="199">
        <f t="shared" si="31"/>
        <v>-4.999752862450585E-7</v>
      </c>
      <c r="AH46" s="50"/>
      <c r="AI46" s="50"/>
      <c r="AJ46" s="50"/>
    </row>
    <row r="47" spans="1:36" x14ac:dyDescent="0.25">
      <c r="B47" s="195" t="s">
        <v>190</v>
      </c>
      <c r="C47" s="196">
        <v>113907</v>
      </c>
      <c r="D47" s="196">
        <v>100905</v>
      </c>
      <c r="E47" s="196">
        <v>31342</v>
      </c>
      <c r="F47" s="196">
        <v>67413</v>
      </c>
      <c r="G47" s="196">
        <v>112601</v>
      </c>
      <c r="H47" s="197">
        <f t="shared" si="32"/>
        <v>0.67031581445715216</v>
      </c>
      <c r="I47" s="198">
        <f t="shared" si="22"/>
        <v>0.11591100540111987</v>
      </c>
      <c r="J47" s="197">
        <f t="shared" si="20"/>
        <v>6.1725897785890882E-2</v>
      </c>
      <c r="K47" s="199">
        <f t="shared" si="23"/>
        <v>0.20768884576934568</v>
      </c>
      <c r="L47" s="196">
        <v>119699</v>
      </c>
      <c r="M47" s="196">
        <v>117858</v>
      </c>
      <c r="N47" s="196">
        <v>39433</v>
      </c>
      <c r="O47" s="196">
        <v>78415</v>
      </c>
      <c r="P47" s="196">
        <v>135128</v>
      </c>
      <c r="Q47" s="197">
        <f t="shared" si="33"/>
        <v>0.72324172671045073</v>
      </c>
      <c r="R47" s="198">
        <f t="shared" si="24"/>
        <v>0.14653226764411409</v>
      </c>
      <c r="S47" s="197">
        <f t="shared" si="21"/>
        <v>6.001463858332623E-2</v>
      </c>
      <c r="T47" s="199">
        <f t="shared" si="25"/>
        <v>0.24923915729984764</v>
      </c>
      <c r="U47" s="196">
        <v>14899</v>
      </c>
      <c r="V47" s="196">
        <v>11913</v>
      </c>
      <c r="W47" s="196">
        <v>7919</v>
      </c>
      <c r="X47" s="196">
        <v>1351</v>
      </c>
      <c r="Y47" s="196">
        <v>2030</v>
      </c>
      <c r="Z47" s="196">
        <v>4108</v>
      </c>
      <c r="AA47" s="198">
        <f t="shared" si="26"/>
        <v>-0.82959791824057749</v>
      </c>
      <c r="AB47" s="197">
        <f t="shared" si="27"/>
        <v>2.0309139112600669E-2</v>
      </c>
      <c r="AC47" s="199">
        <f t="shared" si="28"/>
        <v>3.744268318325519E-3</v>
      </c>
      <c r="AD47" s="196">
        <f t="shared" si="29"/>
        <v>-7805</v>
      </c>
      <c r="AE47" s="197">
        <f t="shared" si="30"/>
        <v>2.5652393827939129E-2</v>
      </c>
      <c r="AF47" s="199">
        <f t="shared" si="31"/>
        <v>7.5770710599414939E-3</v>
      </c>
      <c r="AG47" s="199">
        <f t="shared" si="31"/>
        <v>-1.5301661094665017E-6</v>
      </c>
      <c r="AH47" s="50"/>
      <c r="AI47" s="50"/>
      <c r="AJ47" s="50"/>
    </row>
    <row r="48" spans="1:36" x14ac:dyDescent="0.25">
      <c r="B48" s="195" t="s">
        <v>199</v>
      </c>
      <c r="C48" s="196">
        <v>46150</v>
      </c>
      <c r="D48" s="196">
        <v>39706</v>
      </c>
      <c r="E48" s="196">
        <v>12789</v>
      </c>
      <c r="F48" s="196">
        <v>25501</v>
      </c>
      <c r="G48" s="196">
        <v>53669</v>
      </c>
      <c r="H48" s="197">
        <f t="shared" si="32"/>
        <v>1.1045841339555311</v>
      </c>
      <c r="I48" s="198">
        <f t="shared" si="22"/>
        <v>0.35165969878607761</v>
      </c>
      <c r="J48" s="197">
        <f t="shared" si="20"/>
        <v>2.9420406641779182E-2</v>
      </c>
      <c r="K48" s="199">
        <f t="shared" si="23"/>
        <v>9.8663686049867735E-2</v>
      </c>
      <c r="L48" s="196">
        <v>88245</v>
      </c>
      <c r="M48" s="196">
        <v>70751</v>
      </c>
      <c r="N48" s="196">
        <v>22028</v>
      </c>
      <c r="O48" s="196">
        <v>35994</v>
      </c>
      <c r="P48" s="196">
        <v>83750</v>
      </c>
      <c r="Q48" s="197">
        <f t="shared" si="33"/>
        <v>1.3267766850030562</v>
      </c>
      <c r="R48" s="198">
        <f t="shared" si="24"/>
        <v>0.18372885188901922</v>
      </c>
      <c r="S48" s="197">
        <f t="shared" si="21"/>
        <v>3.7196036212728462E-2</v>
      </c>
      <c r="T48" s="199">
        <f t="shared" si="25"/>
        <v>0.15396380977242771</v>
      </c>
      <c r="U48" s="196">
        <v>18411</v>
      </c>
      <c r="V48" s="196">
        <v>16372</v>
      </c>
      <c r="W48" s="196">
        <v>15520</v>
      </c>
      <c r="X48" s="196">
        <v>3430</v>
      </c>
      <c r="Y48" s="196">
        <v>1586</v>
      </c>
      <c r="Z48" s="196">
        <v>5155</v>
      </c>
      <c r="AA48" s="198">
        <f t="shared" si="26"/>
        <v>-0.90312729049596874</v>
      </c>
      <c r="AB48" s="197">
        <f t="shared" si="27"/>
        <v>1.5867140213095893E-2</v>
      </c>
      <c r="AC48" s="199">
        <f t="shared" si="28"/>
        <v>2.9156609229739742E-3</v>
      </c>
      <c r="AD48" s="196">
        <f t="shared" si="29"/>
        <v>-11217</v>
      </c>
      <c r="AE48" s="197">
        <f t="shared" si="30"/>
        <v>3.2190382225663637E-2</v>
      </c>
      <c r="AF48" s="199">
        <f t="shared" si="31"/>
        <v>9.4768171865894299E-3</v>
      </c>
      <c r="AG48" s="199">
        <f t="shared" si="31"/>
        <v>-1.6602855922890672E-6</v>
      </c>
      <c r="AH48" s="50"/>
      <c r="AI48" s="50"/>
      <c r="AJ48" s="50"/>
    </row>
    <row r="49" spans="2:36" x14ac:dyDescent="0.25">
      <c r="B49" s="195" t="s">
        <v>194</v>
      </c>
      <c r="C49" s="196">
        <v>11879</v>
      </c>
      <c r="D49" s="196">
        <v>9770</v>
      </c>
      <c r="E49" s="196">
        <v>5423</v>
      </c>
      <c r="F49" s="196">
        <v>8418</v>
      </c>
      <c r="G49" s="196">
        <v>11840</v>
      </c>
      <c r="H49" s="197">
        <f t="shared" si="32"/>
        <v>0.4065098598241863</v>
      </c>
      <c r="I49" s="198">
        <f t="shared" si="22"/>
        <v>0.21187308085977485</v>
      </c>
      <c r="J49" s="197">
        <f t="shared" si="20"/>
        <v>6.4904808108715555E-3</v>
      </c>
      <c r="K49" s="199">
        <f t="shared" si="23"/>
        <v>4.262411934753417E-2</v>
      </c>
      <c r="L49" s="196">
        <v>39468</v>
      </c>
      <c r="M49" s="196">
        <v>37706</v>
      </c>
      <c r="N49" s="196">
        <v>13235</v>
      </c>
      <c r="O49" s="196">
        <v>20870</v>
      </c>
      <c r="P49" s="196">
        <v>33834</v>
      </c>
      <c r="Q49" s="197">
        <f t="shared" si="33"/>
        <v>0.62117872544321995</v>
      </c>
      <c r="R49" s="198">
        <f t="shared" si="24"/>
        <v>-0.10268922717869833</v>
      </c>
      <c r="S49" s="197">
        <f t="shared" si="21"/>
        <v>1.5026754498166624E-2</v>
      </c>
      <c r="T49" s="199">
        <f t="shared" si="25"/>
        <v>0.12180274104767494</v>
      </c>
      <c r="U49" s="196">
        <v>5044</v>
      </c>
      <c r="V49" s="196">
        <v>3668</v>
      </c>
      <c r="W49" s="196">
        <v>4410</v>
      </c>
      <c r="X49" s="196">
        <v>1309</v>
      </c>
      <c r="Y49" s="196">
        <v>1242</v>
      </c>
      <c r="Z49" s="196">
        <v>2207</v>
      </c>
      <c r="AA49" s="198">
        <f t="shared" si="26"/>
        <v>-0.66139585605234452</v>
      </c>
      <c r="AB49" s="197">
        <f t="shared" si="27"/>
        <v>1.2425591516182282E-2</v>
      </c>
      <c r="AC49" s="199">
        <f t="shared" si="28"/>
        <v>4.4712125193950543E-3</v>
      </c>
      <c r="AD49" s="196">
        <f t="shared" si="29"/>
        <v>-1461</v>
      </c>
      <c r="AE49" s="197">
        <f t="shared" si="30"/>
        <v>1.3781604960628446E-2</v>
      </c>
      <c r="AF49" s="199">
        <f t="shared" si="31"/>
        <v>7.9452222466222903E-3</v>
      </c>
      <c r="AG49" s="199">
        <f>AA49/$G16</f>
        <v>-2.3810317486773364E-6</v>
      </c>
      <c r="AH49" s="50"/>
      <c r="AI49" s="50"/>
      <c r="AJ49" s="50"/>
    </row>
    <row r="50" spans="2:36" x14ac:dyDescent="0.25">
      <c r="B50" s="195" t="s">
        <v>203</v>
      </c>
      <c r="C50" s="196">
        <v>62643</v>
      </c>
      <c r="D50" s="196">
        <v>66483</v>
      </c>
      <c r="E50" s="196">
        <v>15551</v>
      </c>
      <c r="F50" s="196">
        <v>46396</v>
      </c>
      <c r="G50" s="196">
        <v>69576</v>
      </c>
      <c r="H50" s="197">
        <f t="shared" si="32"/>
        <v>0.49961203552030353</v>
      </c>
      <c r="I50" s="198">
        <f t="shared" si="22"/>
        <v>4.6523171337033542E-2</v>
      </c>
      <c r="J50" s="197">
        <f t="shared" si="20"/>
        <v>3.814034568388508E-2</v>
      </c>
      <c r="K50" s="199">
        <f t="shared" si="23"/>
        <v>0.20685718363123906</v>
      </c>
      <c r="L50" s="196">
        <v>51124</v>
      </c>
      <c r="M50" s="196">
        <v>45437</v>
      </c>
      <c r="N50" s="196">
        <v>12678</v>
      </c>
      <c r="O50" s="196">
        <v>25260</v>
      </c>
      <c r="P50" s="196">
        <v>48096</v>
      </c>
      <c r="Q50" s="197">
        <f t="shared" si="33"/>
        <v>0.90403800475059382</v>
      </c>
      <c r="R50" s="198">
        <f t="shared" si="24"/>
        <v>5.8520588947333696E-2</v>
      </c>
      <c r="S50" s="197">
        <f t="shared" si="21"/>
        <v>2.1360961882834484E-2</v>
      </c>
      <c r="T50" s="199">
        <f t="shared" si="25"/>
        <v>0.14299475543187412</v>
      </c>
      <c r="U50" s="196">
        <v>2727</v>
      </c>
      <c r="V50" s="196">
        <v>2081</v>
      </c>
      <c r="W50" s="196">
        <v>2259</v>
      </c>
      <c r="X50" s="196">
        <v>738</v>
      </c>
      <c r="Y50" s="196">
        <v>1138</v>
      </c>
      <c r="Z50" s="196">
        <v>1983</v>
      </c>
      <c r="AA50" s="198">
        <f t="shared" si="26"/>
        <v>-0.45314752522825563</v>
      </c>
      <c r="AB50" s="197">
        <f t="shared" si="27"/>
        <v>1.1385123305487469E-2</v>
      </c>
      <c r="AC50" s="199">
        <f t="shared" si="28"/>
        <v>3.383400525646057E-3</v>
      </c>
      <c r="AD50" s="196">
        <f t="shared" si="29"/>
        <v>-98</v>
      </c>
      <c r="AE50" s="197">
        <f t="shared" si="30"/>
        <v>1.2382837624343548E-2</v>
      </c>
      <c r="AF50" s="199">
        <f t="shared" si="31"/>
        <v>5.8956794748296409E-3</v>
      </c>
      <c r="AG50" s="199">
        <f t="shared" si="31"/>
        <v>-1.3472579745628208E-6</v>
      </c>
      <c r="AH50" s="50"/>
      <c r="AI50" s="50"/>
      <c r="AJ50" s="50"/>
    </row>
    <row r="51" spans="2:36" x14ac:dyDescent="0.25">
      <c r="B51" s="195" t="s">
        <v>207</v>
      </c>
      <c r="C51" s="196">
        <v>21388</v>
      </c>
      <c r="D51" s="196">
        <v>21787</v>
      </c>
      <c r="E51" s="196">
        <v>5279</v>
      </c>
      <c r="F51" s="196">
        <v>8333</v>
      </c>
      <c r="G51" s="196">
        <v>24390</v>
      </c>
      <c r="H51" s="197">
        <f t="shared" si="32"/>
        <v>1.9269170766830674</v>
      </c>
      <c r="I51" s="198">
        <f t="shared" si="22"/>
        <v>0.11947491623445172</v>
      </c>
      <c r="J51" s="197">
        <f t="shared" si="20"/>
        <v>1.3370171197395036E-2</v>
      </c>
      <c r="K51" s="199">
        <f t="shared" si="23"/>
        <v>5.7334273624823698E-2</v>
      </c>
      <c r="L51" s="196">
        <v>211235</v>
      </c>
      <c r="M51" s="196">
        <v>220591</v>
      </c>
      <c r="N51" s="196">
        <v>41669</v>
      </c>
      <c r="O51" s="196">
        <v>62984</v>
      </c>
      <c r="P51" s="196">
        <v>206652</v>
      </c>
      <c r="Q51" s="197">
        <f t="shared" si="33"/>
        <v>2.2810237520640162</v>
      </c>
      <c r="R51" s="198">
        <f t="shared" si="24"/>
        <v>-6.3189341360255002E-2</v>
      </c>
      <c r="S51" s="197">
        <f t="shared" si="21"/>
        <v>9.1780719706659838E-2</v>
      </c>
      <c r="T51" s="199">
        <f t="shared" si="25"/>
        <v>0.48578279266572638</v>
      </c>
      <c r="U51" s="196">
        <v>256</v>
      </c>
      <c r="V51" s="196">
        <v>361</v>
      </c>
      <c r="W51" s="196">
        <v>326</v>
      </c>
      <c r="X51" s="196">
        <v>124</v>
      </c>
      <c r="Y51" s="196">
        <v>101</v>
      </c>
      <c r="Z51" s="196">
        <v>176</v>
      </c>
      <c r="AA51" s="198">
        <f t="shared" si="26"/>
        <v>-0.72022160664819945</v>
      </c>
      <c r="AB51" s="197">
        <f t="shared" si="27"/>
        <v>1.0104547046170776E-3</v>
      </c>
      <c r="AC51" s="199">
        <f t="shared" si="28"/>
        <v>2.3742360131640808E-4</v>
      </c>
      <c r="AD51" s="196">
        <f t="shared" si="29"/>
        <v>-185</v>
      </c>
      <c r="AE51" s="197">
        <f t="shared" si="30"/>
        <v>1.0990314785095634E-3</v>
      </c>
      <c r="AF51" s="199">
        <f t="shared" si="31"/>
        <v>4.1372825575928537E-4</v>
      </c>
      <c r="AG51" s="199">
        <f t="shared" si="31"/>
        <v>-1.693045619765396E-6</v>
      </c>
      <c r="AH51" s="50"/>
      <c r="AI51" s="50"/>
      <c r="AJ51" s="50"/>
    </row>
    <row r="52" spans="2:36" x14ac:dyDescent="0.25">
      <c r="B52" s="195" t="s">
        <v>229</v>
      </c>
      <c r="C52" s="196">
        <v>51927</v>
      </c>
      <c r="D52" s="196">
        <v>42310</v>
      </c>
      <c r="E52" s="196">
        <v>16787</v>
      </c>
      <c r="F52" s="196">
        <v>47128</v>
      </c>
      <c r="G52" s="196">
        <v>65760</v>
      </c>
      <c r="H52" s="197">
        <f t="shared" si="32"/>
        <v>0.39534883720930236</v>
      </c>
      <c r="I52" s="198">
        <f t="shared" si="22"/>
        <v>0.55424249586386187</v>
      </c>
      <c r="J52" s="197">
        <f t="shared" si="20"/>
        <v>3.6048481260381203E-2</v>
      </c>
      <c r="K52" s="199">
        <f t="shared" si="23"/>
        <v>0.26879764556806801</v>
      </c>
      <c r="L52" s="196">
        <v>43378</v>
      </c>
      <c r="M52" s="196">
        <v>35449</v>
      </c>
      <c r="N52" s="196">
        <v>9278</v>
      </c>
      <c r="O52" s="196">
        <v>11234</v>
      </c>
      <c r="P52" s="196">
        <v>29610</v>
      </c>
      <c r="Q52" s="197">
        <f t="shared" si="33"/>
        <v>1.6357486202599252</v>
      </c>
      <c r="R52" s="198">
        <f t="shared" si="24"/>
        <v>-0.16471550678439451</v>
      </c>
      <c r="S52" s="197">
        <f t="shared" si="21"/>
        <v>1.3150741877718086E-2</v>
      </c>
      <c r="T52" s="199">
        <f t="shared" si="25"/>
        <v>0.12103251650350508</v>
      </c>
      <c r="U52" s="196">
        <v>3312</v>
      </c>
      <c r="V52" s="196">
        <v>4853</v>
      </c>
      <c r="W52" s="196">
        <v>3546</v>
      </c>
      <c r="X52" s="196">
        <v>360</v>
      </c>
      <c r="Y52" s="196">
        <v>2649</v>
      </c>
      <c r="Z52" s="196">
        <v>768</v>
      </c>
      <c r="AA52" s="198">
        <f t="shared" si="26"/>
        <v>-0.45415207088398923</v>
      </c>
      <c r="AB52" s="197">
        <f t="shared" si="27"/>
        <v>2.6501925866639988E-2</v>
      </c>
      <c r="AC52" s="199">
        <f t="shared" si="28"/>
        <v>1.0827934353859675E-2</v>
      </c>
      <c r="AD52" s="196">
        <f t="shared" si="29"/>
        <v>-4085</v>
      </c>
      <c r="AE52" s="197">
        <f t="shared" si="30"/>
        <v>4.7957737244053679E-3</v>
      </c>
      <c r="AF52" s="199">
        <f t="shared" si="31"/>
        <v>3.1392425759774367E-3</v>
      </c>
      <c r="AG52" s="199">
        <f t="shared" si="31"/>
        <v>-1.856371766780393E-6</v>
      </c>
      <c r="AH52" s="50"/>
      <c r="AI52" s="50"/>
      <c r="AJ52" s="50"/>
    </row>
    <row r="53" spans="2:36" x14ac:dyDescent="0.25">
      <c r="B53" s="195" t="s">
        <v>219</v>
      </c>
      <c r="C53" s="196">
        <v>27703</v>
      </c>
      <c r="D53" s="196">
        <v>24207</v>
      </c>
      <c r="E53" s="196">
        <v>7717</v>
      </c>
      <c r="F53" s="196">
        <v>17567</v>
      </c>
      <c r="G53" s="196">
        <v>25131</v>
      </c>
      <c r="H53" s="197">
        <f t="shared" si="32"/>
        <v>0.43058006489440426</v>
      </c>
      <c r="I53" s="198">
        <f t="shared" si="22"/>
        <v>3.8170777047961346E-2</v>
      </c>
      <c r="J53" s="197">
        <f t="shared" si="20"/>
        <v>1.3776374430575427E-2</v>
      </c>
      <c r="K53" s="199">
        <f t="shared" si="23"/>
        <v>0.10160425645462558</v>
      </c>
      <c r="L53" s="196">
        <v>36068</v>
      </c>
      <c r="M53" s="196">
        <v>35393</v>
      </c>
      <c r="N53" s="196">
        <v>8524</v>
      </c>
      <c r="O53" s="196">
        <v>19022</v>
      </c>
      <c r="P53" s="196">
        <v>37786</v>
      </c>
      <c r="Q53" s="197">
        <f t="shared" si="33"/>
        <v>0.98643675743875514</v>
      </c>
      <c r="R53" s="198">
        <f t="shared" si="24"/>
        <v>6.7612239708416899E-2</v>
      </c>
      <c r="S53" s="197">
        <f t="shared" si="21"/>
        <v>1.6781963275631733E-2</v>
      </c>
      <c r="T53" s="199">
        <f t="shared" si="25"/>
        <v>0.1527682318409328</v>
      </c>
      <c r="U53" s="196">
        <v>8139</v>
      </c>
      <c r="V53" s="196">
        <v>5480</v>
      </c>
      <c r="W53" s="196">
        <v>5736</v>
      </c>
      <c r="X53" s="196">
        <v>3148</v>
      </c>
      <c r="Y53" s="196">
        <v>86</v>
      </c>
      <c r="Z53" s="196">
        <v>4297</v>
      </c>
      <c r="AA53" s="198">
        <f t="shared" si="26"/>
        <v>-0.98430656934306571</v>
      </c>
      <c r="AB53" s="197">
        <f t="shared" si="27"/>
        <v>8.6038717422840276E-4</v>
      </c>
      <c r="AC53" s="199">
        <f t="shared" si="28"/>
        <v>3.4769671143598742E-4</v>
      </c>
      <c r="AD53" s="196">
        <f t="shared" si="29"/>
        <v>-1183</v>
      </c>
      <c r="AE53" s="197">
        <f t="shared" si="30"/>
        <v>2.6832603767929512E-2</v>
      </c>
      <c r="AF53" s="199">
        <f t="shared" si="31"/>
        <v>1.7372706616749278E-2</v>
      </c>
      <c r="AG53" s="199">
        <f t="shared" si="31"/>
        <v>-3.9795367116909608E-6</v>
      </c>
      <c r="AH53" s="50"/>
      <c r="AI53" s="50"/>
      <c r="AJ53" s="50"/>
    </row>
    <row r="54" spans="2:36" x14ac:dyDescent="0.25">
      <c r="B54" s="195" t="s">
        <v>231</v>
      </c>
      <c r="C54" s="196">
        <v>120</v>
      </c>
      <c r="D54" s="196">
        <v>46</v>
      </c>
      <c r="E54" s="196">
        <v>11</v>
      </c>
      <c r="F54" s="196">
        <v>31</v>
      </c>
      <c r="G54" s="196">
        <v>112</v>
      </c>
      <c r="H54" s="197">
        <f t="shared" si="32"/>
        <v>2.6129032258064515</v>
      </c>
      <c r="I54" s="198">
        <f t="shared" si="22"/>
        <v>1.4347826086956523</v>
      </c>
      <c r="J54" s="197">
        <f t="shared" si="20"/>
        <v>6.1396440102839039E-5</v>
      </c>
      <c r="K54" s="199">
        <f t="shared" si="23"/>
        <v>1.9608873015039305E-3</v>
      </c>
      <c r="L54" s="196">
        <v>118</v>
      </c>
      <c r="M54" s="196">
        <v>145</v>
      </c>
      <c r="N54" s="196">
        <v>33</v>
      </c>
      <c r="O54" s="196">
        <v>53</v>
      </c>
      <c r="P54" s="196">
        <v>189</v>
      </c>
      <c r="Q54" s="197">
        <f t="shared" si="33"/>
        <v>2.5660377358490565</v>
      </c>
      <c r="R54" s="198">
        <f t="shared" si="24"/>
        <v>0.30344827586206891</v>
      </c>
      <c r="S54" s="197">
        <f t="shared" si="21"/>
        <v>8.3940905602455872E-5</v>
      </c>
      <c r="T54" s="199">
        <f t="shared" si="25"/>
        <v>3.3089973212878827E-3</v>
      </c>
      <c r="U54" s="196">
        <v>129</v>
      </c>
      <c r="V54" s="196">
        <v>21</v>
      </c>
      <c r="W54" s="196">
        <v>19</v>
      </c>
      <c r="X54" s="196">
        <v>5</v>
      </c>
      <c r="Y54" s="196">
        <v>6</v>
      </c>
      <c r="Z54" s="196">
        <v>19</v>
      </c>
      <c r="AA54" s="198">
        <f t="shared" si="26"/>
        <v>-0.7142857142857143</v>
      </c>
      <c r="AB54" s="197">
        <f t="shared" si="27"/>
        <v>6.0027012155469963E-5</v>
      </c>
      <c r="AC54" s="199">
        <f t="shared" si="28"/>
        <v>1.0504753400913914E-4</v>
      </c>
      <c r="AD54" s="196">
        <f t="shared" si="29"/>
        <v>-2</v>
      </c>
      <c r="AE54" s="197">
        <f t="shared" si="30"/>
        <v>1.1864544370273696E-4</v>
      </c>
      <c r="AF54" s="199">
        <f t="shared" si="31"/>
        <v>3.3265052436227391E-4</v>
      </c>
      <c r="AG54" s="199">
        <f t="shared" si="31"/>
        <v>-1.2505658810611802E-5</v>
      </c>
      <c r="AH54" s="50"/>
      <c r="AI54" s="50"/>
      <c r="AJ54" s="50"/>
    </row>
    <row r="55" spans="2:36" x14ac:dyDescent="0.25">
      <c r="B55" s="195" t="s">
        <v>211</v>
      </c>
      <c r="C55" s="196">
        <v>26532</v>
      </c>
      <c r="D55" s="196">
        <v>24975</v>
      </c>
      <c r="E55" s="196">
        <v>5686</v>
      </c>
      <c r="F55" s="196">
        <v>14995</v>
      </c>
      <c r="G55" s="196">
        <v>21696</v>
      </c>
      <c r="H55" s="197">
        <f t="shared" si="32"/>
        <v>0.4468822940980326</v>
      </c>
      <c r="I55" s="198">
        <f t="shared" si="22"/>
        <v>-0.13129129129129125</v>
      </c>
      <c r="J55" s="197">
        <f t="shared" si="20"/>
        <v>1.1893367539921391E-2</v>
      </c>
      <c r="K55" s="199">
        <f t="shared" si="23"/>
        <v>0.16916167664670659</v>
      </c>
      <c r="L55" s="196">
        <v>21631</v>
      </c>
      <c r="M55" s="196">
        <v>21012</v>
      </c>
      <c r="N55" s="196">
        <v>4832</v>
      </c>
      <c r="O55" s="196">
        <v>10276</v>
      </c>
      <c r="P55" s="196">
        <v>16365</v>
      </c>
      <c r="Q55" s="197">
        <f t="shared" si="33"/>
        <v>0.59254573764110541</v>
      </c>
      <c r="R55" s="198">
        <f t="shared" si="24"/>
        <v>-0.22115933752141637</v>
      </c>
      <c r="S55" s="197">
        <f t="shared" si="21"/>
        <v>7.2682165089110601E-3</v>
      </c>
      <c r="T55" s="199">
        <f t="shared" si="25"/>
        <v>0.12759636976047903</v>
      </c>
      <c r="U55" s="196">
        <v>3074</v>
      </c>
      <c r="V55" s="196">
        <v>2329</v>
      </c>
      <c r="W55" s="196">
        <v>3138</v>
      </c>
      <c r="X55" s="196">
        <v>805</v>
      </c>
      <c r="Y55" s="196">
        <v>752</v>
      </c>
      <c r="Z55" s="196">
        <v>1377</v>
      </c>
      <c r="AA55" s="198">
        <f t="shared" si="26"/>
        <v>-0.67711464147702882</v>
      </c>
      <c r="AB55" s="197">
        <f t="shared" si="27"/>
        <v>7.5233855234855688E-3</v>
      </c>
      <c r="AC55" s="199">
        <f t="shared" si="28"/>
        <v>5.863273453093812E-3</v>
      </c>
      <c r="AD55" s="196">
        <f t="shared" si="29"/>
        <v>-952</v>
      </c>
      <c r="AE55" s="197">
        <f t="shared" si="30"/>
        <v>8.5986724199299362E-3</v>
      </c>
      <c r="AF55" s="199">
        <f t="shared" si="31"/>
        <v>1.0736339820359281E-2</v>
      </c>
      <c r="AG55" s="199">
        <f t="shared" si="31"/>
        <v>-5.2793993378635605E-6</v>
      </c>
      <c r="AH55" s="50"/>
      <c r="AI55" s="50"/>
      <c r="AJ55" s="50"/>
    </row>
    <row r="56" spans="2:36" x14ac:dyDescent="0.25">
      <c r="B56" s="195" t="s">
        <v>225</v>
      </c>
      <c r="C56" s="196">
        <v>44875</v>
      </c>
      <c r="D56" s="196">
        <v>41333</v>
      </c>
      <c r="E56" s="196">
        <v>13445</v>
      </c>
      <c r="F56" s="196">
        <v>12795</v>
      </c>
      <c r="G56" s="196">
        <v>21271</v>
      </c>
      <c r="H56" s="197">
        <f t="shared" si="32"/>
        <v>0.66244626807346618</v>
      </c>
      <c r="I56" s="198">
        <f t="shared" si="22"/>
        <v>-0.4853748820555005</v>
      </c>
      <c r="J56" s="197">
        <f t="shared" si="20"/>
        <v>1.1660389977031154E-2</v>
      </c>
      <c r="K56" s="199">
        <f t="shared" si="23"/>
        <v>7.924934613980314E-2</v>
      </c>
      <c r="L56" s="196">
        <v>35918</v>
      </c>
      <c r="M56" s="196">
        <v>26615</v>
      </c>
      <c r="N56" s="196">
        <v>9898</v>
      </c>
      <c r="O56" s="196">
        <v>3792</v>
      </c>
      <c r="P56" s="196">
        <v>15476</v>
      </c>
      <c r="Q56" s="197">
        <f t="shared" si="33"/>
        <v>3.0812236286919834</v>
      </c>
      <c r="R56" s="198">
        <f t="shared" si="24"/>
        <v>-0.41852338906631603</v>
      </c>
      <c r="S56" s="197">
        <f t="shared" si="21"/>
        <v>6.8733833603365456E-3</v>
      </c>
      <c r="T56" s="199">
        <f t="shared" si="25"/>
        <v>5.7658919696281008E-2</v>
      </c>
      <c r="U56" s="196">
        <v>7261</v>
      </c>
      <c r="V56" s="196">
        <v>5566</v>
      </c>
      <c r="W56" s="196">
        <v>4218</v>
      </c>
      <c r="X56" s="196">
        <v>1339</v>
      </c>
      <c r="Y56" s="196">
        <v>132</v>
      </c>
      <c r="Z56" s="196">
        <v>422</v>
      </c>
      <c r="AA56" s="198">
        <f t="shared" si="26"/>
        <v>-0.97628458498023718</v>
      </c>
      <c r="AB56" s="197">
        <f t="shared" si="27"/>
        <v>1.3205942674203391E-3</v>
      </c>
      <c r="AC56" s="199">
        <f t="shared" si="28"/>
        <v>4.9179228482224685E-4</v>
      </c>
      <c r="AD56" s="196">
        <f t="shared" si="29"/>
        <v>-5144</v>
      </c>
      <c r="AE56" s="197">
        <f t="shared" si="30"/>
        <v>2.6351777496081579E-3</v>
      </c>
      <c r="AF56" s="199">
        <f t="shared" si="31"/>
        <v>1.5722450317802136E-3</v>
      </c>
      <c r="AG56" s="199">
        <f t="shared" si="31"/>
        <v>-3.6373426263952266E-6</v>
      </c>
      <c r="AH56" s="50"/>
      <c r="AI56" s="50"/>
      <c r="AJ56" s="50"/>
    </row>
    <row r="57" spans="2:36" x14ac:dyDescent="0.25">
      <c r="B57" s="195" t="s">
        <v>375</v>
      </c>
      <c r="C57" s="196">
        <v>2401</v>
      </c>
      <c r="D57" s="196">
        <v>2322</v>
      </c>
      <c r="E57" s="196">
        <v>647</v>
      </c>
      <c r="F57" s="196">
        <v>1335</v>
      </c>
      <c r="G57" s="196">
        <v>2203</v>
      </c>
      <c r="H57" s="197">
        <f t="shared" si="32"/>
        <v>0.6501872659176029</v>
      </c>
      <c r="I57" s="198">
        <f t="shared" si="22"/>
        <v>-5.1248923341946639E-2</v>
      </c>
      <c r="J57" s="197">
        <f t="shared" si="20"/>
        <v>1.2076460495228072E-3</v>
      </c>
      <c r="K57" s="199">
        <f t="shared" si="23"/>
        <v>4.8485782199137246E-2</v>
      </c>
      <c r="L57" s="196">
        <v>3521</v>
      </c>
      <c r="M57" s="196">
        <v>3881</v>
      </c>
      <c r="N57" s="196">
        <v>1022</v>
      </c>
      <c r="O57" s="196">
        <v>1981</v>
      </c>
      <c r="P57" s="196">
        <v>4257</v>
      </c>
      <c r="Q57" s="197">
        <f t="shared" si="33"/>
        <v>1.1489146895507321</v>
      </c>
      <c r="R57" s="198">
        <f t="shared" si="24"/>
        <v>9.6882246843597031E-2</v>
      </c>
      <c r="S57" s="197">
        <f t="shared" si="21"/>
        <v>1.8906689690457918E-3</v>
      </c>
      <c r="T57" s="199">
        <f t="shared" si="25"/>
        <v>9.3692226428382777E-2</v>
      </c>
      <c r="U57" s="196">
        <v>535</v>
      </c>
      <c r="V57" s="196">
        <v>393</v>
      </c>
      <c r="W57" s="196">
        <v>574</v>
      </c>
      <c r="X57" s="196">
        <v>154</v>
      </c>
      <c r="Y57" s="196">
        <v>157</v>
      </c>
      <c r="Z57" s="196">
        <v>486</v>
      </c>
      <c r="AA57" s="198">
        <f t="shared" si="26"/>
        <v>-0.60050890585241734</v>
      </c>
      <c r="AB57" s="197">
        <f t="shared" si="27"/>
        <v>1.5707068180681307E-3</v>
      </c>
      <c r="AC57" s="199">
        <f t="shared" si="28"/>
        <v>3.4554098072013383E-3</v>
      </c>
      <c r="AD57" s="196">
        <f t="shared" si="29"/>
        <v>93</v>
      </c>
      <c r="AE57" s="197">
        <f t="shared" si="30"/>
        <v>3.034825559975272E-3</v>
      </c>
      <c r="AF57" s="199">
        <f t="shared" ref="AF57:AG69" si="34">Z57/$G24</f>
        <v>1.0696364116559557E-2</v>
      </c>
      <c r="AG57" s="199">
        <f t="shared" si="34"/>
        <v>-1.3216588296778266E-5</v>
      </c>
      <c r="AH57" s="50"/>
      <c r="AI57" s="50"/>
      <c r="AJ57" s="50"/>
    </row>
    <row r="58" spans="2:36" x14ac:dyDescent="0.25">
      <c r="B58" s="195" t="s">
        <v>221</v>
      </c>
      <c r="C58" s="196">
        <v>10096</v>
      </c>
      <c r="D58" s="196">
        <v>10100</v>
      </c>
      <c r="E58" s="196">
        <v>4088</v>
      </c>
      <c r="F58" s="196">
        <v>1654</v>
      </c>
      <c r="G58" s="196">
        <v>4383</v>
      </c>
      <c r="H58" s="197">
        <f t="shared" si="32"/>
        <v>1.6499395405078596</v>
      </c>
      <c r="I58" s="198">
        <f t="shared" si="22"/>
        <v>-0.5660396039603961</v>
      </c>
      <c r="J58" s="197">
        <f t="shared" si="20"/>
        <v>2.4026839015244953E-3</v>
      </c>
      <c r="K58" s="199">
        <f t="shared" si="23"/>
        <v>3.1254902520073589E-2</v>
      </c>
      <c r="L58" s="196">
        <v>10278</v>
      </c>
      <c r="M58" s="196">
        <v>7499</v>
      </c>
      <c r="N58" s="196">
        <v>3067</v>
      </c>
      <c r="O58" s="196">
        <v>3243</v>
      </c>
      <c r="P58" s="196">
        <v>6702</v>
      </c>
      <c r="Q58" s="197">
        <f t="shared" si="33"/>
        <v>1.0666049953746533</v>
      </c>
      <c r="R58" s="198">
        <f t="shared" si="24"/>
        <v>-0.10628083744499262</v>
      </c>
      <c r="S58" s="197">
        <f t="shared" si="21"/>
        <v>2.9765711605696256E-3</v>
      </c>
      <c r="T58" s="199">
        <f t="shared" si="25"/>
        <v>4.7791548411940041E-2</v>
      </c>
      <c r="U58" s="196">
        <v>2431</v>
      </c>
      <c r="V58" s="196">
        <v>2107</v>
      </c>
      <c r="W58" s="196">
        <v>923</v>
      </c>
      <c r="X58" s="196">
        <v>446</v>
      </c>
      <c r="Y58" s="196">
        <v>40</v>
      </c>
      <c r="Z58" s="196">
        <v>138</v>
      </c>
      <c r="AA58" s="198">
        <f t="shared" si="26"/>
        <v>-0.98101566207878499</v>
      </c>
      <c r="AB58" s="197">
        <f t="shared" si="27"/>
        <v>4.0018008103646642E-4</v>
      </c>
      <c r="AC58" s="199">
        <f t="shared" si="28"/>
        <v>2.8523753155440193E-4</v>
      </c>
      <c r="AD58" s="196">
        <f t="shared" si="29"/>
        <v>-1969</v>
      </c>
      <c r="AE58" s="197">
        <f t="shared" si="30"/>
        <v>8.6174059110408956E-4</v>
      </c>
      <c r="AF58" s="199">
        <f t="shared" si="34"/>
        <v>9.8406948386268664E-4</v>
      </c>
      <c r="AG58" s="199">
        <f t="shared" si="34"/>
        <v>-6.9955621466889987E-6</v>
      </c>
      <c r="AH58" s="50"/>
      <c r="AI58" s="50"/>
      <c r="AJ58" s="50"/>
    </row>
    <row r="59" spans="2:36" x14ac:dyDescent="0.25">
      <c r="B59" s="195" t="s">
        <v>244</v>
      </c>
      <c r="C59" s="196">
        <v>1951</v>
      </c>
      <c r="D59" s="196">
        <v>1359</v>
      </c>
      <c r="E59" s="196">
        <v>771</v>
      </c>
      <c r="F59" s="196">
        <v>1473</v>
      </c>
      <c r="G59" s="196">
        <v>4565</v>
      </c>
      <c r="H59" s="197">
        <f t="shared" si="32"/>
        <v>2.0991174473862864</v>
      </c>
      <c r="I59" s="198">
        <f t="shared" si="22"/>
        <v>2.3590875643855775</v>
      </c>
      <c r="J59" s="197">
        <f t="shared" si="20"/>
        <v>2.502453116691609E-3</v>
      </c>
      <c r="K59" s="199">
        <f t="shared" si="23"/>
        <v>9.8645115284050386E-2</v>
      </c>
      <c r="L59" s="196">
        <v>2490</v>
      </c>
      <c r="M59" s="196">
        <v>3344</v>
      </c>
      <c r="N59" s="196">
        <v>1129</v>
      </c>
      <c r="O59" s="196">
        <v>1382</v>
      </c>
      <c r="P59" s="196">
        <v>4162</v>
      </c>
      <c r="Q59" s="197">
        <f t="shared" si="33"/>
        <v>2.0115774240231548</v>
      </c>
      <c r="R59" s="198">
        <f t="shared" si="24"/>
        <v>0.24461722488038284</v>
      </c>
      <c r="S59" s="197">
        <f t="shared" si="21"/>
        <v>1.8484764503567267E-3</v>
      </c>
      <c r="T59" s="199">
        <f t="shared" si="25"/>
        <v>8.9936685610562478E-2</v>
      </c>
      <c r="U59" s="196">
        <v>112</v>
      </c>
      <c r="V59" s="196">
        <v>134</v>
      </c>
      <c r="W59" s="196">
        <v>236</v>
      </c>
      <c r="X59" s="196">
        <v>96</v>
      </c>
      <c r="Y59" s="196">
        <v>125</v>
      </c>
      <c r="Z59" s="196">
        <v>319</v>
      </c>
      <c r="AA59" s="198">
        <f t="shared" si="26"/>
        <v>-6.7164179104477584E-2</v>
      </c>
      <c r="AB59" s="197">
        <f t="shared" si="27"/>
        <v>1.2505627532389575E-3</v>
      </c>
      <c r="AC59" s="199">
        <f t="shared" si="28"/>
        <v>2.7011258292456296E-3</v>
      </c>
      <c r="AD59" s="196">
        <f t="shared" si="29"/>
        <v>185</v>
      </c>
      <c r="AE59" s="197">
        <f t="shared" si="30"/>
        <v>1.9919945547985838E-3</v>
      </c>
      <c r="AF59" s="199">
        <f t="shared" si="34"/>
        <v>6.8932731162348465E-3</v>
      </c>
      <c r="AG59" s="199">
        <f t="shared" si="34"/>
        <v>-1.451351191833472E-6</v>
      </c>
      <c r="AH59" s="50"/>
      <c r="AI59" s="50"/>
      <c r="AJ59" s="50"/>
    </row>
    <row r="60" spans="2:36" x14ac:dyDescent="0.25">
      <c r="B60" s="195" t="s">
        <v>235</v>
      </c>
      <c r="C60" s="196">
        <v>2015</v>
      </c>
      <c r="D60" s="196">
        <v>2150</v>
      </c>
      <c r="E60" s="196">
        <v>399</v>
      </c>
      <c r="F60" s="196">
        <v>969</v>
      </c>
      <c r="G60" s="196">
        <v>2669</v>
      </c>
      <c r="H60" s="197">
        <f t="shared" si="32"/>
        <v>1.7543859649122808</v>
      </c>
      <c r="I60" s="198">
        <f t="shared" si="22"/>
        <v>0.24139534883720937</v>
      </c>
      <c r="J60" s="197">
        <f t="shared" si="20"/>
        <v>1.463099094950691E-3</v>
      </c>
      <c r="K60" s="199">
        <f t="shared" si="23"/>
        <v>8.4182305630026807E-2</v>
      </c>
      <c r="L60" s="196">
        <v>2070</v>
      </c>
      <c r="M60" s="196">
        <v>2527</v>
      </c>
      <c r="N60" s="196">
        <v>672</v>
      </c>
      <c r="O60" s="196">
        <v>806</v>
      </c>
      <c r="P60" s="196">
        <v>2581</v>
      </c>
      <c r="Q60" s="197">
        <f t="shared" si="33"/>
        <v>2.2022332506203472</v>
      </c>
      <c r="R60" s="198">
        <f t="shared" si="24"/>
        <v>2.13692125049465E-2</v>
      </c>
      <c r="S60" s="197">
        <f t="shared" si="21"/>
        <v>1.1463041130155482E-3</v>
      </c>
      <c r="T60" s="199">
        <f t="shared" si="25"/>
        <v>8.1406718183251847E-2</v>
      </c>
      <c r="U60" s="196">
        <v>49</v>
      </c>
      <c r="V60" s="196">
        <v>102</v>
      </c>
      <c r="W60" s="196">
        <v>169</v>
      </c>
      <c r="X60" s="196">
        <v>34</v>
      </c>
      <c r="Y60" s="196">
        <v>80</v>
      </c>
      <c r="Z60" s="196">
        <v>149</v>
      </c>
      <c r="AA60" s="198">
        <f t="shared" si="26"/>
        <v>-0.21568627450980393</v>
      </c>
      <c r="AB60" s="197">
        <f t="shared" si="27"/>
        <v>8.0036016207293283E-4</v>
      </c>
      <c r="AC60" s="199">
        <f t="shared" si="28"/>
        <v>2.5232613152499604E-3</v>
      </c>
      <c r="AD60" s="196">
        <f t="shared" si="29"/>
        <v>47</v>
      </c>
      <c r="AE60" s="197">
        <f t="shared" si="30"/>
        <v>9.3043005851093719E-4</v>
      </c>
      <c r="AF60" s="199">
        <f t="shared" si="34"/>
        <v>4.6995741996530517E-3</v>
      </c>
      <c r="AG60" s="199">
        <f t="shared" si="34"/>
        <v>-6.8029104087621486E-6</v>
      </c>
      <c r="AH60" s="50"/>
      <c r="AI60" s="50"/>
      <c r="AJ60" s="50"/>
    </row>
    <row r="61" spans="2:36" x14ac:dyDescent="0.25">
      <c r="B61" s="195" t="s">
        <v>223</v>
      </c>
      <c r="C61" s="196">
        <v>4459</v>
      </c>
      <c r="D61" s="196">
        <v>3438</v>
      </c>
      <c r="E61" s="196">
        <v>1818</v>
      </c>
      <c r="F61" s="196">
        <v>514</v>
      </c>
      <c r="G61" s="196">
        <v>1989</v>
      </c>
      <c r="H61" s="197">
        <f t="shared" si="32"/>
        <v>2.8696498054474708</v>
      </c>
      <c r="I61" s="198">
        <f t="shared" si="22"/>
        <v>-0.42146596858638741</v>
      </c>
      <c r="J61" s="197">
        <f t="shared" si="20"/>
        <v>1.0903349943263111E-3</v>
      </c>
      <c r="K61" s="199">
        <f t="shared" si="23"/>
        <v>9.9466411957973063E-3</v>
      </c>
      <c r="L61" s="196">
        <v>13976</v>
      </c>
      <c r="M61" s="196">
        <v>12867</v>
      </c>
      <c r="N61" s="196">
        <v>4615</v>
      </c>
      <c r="O61" s="196">
        <v>2160</v>
      </c>
      <c r="P61" s="196">
        <v>8666</v>
      </c>
      <c r="Q61" s="197">
        <f t="shared" si="33"/>
        <v>3.0120370370370368</v>
      </c>
      <c r="R61" s="198">
        <f t="shared" si="24"/>
        <v>-0.32649413227636592</v>
      </c>
      <c r="S61" s="197">
        <f t="shared" si="21"/>
        <v>3.8488459679940877E-3</v>
      </c>
      <c r="T61" s="199">
        <f t="shared" si="25"/>
        <v>4.3337150629853924E-2</v>
      </c>
      <c r="U61" s="196">
        <v>2686</v>
      </c>
      <c r="V61" s="196">
        <v>1513</v>
      </c>
      <c r="W61" s="196">
        <v>799</v>
      </c>
      <c r="X61" s="196">
        <v>330</v>
      </c>
      <c r="Y61" s="196">
        <v>64</v>
      </c>
      <c r="Z61" s="196">
        <v>111</v>
      </c>
      <c r="AA61" s="198">
        <f t="shared" si="26"/>
        <v>-0.95769993390614672</v>
      </c>
      <c r="AB61" s="197">
        <f t="shared" si="27"/>
        <v>6.4028812965834627E-4</v>
      </c>
      <c r="AC61" s="199">
        <f t="shared" si="28"/>
        <v>3.2005280871343772E-4</v>
      </c>
      <c r="AD61" s="196">
        <f t="shared" si="29"/>
        <v>-1402</v>
      </c>
      <c r="AE61" s="197">
        <f t="shared" si="30"/>
        <v>6.931391711054633E-4</v>
      </c>
      <c r="AF61" s="199">
        <f t="shared" si="34"/>
        <v>5.5509159011236855E-4</v>
      </c>
      <c r="AG61" s="199">
        <f t="shared" si="34"/>
        <v>-4.789289902364624E-6</v>
      </c>
      <c r="AH61" s="50"/>
      <c r="AI61" s="50"/>
      <c r="AJ61" s="50"/>
    </row>
    <row r="62" spans="2:36" x14ac:dyDescent="0.25">
      <c r="B62" s="195" t="s">
        <v>215</v>
      </c>
      <c r="C62" s="196">
        <v>10942</v>
      </c>
      <c r="D62" s="196">
        <v>11284</v>
      </c>
      <c r="E62" s="196">
        <v>2905</v>
      </c>
      <c r="F62" s="196">
        <v>4962</v>
      </c>
      <c r="G62" s="196">
        <v>10030</v>
      </c>
      <c r="H62" s="197">
        <f t="shared" si="32"/>
        <v>1.0213623538895606</v>
      </c>
      <c r="I62" s="198">
        <f t="shared" si="22"/>
        <v>-0.11113080467919179</v>
      </c>
      <c r="J62" s="197">
        <f t="shared" si="20"/>
        <v>5.4982704842096034E-3</v>
      </c>
      <c r="K62" s="199">
        <f t="shared" si="23"/>
        <v>0.14542554733942295</v>
      </c>
      <c r="L62" s="196">
        <v>6083</v>
      </c>
      <c r="M62" s="196">
        <v>5517</v>
      </c>
      <c r="N62" s="196">
        <v>1489</v>
      </c>
      <c r="O62" s="196">
        <v>2091</v>
      </c>
      <c r="P62" s="196">
        <v>5617</v>
      </c>
      <c r="Q62" s="197">
        <f t="shared" si="33"/>
        <v>1.6862745098039214</v>
      </c>
      <c r="R62" s="198">
        <f t="shared" si="24"/>
        <v>1.8125793003443968E-2</v>
      </c>
      <c r="S62" s="197">
        <f t="shared" si="21"/>
        <v>2.4946881839629344E-3</v>
      </c>
      <c r="T62" s="199">
        <f t="shared" si="25"/>
        <v>8.1441206321589091E-2</v>
      </c>
      <c r="U62" s="196">
        <v>1469</v>
      </c>
      <c r="V62" s="196">
        <v>964</v>
      </c>
      <c r="W62" s="196">
        <v>1172</v>
      </c>
      <c r="X62" s="196">
        <v>356</v>
      </c>
      <c r="Y62" s="196">
        <v>282</v>
      </c>
      <c r="Z62" s="196">
        <v>607</v>
      </c>
      <c r="AA62" s="198">
        <f t="shared" si="26"/>
        <v>-0.70746887966804972</v>
      </c>
      <c r="AB62" s="197">
        <f t="shared" si="27"/>
        <v>2.8212695713070884E-3</v>
      </c>
      <c r="AC62" s="199">
        <f t="shared" si="28"/>
        <v>4.0887342322749026E-3</v>
      </c>
      <c r="AD62" s="196">
        <f t="shared" si="29"/>
        <v>-357</v>
      </c>
      <c r="AE62" s="197">
        <f t="shared" si="30"/>
        <v>3.7904097014505966E-3</v>
      </c>
      <c r="AF62" s="199">
        <f t="shared" si="34"/>
        <v>8.800927939683921E-3</v>
      </c>
      <c r="AG62" s="199">
        <f t="shared" si="34"/>
        <v>-1.0257632009106128E-5</v>
      </c>
      <c r="AH62" s="50"/>
      <c r="AI62" s="50"/>
      <c r="AJ62" s="50"/>
    </row>
    <row r="63" spans="2:36" x14ac:dyDescent="0.25">
      <c r="B63" s="195" t="s">
        <v>241</v>
      </c>
      <c r="C63" s="196">
        <v>9679</v>
      </c>
      <c r="D63" s="196">
        <v>6770</v>
      </c>
      <c r="E63" s="196">
        <v>2032</v>
      </c>
      <c r="F63" s="196">
        <v>8812</v>
      </c>
      <c r="G63" s="196">
        <v>14123</v>
      </c>
      <c r="H63" s="197">
        <f t="shared" si="32"/>
        <v>0.60270086246028143</v>
      </c>
      <c r="I63" s="198">
        <f t="shared" si="22"/>
        <v>1.0861152141802068</v>
      </c>
      <c r="J63" s="197">
        <f t="shared" si="20"/>
        <v>7.7419814604678186E-3</v>
      </c>
      <c r="K63" s="199">
        <f t="shared" si="23"/>
        <v>0.23344187507231526</v>
      </c>
      <c r="L63" s="196">
        <v>4309</v>
      </c>
      <c r="M63" s="196">
        <v>4243</v>
      </c>
      <c r="N63" s="196">
        <v>806</v>
      </c>
      <c r="O63" s="196">
        <v>3089</v>
      </c>
      <c r="P63" s="196">
        <v>6289</v>
      </c>
      <c r="Q63" s="197">
        <f t="shared" si="33"/>
        <v>1.0359339592101002</v>
      </c>
      <c r="R63" s="198">
        <f t="shared" si="24"/>
        <v>0.48220598633042666</v>
      </c>
      <c r="S63" s="197">
        <f t="shared" si="21"/>
        <v>2.7931447372161111E-3</v>
      </c>
      <c r="T63" s="199">
        <f t="shared" si="25"/>
        <v>0.1039521314401891</v>
      </c>
      <c r="U63" s="196">
        <v>280</v>
      </c>
      <c r="V63" s="196">
        <v>227</v>
      </c>
      <c r="W63" s="196">
        <v>297</v>
      </c>
      <c r="X63" s="196">
        <v>77</v>
      </c>
      <c r="Y63" s="196">
        <v>170</v>
      </c>
      <c r="Z63" s="196">
        <v>265</v>
      </c>
      <c r="AA63" s="198">
        <f t="shared" si="26"/>
        <v>-0.25110132158590304</v>
      </c>
      <c r="AB63" s="197">
        <f t="shared" si="27"/>
        <v>1.7007653444049823E-3</v>
      </c>
      <c r="AC63" s="199">
        <f t="shared" si="28"/>
        <v>2.8099638010545629E-3</v>
      </c>
      <c r="AD63" s="196">
        <f t="shared" si="29"/>
        <v>38</v>
      </c>
      <c r="AE63" s="197">
        <f t="shared" si="30"/>
        <v>1.6547917148013313E-3</v>
      </c>
      <c r="AF63" s="199">
        <f t="shared" si="34"/>
        <v>4.3802376898791715E-3</v>
      </c>
      <c r="AG63" s="199">
        <f t="shared" si="34"/>
        <v>-4.1505036709020489E-6</v>
      </c>
      <c r="AH63" s="50"/>
      <c r="AI63" s="50"/>
      <c r="AJ63" s="50"/>
    </row>
    <row r="64" spans="2:36" x14ac:dyDescent="0.25">
      <c r="B64" s="195" t="s">
        <v>227</v>
      </c>
      <c r="C64" s="196">
        <v>2947</v>
      </c>
      <c r="D64" s="196">
        <v>6842</v>
      </c>
      <c r="E64" s="196">
        <v>553</v>
      </c>
      <c r="F64" s="196">
        <v>2600</v>
      </c>
      <c r="G64" s="196">
        <v>7526</v>
      </c>
      <c r="H64" s="197">
        <f t="shared" si="32"/>
        <v>1.8946153846153848</v>
      </c>
      <c r="I64" s="198">
        <f t="shared" si="22"/>
        <v>9.9970768781058261E-2</v>
      </c>
      <c r="J64" s="197">
        <f t="shared" si="20"/>
        <v>4.1256215019104163E-3</v>
      </c>
      <c r="K64" s="199">
        <f t="shared" si="23"/>
        <v>0.14285985459653386</v>
      </c>
      <c r="L64" s="196">
        <v>6086</v>
      </c>
      <c r="M64" s="196">
        <v>5096</v>
      </c>
      <c r="N64" s="196">
        <v>1006</v>
      </c>
      <c r="O64" s="196">
        <v>2039</v>
      </c>
      <c r="P64" s="196">
        <v>5124</v>
      </c>
      <c r="Q64" s="197">
        <f t="shared" si="33"/>
        <v>1.5129965669445808</v>
      </c>
      <c r="R64" s="198">
        <f t="shared" si="24"/>
        <v>5.494505494505475E-3</v>
      </c>
      <c r="S64" s="197">
        <f t="shared" si="21"/>
        <v>2.2757312185554702E-3</v>
      </c>
      <c r="T64" s="199">
        <f t="shared" si="25"/>
        <v>9.7264668476300747E-2</v>
      </c>
      <c r="U64" s="196">
        <v>139</v>
      </c>
      <c r="V64" s="196">
        <v>131</v>
      </c>
      <c r="W64" s="196">
        <v>349</v>
      </c>
      <c r="X64" s="196">
        <v>169</v>
      </c>
      <c r="Y64" s="196">
        <v>312</v>
      </c>
      <c r="Z64" s="196">
        <v>403</v>
      </c>
      <c r="AA64" s="198">
        <f t="shared" si="26"/>
        <v>1.3816793893129771</v>
      </c>
      <c r="AB64" s="197">
        <f t="shared" si="27"/>
        <v>3.1214046320844381E-3</v>
      </c>
      <c r="AC64" s="199">
        <f t="shared" si="28"/>
        <v>5.9224388299386876E-3</v>
      </c>
      <c r="AD64" s="196">
        <f t="shared" si="29"/>
        <v>272</v>
      </c>
      <c r="AE64" s="197">
        <f t="shared" si="30"/>
        <v>2.5165323059054209E-3</v>
      </c>
      <c r="AF64" s="199">
        <f t="shared" si="34"/>
        <v>7.6498168220041378E-3</v>
      </c>
      <c r="AG64" s="199">
        <f t="shared" si="34"/>
        <v>2.6227280980106246E-5</v>
      </c>
      <c r="AH64" s="50"/>
      <c r="AI64" s="50"/>
      <c r="AJ64" s="50"/>
    </row>
    <row r="65" spans="2:36" x14ac:dyDescent="0.25">
      <c r="B65" s="195" t="s">
        <v>237</v>
      </c>
      <c r="C65" s="196">
        <v>2940</v>
      </c>
      <c r="D65" s="196">
        <v>1514</v>
      </c>
      <c r="E65" s="196">
        <v>473</v>
      </c>
      <c r="F65" s="196">
        <v>1014</v>
      </c>
      <c r="G65" s="196">
        <v>5479</v>
      </c>
      <c r="H65" s="197">
        <f t="shared" si="32"/>
        <v>4.4033530571992108</v>
      </c>
      <c r="I65" s="198">
        <f t="shared" si="22"/>
        <v>2.61889035667107</v>
      </c>
      <c r="J65" s="197">
        <f t="shared" si="20"/>
        <v>3.0034919225308491E-3</v>
      </c>
      <c r="K65" s="199">
        <f t="shared" si="23"/>
        <v>0.18559669387893363</v>
      </c>
      <c r="L65" s="196">
        <v>1672</v>
      </c>
      <c r="M65" s="196">
        <v>1439</v>
      </c>
      <c r="N65" s="196">
        <v>416</v>
      </c>
      <c r="O65" s="196">
        <v>415</v>
      </c>
      <c r="P65" s="196">
        <v>2037</v>
      </c>
      <c r="Q65" s="197">
        <f t="shared" si="33"/>
        <v>3.9084337349397593</v>
      </c>
      <c r="R65" s="198">
        <f t="shared" si="24"/>
        <v>0.41556636553161908</v>
      </c>
      <c r="S65" s="197">
        <f t="shared" si="21"/>
        <v>9.0469642704869109E-4</v>
      </c>
      <c r="T65" s="199">
        <f t="shared" si="25"/>
        <v>6.9001727583753933E-2</v>
      </c>
      <c r="U65" s="196">
        <v>114</v>
      </c>
      <c r="V65" s="196">
        <v>146</v>
      </c>
      <c r="W65" s="196">
        <v>162</v>
      </c>
      <c r="X65" s="196">
        <v>36</v>
      </c>
      <c r="Y65" s="196">
        <v>105</v>
      </c>
      <c r="Z65" s="196">
        <v>142</v>
      </c>
      <c r="AA65" s="198">
        <f t="shared" si="26"/>
        <v>-0.28082191780821919</v>
      </c>
      <c r="AB65" s="197">
        <f t="shared" si="27"/>
        <v>1.0504727127207242E-3</v>
      </c>
      <c r="AC65" s="199">
        <f t="shared" si="28"/>
        <v>3.5567900816368008E-3</v>
      </c>
      <c r="AD65" s="196">
        <f t="shared" si="29"/>
        <v>-4</v>
      </c>
      <c r="AE65" s="197">
        <f t="shared" si="30"/>
        <v>8.8671857925203413E-4</v>
      </c>
      <c r="AF65" s="199">
        <f t="shared" si="34"/>
        <v>4.8101351580231025E-3</v>
      </c>
      <c r="AG65" s="199">
        <f t="shared" si="34"/>
        <v>-9.5126153520618944E-6</v>
      </c>
      <c r="AH65" s="50"/>
      <c r="AI65" s="50"/>
      <c r="AJ65" s="50"/>
    </row>
    <row r="66" spans="2:36" x14ac:dyDescent="0.25">
      <c r="B66" s="195" t="s">
        <v>233</v>
      </c>
      <c r="C66" s="196">
        <v>1550</v>
      </c>
      <c r="D66" s="196">
        <v>1731</v>
      </c>
      <c r="E66" s="196">
        <v>909</v>
      </c>
      <c r="F66" s="196">
        <v>3537</v>
      </c>
      <c r="G66" s="196">
        <v>2522</v>
      </c>
      <c r="H66" s="197">
        <f t="shared" si="32"/>
        <v>-0.2869663556686457</v>
      </c>
      <c r="I66" s="198">
        <f t="shared" si="22"/>
        <v>0.45696129404968233</v>
      </c>
      <c r="J66" s="197">
        <f t="shared" si="20"/>
        <v>1.3825162673157148E-3</v>
      </c>
      <c r="K66" s="199">
        <f t="shared" si="23"/>
        <v>0.14938103417639045</v>
      </c>
      <c r="L66" s="196">
        <v>1910</v>
      </c>
      <c r="M66" s="196">
        <v>2290</v>
      </c>
      <c r="N66" s="196">
        <v>1271</v>
      </c>
      <c r="O66" s="196">
        <v>3017</v>
      </c>
      <c r="P66" s="196">
        <v>3318</v>
      </c>
      <c r="Q66" s="197">
        <f t="shared" si="33"/>
        <v>9.9767981438515063E-2</v>
      </c>
      <c r="R66" s="198">
        <f t="shared" si="24"/>
        <v>0.44890829694323142</v>
      </c>
      <c r="S66" s="197">
        <f t="shared" si="21"/>
        <v>1.4736292316875586E-3</v>
      </c>
      <c r="T66" s="199">
        <f t="shared" si="25"/>
        <v>0.19652905289344311</v>
      </c>
      <c r="U66" s="196">
        <v>26</v>
      </c>
      <c r="V66" s="196">
        <v>27</v>
      </c>
      <c r="W66" s="196">
        <v>41</v>
      </c>
      <c r="X66" s="196">
        <v>30</v>
      </c>
      <c r="Y66" s="196">
        <v>13</v>
      </c>
      <c r="Z66" s="196">
        <v>34</v>
      </c>
      <c r="AA66" s="198">
        <f t="shared" si="26"/>
        <v>-0.5185185185185186</v>
      </c>
      <c r="AB66" s="197">
        <f t="shared" si="27"/>
        <v>1.3005852633685158E-4</v>
      </c>
      <c r="AC66" s="199">
        <f t="shared" si="28"/>
        <v>7.7000533080613632E-4</v>
      </c>
      <c r="AD66" s="196">
        <f t="shared" si="29"/>
        <v>7</v>
      </c>
      <c r="AE66" s="197">
        <f t="shared" si="30"/>
        <v>2.1231289925752929E-4</v>
      </c>
      <c r="AF66" s="199">
        <f t="shared" si="34"/>
        <v>2.0138600959545105E-3</v>
      </c>
      <c r="AG66" s="199">
        <f t="shared" si="34"/>
        <v>-3.0712463336996896E-5</v>
      </c>
      <c r="AH66" s="50"/>
      <c r="AI66" s="50"/>
      <c r="AJ66" s="50"/>
    </row>
    <row r="67" spans="2:36" x14ac:dyDescent="0.25">
      <c r="B67" s="195" t="s">
        <v>239</v>
      </c>
      <c r="C67" s="196">
        <v>2351</v>
      </c>
      <c r="D67" s="196">
        <v>1316</v>
      </c>
      <c r="E67" s="196">
        <v>504</v>
      </c>
      <c r="F67" s="196">
        <v>648</v>
      </c>
      <c r="G67" s="196">
        <v>910</v>
      </c>
      <c r="H67" s="197">
        <f t="shared" si="32"/>
        <v>0.40432098765432101</v>
      </c>
      <c r="I67" s="198">
        <f t="shared" si="22"/>
        <v>-0.30851063829787229</v>
      </c>
      <c r="J67" s="197">
        <f t="shared" si="20"/>
        <v>4.9884607583556716E-4</v>
      </c>
      <c r="K67" s="199">
        <f t="shared" si="23"/>
        <v>6.7945941909952956E-2</v>
      </c>
      <c r="L67" s="196">
        <v>1441</v>
      </c>
      <c r="M67" s="196">
        <v>1471</v>
      </c>
      <c r="N67" s="196">
        <v>593</v>
      </c>
      <c r="O67" s="196">
        <v>521</v>
      </c>
      <c r="P67" s="196">
        <v>1166</v>
      </c>
      <c r="Q67" s="197">
        <f t="shared" si="33"/>
        <v>1.238003838771593</v>
      </c>
      <c r="R67" s="198">
        <f t="shared" si="24"/>
        <v>-0.20734194425560848</v>
      </c>
      <c r="S67" s="197">
        <f t="shared" si="21"/>
        <v>5.1785765043631509E-4</v>
      </c>
      <c r="T67" s="199">
        <f t="shared" si="25"/>
        <v>8.7060404689016657E-2</v>
      </c>
      <c r="U67" s="196">
        <v>160</v>
      </c>
      <c r="V67" s="196">
        <v>164</v>
      </c>
      <c r="W67" s="196">
        <v>333</v>
      </c>
      <c r="X67" s="196">
        <v>82</v>
      </c>
      <c r="Y67" s="196">
        <v>182</v>
      </c>
      <c r="Z67" s="196">
        <v>189</v>
      </c>
      <c r="AA67" s="198">
        <f t="shared" si="26"/>
        <v>0.10975609756097571</v>
      </c>
      <c r="AB67" s="197">
        <f t="shared" si="27"/>
        <v>1.8208193687159222E-3</v>
      </c>
      <c r="AC67" s="199">
        <f t="shared" si="28"/>
        <v>1.3589188381990592E-2</v>
      </c>
      <c r="AD67" s="196">
        <f t="shared" si="29"/>
        <v>25</v>
      </c>
      <c r="AE67" s="197">
        <f t="shared" si="30"/>
        <v>1.1802099399903835E-3</v>
      </c>
      <c r="AF67" s="199">
        <f t="shared" si="34"/>
        <v>1.4111849473605614E-2</v>
      </c>
      <c r="AG67" s="199">
        <f t="shared" si="34"/>
        <v>8.1950345375177859E-6</v>
      </c>
      <c r="AH67" s="50"/>
      <c r="AI67" s="50"/>
      <c r="AJ67" s="50"/>
    </row>
    <row r="68" spans="2:36" x14ac:dyDescent="0.25">
      <c r="B68" s="195" t="s">
        <v>217</v>
      </c>
      <c r="C68" s="196">
        <v>361</v>
      </c>
      <c r="D68" s="196">
        <v>351</v>
      </c>
      <c r="E68" s="196">
        <v>172</v>
      </c>
      <c r="F68" s="196">
        <v>357</v>
      </c>
      <c r="G68" s="196">
        <v>691</v>
      </c>
      <c r="H68" s="197">
        <f t="shared" si="32"/>
        <v>0.93557422969187676</v>
      </c>
      <c r="I68" s="198">
        <f t="shared" si="22"/>
        <v>0.96866096866096862</v>
      </c>
      <c r="J68" s="197">
        <f t="shared" si="20"/>
        <v>3.7879410813448011E-4</v>
      </c>
      <c r="K68" s="199">
        <f t="shared" si="23"/>
        <v>7.6345155231466136E-2</v>
      </c>
      <c r="L68" s="196">
        <v>1223</v>
      </c>
      <c r="M68" s="196">
        <v>1391</v>
      </c>
      <c r="N68" s="196">
        <v>551</v>
      </c>
      <c r="O68" s="196">
        <v>265</v>
      </c>
      <c r="P68" s="196">
        <v>1150</v>
      </c>
      <c r="Q68" s="197">
        <f t="shared" si="33"/>
        <v>3.3396226415094343</v>
      </c>
      <c r="R68" s="198">
        <f t="shared" si="24"/>
        <v>-0.17325664989216394</v>
      </c>
      <c r="S68" s="197">
        <f t="shared" si="21"/>
        <v>5.1075154202552509E-4</v>
      </c>
      <c r="T68" s="199">
        <f t="shared" si="25"/>
        <v>0.12705778367031267</v>
      </c>
      <c r="U68" s="196">
        <v>208</v>
      </c>
      <c r="V68" s="196">
        <v>158</v>
      </c>
      <c r="W68" s="196">
        <v>126</v>
      </c>
      <c r="X68" s="196">
        <v>69</v>
      </c>
      <c r="Y68" s="196">
        <v>32</v>
      </c>
      <c r="Z68" s="196">
        <v>79</v>
      </c>
      <c r="AA68" s="198">
        <f t="shared" si="26"/>
        <v>-0.79746835443037978</v>
      </c>
      <c r="AB68" s="197">
        <f t="shared" si="27"/>
        <v>3.2014406482917313E-4</v>
      </c>
      <c r="AC68" s="199">
        <f t="shared" si="28"/>
        <v>3.5355209369130483E-3</v>
      </c>
      <c r="AD68" s="196">
        <f t="shared" si="29"/>
        <v>-79</v>
      </c>
      <c r="AE68" s="197">
        <f t="shared" si="30"/>
        <v>4.9331526592190627E-4</v>
      </c>
      <c r="AF68" s="199">
        <f t="shared" si="34"/>
        <v>8.7283173130040873E-3</v>
      </c>
      <c r="AG68" s="199">
        <f t="shared" si="34"/>
        <v>-8.8108314487943842E-5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58614</v>
      </c>
      <c r="D69" s="202">
        <f>D44-SUM(D45:D68)</f>
        <v>84114</v>
      </c>
      <c r="E69" s="202">
        <f>E44-SUM(E45:E68)</f>
        <v>26105</v>
      </c>
      <c r="F69" s="202">
        <f>F44-SUM(F45:F68)</f>
        <v>33079</v>
      </c>
      <c r="G69" s="202">
        <f>G44-SUM(G45:G68)</f>
        <v>64586</v>
      </c>
      <c r="H69" s="203">
        <f t="shared" si="32"/>
        <v>0.95247740258169844</v>
      </c>
      <c r="I69" s="204">
        <f t="shared" si="22"/>
        <v>-0.23216111467769929</v>
      </c>
      <c r="J69" s="203">
        <f t="shared" si="20"/>
        <v>3.5404915004303233E-2</v>
      </c>
      <c r="K69" s="205">
        <f t="shared" si="23"/>
        <v>0.12747731655373465</v>
      </c>
      <c r="L69" s="202">
        <f>L44-SUM(L45:L68)</f>
        <v>42835</v>
      </c>
      <c r="M69" s="202">
        <f>M44-SUM(M45:M68)</f>
        <v>42211</v>
      </c>
      <c r="N69" s="202">
        <f>N44-SUM(N45:N68)</f>
        <v>13070</v>
      </c>
      <c r="O69" s="202">
        <f>O44-SUM(O45:O68)</f>
        <v>20285</v>
      </c>
      <c r="P69" s="202">
        <f>P44-SUM(P45:P68)</f>
        <v>45351</v>
      </c>
      <c r="Q69" s="203">
        <f t="shared" si="33"/>
        <v>1.2356913975844219</v>
      </c>
      <c r="R69" s="204">
        <f t="shared" si="24"/>
        <v>7.4388192651204665E-2</v>
      </c>
      <c r="S69" s="203">
        <f t="shared" si="21"/>
        <v>2.014182015860834E-2</v>
      </c>
      <c r="T69" s="205">
        <f t="shared" si="25"/>
        <v>8.9512027111578671E-2</v>
      </c>
      <c r="U69" s="202">
        <f t="shared" ref="U69:Z69" si="35">U44-SUM(U45:U68)</f>
        <v>12128</v>
      </c>
      <c r="V69" s="202">
        <f t="shared" si="35"/>
        <v>8091</v>
      </c>
      <c r="W69" s="202">
        <f t="shared" si="35"/>
        <v>10461</v>
      </c>
      <c r="X69" s="202">
        <f t="shared" si="35"/>
        <v>2601</v>
      </c>
      <c r="Y69" s="202">
        <f t="shared" si="35"/>
        <v>3467</v>
      </c>
      <c r="Z69" s="202">
        <f t="shared" si="35"/>
        <v>11045</v>
      </c>
      <c r="AA69" s="204">
        <f t="shared" si="26"/>
        <v>-0.57149919663824</v>
      </c>
      <c r="AB69" s="203">
        <f t="shared" si="27"/>
        <v>3.4685608523835725E-2</v>
      </c>
      <c r="AC69" s="205">
        <f t="shared" si="28"/>
        <v>6.8430287754590478E-3</v>
      </c>
      <c r="AD69" s="202">
        <f t="shared" si="29"/>
        <v>2954</v>
      </c>
      <c r="AE69" s="203">
        <f t="shared" si="30"/>
        <v>6.8970469773512094E-2</v>
      </c>
      <c r="AF69" s="205">
        <f t="shared" si="34"/>
        <v>2.1800188296782572E-2</v>
      </c>
      <c r="AG69" s="205">
        <f t="shared" si="34"/>
        <v>-1.1280027250496697E-6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EB3E0-CC56-423A-AD9F-9BB93E39B331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385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4" ht="6" customHeight="1" x14ac:dyDescent="0.25"/>
    <row r="5" spans="1:34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</row>
    <row r="6" spans="1:34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525</v>
      </c>
      <c r="V6" s="182" t="s">
        <v>520</v>
      </c>
      <c r="W6" s="182" t="s">
        <v>521</v>
      </c>
      <c r="X6" s="182" t="s">
        <v>522</v>
      </c>
      <c r="Y6" s="182" t="s">
        <v>523</v>
      </c>
      <c r="Z6" s="182" t="s">
        <v>524</v>
      </c>
      <c r="AA6" s="183" t="str">
        <f>CONCATENATE("var. ",RIGHT(Z6,2),"/",RIGHT(Y6,2))</f>
        <v>var. 23/22</v>
      </c>
      <c r="AB6" s="183" t="str">
        <f>CONCATENATE("var. ",RIGHT(Z6,2),"/",RIGHT(V6,2))</f>
        <v>var. 23/19</v>
      </c>
      <c r="AC6" s="182" t="str">
        <f>CONCATENATE("dif. ",RIGHT(Z6,2),"/",RIGHT(Y6,2))</f>
        <v>dif. 23/22</v>
      </c>
      <c r="AD6" s="182" t="str">
        <f>CONCATENATE("dif. ",RIGHT(Z6,2),"/",RIGHT(V6,2))</f>
        <v>dif. 23/19</v>
      </c>
      <c r="AE6" s="183" t="str">
        <f>CONCATENATE("Cuota s/ total lugares de residencia ",RIGHT(Z6,4))</f>
        <v>Cuota s/ total lugares de residencia 2023</v>
      </c>
      <c r="AF6" s="184" t="str">
        <f>CONCATENATE("cuota s/ Canarias ",RIGHT(V6,4))</f>
        <v>cuota s/ Canarias 2019</v>
      </c>
      <c r="AG6" s="184" t="str">
        <f>CONCATENATE("cuota s/ Canarias ",RIGHT(Z6,4))</f>
        <v>cuota s/ Canarias 2023</v>
      </c>
    </row>
    <row r="7" spans="1:34" x14ac:dyDescent="0.25">
      <c r="A7" s="1"/>
      <c r="B7" s="186" t="s">
        <v>133</v>
      </c>
      <c r="C7" s="187">
        <f>C8+C11</f>
        <v>3835616</v>
      </c>
      <c r="D7" s="187">
        <f>D8+D11</f>
        <v>1868761</v>
      </c>
      <c r="E7" s="187">
        <f>E8+E11</f>
        <v>703005</v>
      </c>
      <c r="F7" s="187">
        <f>F8+F11</f>
        <v>3703019</v>
      </c>
      <c r="G7" s="187">
        <f>G8+G11</f>
        <v>4249082</v>
      </c>
      <c r="H7" s="188">
        <f>IFERROR(G7/F7-1,"-")</f>
        <v>0.14746427171991283</v>
      </c>
      <c r="I7" s="188">
        <f>IFERROR(G7/C7-1,"-")</f>
        <v>0.10779650517674355</v>
      </c>
      <c r="J7" s="188">
        <f>G7/G$7</f>
        <v>1</v>
      </c>
      <c r="K7" s="189">
        <f>G7/$G7</f>
        <v>1</v>
      </c>
      <c r="L7" s="187">
        <f>L8+L11</f>
        <v>1023825</v>
      </c>
      <c r="M7" s="187">
        <f>M8+M11</f>
        <v>515906</v>
      </c>
      <c r="N7" s="187">
        <f>N8+N11</f>
        <v>232843</v>
      </c>
      <c r="O7" s="187">
        <f>O8+O11</f>
        <v>984631</v>
      </c>
      <c r="P7" s="187">
        <f>P8+P11</f>
        <v>1118362</v>
      </c>
      <c r="Q7" s="188">
        <f>IFERROR(P7/O7-1,"-")</f>
        <v>0.1358183928801755</v>
      </c>
      <c r="R7" s="188">
        <f>IFERROR(P7/L7-1,"-")</f>
        <v>9.2337069323370713E-2</v>
      </c>
      <c r="S7" s="188">
        <f>P7/P$7</f>
        <v>1</v>
      </c>
      <c r="T7" s="189">
        <f>P7/$G7</f>
        <v>0.26320085138389893</v>
      </c>
      <c r="U7" s="187">
        <f t="shared" ref="U7:Z7" si="0">U8+U11</f>
        <v>1423999</v>
      </c>
      <c r="V7" s="187">
        <f t="shared" si="0"/>
        <v>1437433</v>
      </c>
      <c r="W7" s="187">
        <f t="shared" si="0"/>
        <v>724591</v>
      </c>
      <c r="X7" s="187">
        <f t="shared" si="0"/>
        <v>288839</v>
      </c>
      <c r="Y7" s="187">
        <f t="shared" si="0"/>
        <v>1449676</v>
      </c>
      <c r="Z7" s="187">
        <f t="shared" si="0"/>
        <v>1654424</v>
      </c>
      <c r="AA7" s="188">
        <f>IFERROR(Z7/Y7-1,"-")</f>
        <v>0.14123707642259364</v>
      </c>
      <c r="AB7" s="188">
        <f>IFERROR(Z7/V7-1,"-")</f>
        <v>0.15095729679226788</v>
      </c>
      <c r="AC7" s="187">
        <f>Z7-Y7</f>
        <v>204748</v>
      </c>
      <c r="AD7" s="187">
        <f>Z7-V7</f>
        <v>216991</v>
      </c>
      <c r="AE7" s="188">
        <f>Z7/Z$7</f>
        <v>1</v>
      </c>
      <c r="AF7" s="189">
        <f t="shared" ref="AF7:AF36" si="1">V7/$C7</f>
        <v>0.37475936068678406</v>
      </c>
      <c r="AG7" s="189">
        <f t="shared" ref="AG7:AG15" si="2">Z7/$G7</f>
        <v>0.38936033712693707</v>
      </c>
      <c r="AH7" s="149"/>
    </row>
    <row r="8" spans="1:34" x14ac:dyDescent="0.25">
      <c r="A8" s="1" t="s">
        <v>165</v>
      </c>
      <c r="B8" s="190" t="s">
        <v>166</v>
      </c>
      <c r="C8" s="191">
        <v>669233</v>
      </c>
      <c r="D8" s="191">
        <v>269887</v>
      </c>
      <c r="E8" s="191">
        <v>362414</v>
      </c>
      <c r="F8" s="191">
        <v>721088</v>
      </c>
      <c r="G8" s="191">
        <v>744845</v>
      </c>
      <c r="H8" s="192">
        <f>IFERROR(G8/F8-1,"-")</f>
        <v>3.2946048193840394E-2</v>
      </c>
      <c r="I8" s="193">
        <f>IFERROR(G8/C8-1,"-")</f>
        <v>0.11298307166562327</v>
      </c>
      <c r="J8" s="192">
        <f>G8/G$7</f>
        <v>0.17529551088917558</v>
      </c>
      <c r="K8" s="194">
        <f>G8/$G8</f>
        <v>1</v>
      </c>
      <c r="L8" s="191">
        <v>206742</v>
      </c>
      <c r="M8" s="191">
        <v>82474</v>
      </c>
      <c r="N8" s="191">
        <v>141211</v>
      </c>
      <c r="O8" s="191">
        <v>234632</v>
      </c>
      <c r="P8" s="191">
        <v>226362</v>
      </c>
      <c r="Q8" s="192">
        <f>IFERROR(P8/O8-1,"-")</f>
        <v>-3.5246684169252251E-2</v>
      </c>
      <c r="R8" s="193">
        <f>IFERROR(P8/L8-1,"-")</f>
        <v>9.4900890965551321E-2</v>
      </c>
      <c r="S8" s="192">
        <f>P8/P$7</f>
        <v>0.20240494580466789</v>
      </c>
      <c r="T8" s="194">
        <f>P8/$G8</f>
        <v>0.30390483926185985</v>
      </c>
      <c r="U8" s="191">
        <v>290693</v>
      </c>
      <c r="V8" s="191">
        <v>295342</v>
      </c>
      <c r="W8" s="191">
        <v>122859</v>
      </c>
      <c r="X8" s="191">
        <v>154576</v>
      </c>
      <c r="Y8" s="191">
        <v>299283</v>
      </c>
      <c r="Z8" s="191">
        <v>318388</v>
      </c>
      <c r="AA8" s="192">
        <f>IFERROR(Z8/Y8-1,"-")</f>
        <v>6.3835901137050843E-2</v>
      </c>
      <c r="AB8" s="193">
        <f t="shared" ref="AB8:AB36" si="3">IFERROR(Z8/V8-1,"-")</f>
        <v>7.8031570179656118E-2</v>
      </c>
      <c r="AC8" s="191">
        <f t="shared" ref="AC8:AC35" si="4">Z8-Y8</f>
        <v>19105</v>
      </c>
      <c r="AD8" s="191">
        <f t="shared" ref="AD8:AD36" si="5">Z8-V8</f>
        <v>23046</v>
      </c>
      <c r="AE8" s="192">
        <f>Z8/Z$7</f>
        <v>0.19244643452947974</v>
      </c>
      <c r="AF8" s="194">
        <f t="shared" si="1"/>
        <v>0.44131416113670424</v>
      </c>
      <c r="AG8" s="194">
        <f t="shared" si="2"/>
        <v>0.42745537662198174</v>
      </c>
      <c r="AH8" s="149"/>
    </row>
    <row r="9" spans="1:34" x14ac:dyDescent="0.25">
      <c r="A9" s="207" t="s">
        <v>98</v>
      </c>
      <c r="B9" s="195" t="s">
        <v>98</v>
      </c>
      <c r="C9" s="196">
        <v>276918</v>
      </c>
      <c r="D9" s="196">
        <v>98283</v>
      </c>
      <c r="E9" s="196">
        <v>234249</v>
      </c>
      <c r="F9" s="196">
        <v>317757</v>
      </c>
      <c r="G9" s="196">
        <v>304852</v>
      </c>
      <c r="H9" s="197">
        <f>IFERROR(G9/F9-1,"-")</f>
        <v>-4.0612795312141015E-2</v>
      </c>
      <c r="I9" s="198">
        <f>IFERROR(G9/C9-1,"-")</f>
        <v>0.1008746271459422</v>
      </c>
      <c r="J9" s="197">
        <f>G9/G$7</f>
        <v>7.174537935488183E-2</v>
      </c>
      <c r="K9" s="199">
        <f>G9/$G9</f>
        <v>1</v>
      </c>
      <c r="L9" s="196">
        <v>101442</v>
      </c>
      <c r="M9" s="196">
        <v>32405</v>
      </c>
      <c r="N9" s="196">
        <v>99390</v>
      </c>
      <c r="O9" s="196">
        <v>121595</v>
      </c>
      <c r="P9" s="196">
        <v>112448</v>
      </c>
      <c r="Q9" s="197">
        <f>IFERROR(P9/O9-1,"-")</f>
        <v>-7.5225132612360746E-2</v>
      </c>
      <c r="R9" s="198">
        <f>IFERROR(P9/L9-1,"-")</f>
        <v>0.10849549496263866</v>
      </c>
      <c r="S9" s="197">
        <f>P9/P$7</f>
        <v>0.10054705006071379</v>
      </c>
      <c r="T9" s="199">
        <f>P9/$G9</f>
        <v>0.36886095548003622</v>
      </c>
      <c r="U9" s="196">
        <v>108813</v>
      </c>
      <c r="V9" s="196">
        <v>101790</v>
      </c>
      <c r="W9" s="196">
        <v>41140</v>
      </c>
      <c r="X9" s="196">
        <v>102429</v>
      </c>
      <c r="Y9" s="196">
        <v>122007</v>
      </c>
      <c r="Z9" s="196">
        <v>118736</v>
      </c>
      <c r="AA9" s="197">
        <f>IFERROR(Z9/Y9-1,"-")</f>
        <v>-2.6809937134754547E-2</v>
      </c>
      <c r="AB9" s="198">
        <f t="shared" si="3"/>
        <v>0.16648000785931827</v>
      </c>
      <c r="AC9" s="196">
        <f t="shared" si="4"/>
        <v>-3271</v>
      </c>
      <c r="AD9" s="196">
        <f t="shared" si="5"/>
        <v>16946</v>
      </c>
      <c r="AE9" s="197">
        <f>Z9/Z$7</f>
        <v>7.1768784785520526E-2</v>
      </c>
      <c r="AF9" s="199">
        <f t="shared" si="1"/>
        <v>0.36758173899854829</v>
      </c>
      <c r="AG9" s="199">
        <f t="shared" si="2"/>
        <v>0.38948735779985044</v>
      </c>
      <c r="AH9" s="149"/>
    </row>
    <row r="10" spans="1:34" x14ac:dyDescent="0.25">
      <c r="A10" s="207" t="s">
        <v>170</v>
      </c>
      <c r="B10" s="195" t="s">
        <v>170</v>
      </c>
      <c r="C10" s="196">
        <v>392315</v>
      </c>
      <c r="D10" s="196">
        <v>171604</v>
      </c>
      <c r="E10" s="196">
        <v>128165</v>
      </c>
      <c r="F10" s="196">
        <v>403331</v>
      </c>
      <c r="G10" s="196">
        <v>439993</v>
      </c>
      <c r="H10" s="197">
        <f>IFERROR(G10/F10-1,"-")</f>
        <v>9.0898046517624564E-2</v>
      </c>
      <c r="I10" s="198">
        <f>IFERROR(G10/C10-1,"-")</f>
        <v>0.12152989307061923</v>
      </c>
      <c r="J10" s="197">
        <f>G10/G$7</f>
        <v>0.10355013153429377</v>
      </c>
      <c r="K10" s="199">
        <f>G10/$G10</f>
        <v>1</v>
      </c>
      <c r="L10" s="196">
        <v>105300</v>
      </c>
      <c r="M10" s="196">
        <v>50069</v>
      </c>
      <c r="N10" s="196">
        <v>41821</v>
      </c>
      <c r="O10" s="196">
        <v>113037</v>
      </c>
      <c r="P10" s="196">
        <v>113914</v>
      </c>
      <c r="Q10" s="197">
        <f>IFERROR(P10/O10-1,"-")</f>
        <v>7.7585215460425072E-3</v>
      </c>
      <c r="R10" s="198">
        <f>IFERROR(P10/L10-1,"-")</f>
        <v>8.1804368471035227E-2</v>
      </c>
      <c r="S10" s="197">
        <f>P10/P$7</f>
        <v>0.10185789574395411</v>
      </c>
      <c r="T10" s="199">
        <f>P10/$G10</f>
        <v>0.25889957340230413</v>
      </c>
      <c r="U10" s="196">
        <v>181880</v>
      </c>
      <c r="V10" s="196">
        <v>193552</v>
      </c>
      <c r="W10" s="196">
        <v>81719</v>
      </c>
      <c r="X10" s="196">
        <v>52147</v>
      </c>
      <c r="Y10" s="196">
        <v>177276</v>
      </c>
      <c r="Z10" s="196">
        <v>199652</v>
      </c>
      <c r="AA10" s="197">
        <f>IFERROR(Z10/Y10-1,"-")</f>
        <v>0.12622125950495278</v>
      </c>
      <c r="AB10" s="198">
        <f t="shared" si="3"/>
        <v>3.1516078366537137E-2</v>
      </c>
      <c r="AC10" s="196">
        <f t="shared" si="4"/>
        <v>22376</v>
      </c>
      <c r="AD10" s="196">
        <f t="shared" si="5"/>
        <v>6100</v>
      </c>
      <c r="AE10" s="197">
        <f>Z10/Z$7</f>
        <v>0.12067764974395923</v>
      </c>
      <c r="AF10" s="199">
        <f t="shared" si="1"/>
        <v>0.4933586531231281</v>
      </c>
      <c r="AG10" s="199">
        <f t="shared" si="2"/>
        <v>0.45376176439170623</v>
      </c>
      <c r="AH10" s="149"/>
    </row>
    <row r="11" spans="1:34" x14ac:dyDescent="0.25">
      <c r="A11" s="1"/>
      <c r="B11" s="190" t="s">
        <v>178</v>
      </c>
      <c r="C11" s="191">
        <v>3166383</v>
      </c>
      <c r="D11" s="191">
        <v>1598874</v>
      </c>
      <c r="E11" s="191">
        <v>340591</v>
      </c>
      <c r="F11" s="191">
        <v>2981931</v>
      </c>
      <c r="G11" s="191">
        <v>3504237</v>
      </c>
      <c r="H11" s="192">
        <f>IFERROR(G11/F11-1,"-")</f>
        <v>0.17515697043291745</v>
      </c>
      <c r="I11" s="193">
        <f>IFERROR(G11/C11-1,"-")</f>
        <v>0.10670029494221001</v>
      </c>
      <c r="J11" s="192">
        <f>G11/G$7</f>
        <v>0.82470448911082439</v>
      </c>
      <c r="K11" s="194">
        <f>G11/$G11</f>
        <v>1</v>
      </c>
      <c r="L11" s="191">
        <v>817083</v>
      </c>
      <c r="M11" s="191">
        <v>433432</v>
      </c>
      <c r="N11" s="191">
        <v>91632</v>
      </c>
      <c r="O11" s="191">
        <v>749999</v>
      </c>
      <c r="P11" s="191">
        <v>892000</v>
      </c>
      <c r="Q11" s="192">
        <f>IFERROR(P11/O11-1,"-")</f>
        <v>0.18933491911322542</v>
      </c>
      <c r="R11" s="193">
        <f>IFERROR(P11/L11-1,"-")</f>
        <v>9.1688359689285015E-2</v>
      </c>
      <c r="S11" s="192">
        <f>P11/P$7</f>
        <v>0.79759505419533205</v>
      </c>
      <c r="T11" s="194">
        <f>P11/$G11</f>
        <v>0.2545489931189015</v>
      </c>
      <c r="U11" s="191">
        <v>1133306</v>
      </c>
      <c r="V11" s="191">
        <v>1142091</v>
      </c>
      <c r="W11" s="191">
        <v>601732</v>
      </c>
      <c r="X11" s="191">
        <v>134263</v>
      </c>
      <c r="Y11" s="191">
        <v>1150393</v>
      </c>
      <c r="Z11" s="191">
        <v>1336036</v>
      </c>
      <c r="AA11" s="192">
        <f>IFERROR(Z11/Y11-1,"-")</f>
        <v>0.16137354799620662</v>
      </c>
      <c r="AB11" s="193">
        <f t="shared" si="3"/>
        <v>0.16981571521008387</v>
      </c>
      <c r="AC11" s="191">
        <f t="shared" si="4"/>
        <v>185643</v>
      </c>
      <c r="AD11" s="191">
        <f t="shared" si="5"/>
        <v>193945</v>
      </c>
      <c r="AE11" s="192">
        <f>Z11/Z$7</f>
        <v>0.80755356547052026</v>
      </c>
      <c r="AF11" s="194">
        <f t="shared" si="1"/>
        <v>0.36069262625525716</v>
      </c>
      <c r="AG11" s="194">
        <f t="shared" si="2"/>
        <v>0.38126302530336847</v>
      </c>
      <c r="AH11" s="149"/>
    </row>
    <row r="12" spans="1:34" s="113" customFormat="1" x14ac:dyDescent="0.25">
      <c r="B12" s="195" t="s">
        <v>182</v>
      </c>
      <c r="C12" s="196">
        <v>1072108</v>
      </c>
      <c r="D12" s="196">
        <v>509528</v>
      </c>
      <c r="E12" s="196">
        <v>12443</v>
      </c>
      <c r="F12" s="196">
        <v>1044743</v>
      </c>
      <c r="G12" s="196">
        <v>1267762</v>
      </c>
      <c r="H12" s="197">
        <f t="shared" ref="H12:H36" si="6">IFERROR(G12/F12-1,"-")</f>
        <v>0.21346780978671309</v>
      </c>
      <c r="I12" s="198">
        <f t="shared" ref="I12:I36" si="7">IFERROR(G12/C12-1,"-")</f>
        <v>0.18249467404403297</v>
      </c>
      <c r="J12" s="197">
        <f t="shared" ref="J12:J36" si="8">G12/G$7</f>
        <v>0.29836138723611361</v>
      </c>
      <c r="K12" s="199">
        <f t="shared" ref="K12:K36" si="9">G12/$G12</f>
        <v>1</v>
      </c>
      <c r="L12" s="196">
        <v>162175</v>
      </c>
      <c r="M12" s="196">
        <v>80965</v>
      </c>
      <c r="N12" s="196">
        <v>3018</v>
      </c>
      <c r="O12" s="196">
        <v>165069</v>
      </c>
      <c r="P12" s="196">
        <v>199536</v>
      </c>
      <c r="Q12" s="197">
        <f t="shared" ref="Q12:Q36" si="10">IFERROR(P12/O12-1,"-")</f>
        <v>0.20880359122548753</v>
      </c>
      <c r="R12" s="198">
        <f t="shared" ref="R12:R36" si="11">IFERROR(P12/L12-1,"-")</f>
        <v>0.2303745953445353</v>
      </c>
      <c r="S12" s="197">
        <f t="shared" ref="S12:S29" si="12">P12/P$7</f>
        <v>0.17841807929811634</v>
      </c>
      <c r="T12" s="199">
        <f t="shared" ref="T12:T36" si="13">P12/$G12</f>
        <v>0.1573923181164919</v>
      </c>
      <c r="U12" s="196">
        <v>446227</v>
      </c>
      <c r="V12" s="196">
        <v>470150</v>
      </c>
      <c r="W12" s="196">
        <v>240301</v>
      </c>
      <c r="X12" s="196">
        <v>6412</v>
      </c>
      <c r="Y12" s="196">
        <v>490065</v>
      </c>
      <c r="Z12" s="196">
        <v>574496</v>
      </c>
      <c r="AA12" s="197">
        <f t="shared" ref="AA12:AA36" si="14">IFERROR(Z12/Y12-1,"-")</f>
        <v>0.17228530909165118</v>
      </c>
      <c r="AB12" s="198">
        <f t="shared" si="3"/>
        <v>0.22194193342550239</v>
      </c>
      <c r="AC12" s="196">
        <f t="shared" si="4"/>
        <v>84431</v>
      </c>
      <c r="AD12" s="196">
        <f t="shared" si="5"/>
        <v>104346</v>
      </c>
      <c r="AE12" s="197">
        <f t="shared" ref="AE12:AE36" si="15">Z12/Z$7</f>
        <v>0.34724834746111033</v>
      </c>
      <c r="AF12" s="199">
        <f t="shared" si="1"/>
        <v>0.43852858107578713</v>
      </c>
      <c r="AG12" s="199">
        <f t="shared" si="2"/>
        <v>0.45315761160217771</v>
      </c>
      <c r="AH12" s="212"/>
    </row>
    <row r="13" spans="1:34" s="113" customFormat="1" x14ac:dyDescent="0.25">
      <c r="B13" s="195" t="s">
        <v>186</v>
      </c>
      <c r="C13" s="196">
        <v>723338</v>
      </c>
      <c r="D13" s="196">
        <v>344619</v>
      </c>
      <c r="E13" s="196">
        <v>87896</v>
      </c>
      <c r="F13" s="196">
        <v>563443</v>
      </c>
      <c r="G13" s="196">
        <v>660913</v>
      </c>
      <c r="H13" s="197">
        <f t="shared" si="6"/>
        <v>0.17298999188915287</v>
      </c>
      <c r="I13" s="198">
        <f t="shared" si="7"/>
        <v>-8.6301286535478527E-2</v>
      </c>
      <c r="J13" s="197">
        <f t="shared" si="8"/>
        <v>0.15554253836475737</v>
      </c>
      <c r="K13" s="199">
        <f t="shared" si="9"/>
        <v>1</v>
      </c>
      <c r="L13" s="196">
        <v>184724</v>
      </c>
      <c r="M13" s="196">
        <v>84482</v>
      </c>
      <c r="N13" s="196">
        <v>21319</v>
      </c>
      <c r="O13" s="196">
        <v>147268</v>
      </c>
      <c r="P13" s="196">
        <v>174049</v>
      </c>
      <c r="Q13" s="197">
        <f t="shared" si="10"/>
        <v>0.18185213352527363</v>
      </c>
      <c r="R13" s="198">
        <f t="shared" si="11"/>
        <v>-5.7788917520192329E-2</v>
      </c>
      <c r="S13" s="197">
        <f t="shared" si="12"/>
        <v>0.15562849953771676</v>
      </c>
      <c r="T13" s="199">
        <f t="shared" si="13"/>
        <v>0.26334631033131439</v>
      </c>
      <c r="U13" s="196">
        <v>201494</v>
      </c>
      <c r="V13" s="196">
        <v>181822</v>
      </c>
      <c r="W13" s="196">
        <v>87097</v>
      </c>
      <c r="X13" s="196">
        <v>20843</v>
      </c>
      <c r="Y13" s="196">
        <v>136228</v>
      </c>
      <c r="Z13" s="196">
        <v>165214</v>
      </c>
      <c r="AA13" s="197">
        <f t="shared" si="14"/>
        <v>0.21277564083741951</v>
      </c>
      <c r="AB13" s="198">
        <f t="shared" si="3"/>
        <v>-9.1342081816281895E-2</v>
      </c>
      <c r="AC13" s="196">
        <f t="shared" si="4"/>
        <v>28986</v>
      </c>
      <c r="AD13" s="196">
        <f t="shared" si="5"/>
        <v>-16608</v>
      </c>
      <c r="AE13" s="197">
        <f t="shared" si="15"/>
        <v>9.9861945909875585E-2</v>
      </c>
      <c r="AF13" s="199">
        <f t="shared" si="1"/>
        <v>0.25136519856553918</v>
      </c>
      <c r="AG13" s="199">
        <f t="shared" si="2"/>
        <v>0.2499784389170738</v>
      </c>
      <c r="AH13" s="212"/>
    </row>
    <row r="14" spans="1:34" x14ac:dyDescent="0.25">
      <c r="A14" s="1"/>
      <c r="B14" s="195" t="s">
        <v>190</v>
      </c>
      <c r="C14" s="196">
        <v>175695</v>
      </c>
      <c r="D14" s="196">
        <v>86663</v>
      </c>
      <c r="E14" s="196">
        <v>57719</v>
      </c>
      <c r="F14" s="196">
        <v>197244</v>
      </c>
      <c r="G14" s="196">
        <v>221221</v>
      </c>
      <c r="H14" s="197">
        <f t="shared" si="6"/>
        <v>0.12156009815254198</v>
      </c>
      <c r="I14" s="198">
        <f t="shared" si="7"/>
        <v>0.25911949685534585</v>
      </c>
      <c r="J14" s="197">
        <f t="shared" si="8"/>
        <v>5.2063245661062789E-2</v>
      </c>
      <c r="K14" s="199">
        <f t="shared" si="9"/>
        <v>1</v>
      </c>
      <c r="L14" s="196">
        <v>25612</v>
      </c>
      <c r="M14" s="196">
        <v>13127</v>
      </c>
      <c r="N14" s="196">
        <v>9461</v>
      </c>
      <c r="O14" s="196">
        <v>29338</v>
      </c>
      <c r="P14" s="196">
        <v>35306</v>
      </c>
      <c r="Q14" s="197">
        <f t="shared" si="10"/>
        <v>0.20342218283454905</v>
      </c>
      <c r="R14" s="198">
        <f t="shared" si="11"/>
        <v>0.37849445572387941</v>
      </c>
      <c r="S14" s="197">
        <f t="shared" si="12"/>
        <v>3.1569384510560981E-2</v>
      </c>
      <c r="T14" s="199">
        <f t="shared" si="13"/>
        <v>0.15959606004854873</v>
      </c>
      <c r="U14" s="196">
        <v>60412</v>
      </c>
      <c r="V14" s="196">
        <v>62209</v>
      </c>
      <c r="W14" s="196">
        <v>31900</v>
      </c>
      <c r="X14" s="196">
        <v>28506</v>
      </c>
      <c r="Y14" s="196">
        <v>70805</v>
      </c>
      <c r="Z14" s="196">
        <v>81295</v>
      </c>
      <c r="AA14" s="197">
        <f t="shared" si="14"/>
        <v>0.14815337899865821</v>
      </c>
      <c r="AB14" s="198">
        <f t="shared" si="3"/>
        <v>0.30680448166663998</v>
      </c>
      <c r="AC14" s="196">
        <f t="shared" si="4"/>
        <v>10490</v>
      </c>
      <c r="AD14" s="196">
        <f t="shared" si="5"/>
        <v>19086</v>
      </c>
      <c r="AE14" s="197">
        <f t="shared" si="15"/>
        <v>4.9137947708688942E-2</v>
      </c>
      <c r="AF14" s="199">
        <f t="shared" si="1"/>
        <v>0.35407382111044711</v>
      </c>
      <c r="AG14" s="199">
        <f t="shared" si="2"/>
        <v>0.3674831955374942</v>
      </c>
      <c r="AH14" s="149"/>
    </row>
    <row r="15" spans="1:34" x14ac:dyDescent="0.25">
      <c r="A15" s="1"/>
      <c r="B15" s="195" t="s">
        <v>199</v>
      </c>
      <c r="C15" s="196">
        <v>129007</v>
      </c>
      <c r="D15" s="196">
        <v>64966</v>
      </c>
      <c r="E15" s="196">
        <v>6481</v>
      </c>
      <c r="F15" s="196">
        <v>175878</v>
      </c>
      <c r="G15" s="196">
        <v>154720</v>
      </c>
      <c r="H15" s="197">
        <f t="shared" si="6"/>
        <v>-0.12029929837728426</v>
      </c>
      <c r="I15" s="198">
        <f t="shared" si="7"/>
        <v>0.19931476586541819</v>
      </c>
      <c r="J15" s="197">
        <f t="shared" si="8"/>
        <v>3.6412570997688444E-2</v>
      </c>
      <c r="K15" s="199">
        <f t="shared" si="9"/>
        <v>1</v>
      </c>
      <c r="L15" s="196">
        <v>52685</v>
      </c>
      <c r="M15" s="196">
        <v>24411</v>
      </c>
      <c r="N15" s="196">
        <v>3024</v>
      </c>
      <c r="O15" s="196">
        <v>67063</v>
      </c>
      <c r="P15" s="196">
        <v>62669</v>
      </c>
      <c r="Q15" s="197">
        <f t="shared" si="10"/>
        <v>-6.5520480741988907E-2</v>
      </c>
      <c r="R15" s="198">
        <f t="shared" si="11"/>
        <v>0.18950365379140166</v>
      </c>
      <c r="S15" s="197">
        <f t="shared" si="12"/>
        <v>5.6036417546375859E-2</v>
      </c>
      <c r="T15" s="199">
        <f t="shared" si="13"/>
        <v>0.40504782833505687</v>
      </c>
      <c r="U15" s="196">
        <v>41265</v>
      </c>
      <c r="V15" s="196">
        <v>38212</v>
      </c>
      <c r="W15" s="196">
        <v>19336</v>
      </c>
      <c r="X15" s="196">
        <v>2358</v>
      </c>
      <c r="Y15" s="196">
        <v>54883</v>
      </c>
      <c r="Z15" s="196">
        <v>47311</v>
      </c>
      <c r="AA15" s="197">
        <f t="shared" si="14"/>
        <v>-0.1379662190477926</v>
      </c>
      <c r="AB15" s="198">
        <f t="shared" si="3"/>
        <v>0.23811891552391917</v>
      </c>
      <c r="AC15" s="196">
        <f t="shared" si="4"/>
        <v>-7572</v>
      </c>
      <c r="AD15" s="196">
        <f t="shared" si="5"/>
        <v>9099</v>
      </c>
      <c r="AE15" s="197">
        <f t="shared" si="15"/>
        <v>2.8596659622926165E-2</v>
      </c>
      <c r="AF15" s="199">
        <f t="shared" si="1"/>
        <v>0.29620098134209771</v>
      </c>
      <c r="AG15" s="199">
        <f t="shared" si="2"/>
        <v>0.30578464322647364</v>
      </c>
      <c r="AH15" s="149"/>
    </row>
    <row r="16" spans="1:34" x14ac:dyDescent="0.25">
      <c r="A16" s="1"/>
      <c r="B16" s="195" t="s">
        <v>194</v>
      </c>
      <c r="C16" s="196">
        <v>95116</v>
      </c>
      <c r="D16" s="196">
        <v>45519</v>
      </c>
      <c r="E16" s="196">
        <v>12399</v>
      </c>
      <c r="F16" s="196">
        <v>104162</v>
      </c>
      <c r="G16" s="196">
        <v>104267</v>
      </c>
      <c r="H16" s="197">
        <f t="shared" si="6"/>
        <v>1.0080451604230767E-3</v>
      </c>
      <c r="I16" s="198">
        <f t="shared" si="7"/>
        <v>9.6208839732537133E-2</v>
      </c>
      <c r="J16" s="197">
        <f t="shared" si="8"/>
        <v>2.4538712126525211E-2</v>
      </c>
      <c r="K16" s="199">
        <f t="shared" si="9"/>
        <v>1</v>
      </c>
      <c r="L16" s="196">
        <v>26274</v>
      </c>
      <c r="M16" s="196">
        <v>10502</v>
      </c>
      <c r="N16" s="196">
        <v>3548</v>
      </c>
      <c r="O16" s="196">
        <v>28911</v>
      </c>
      <c r="P16" s="196">
        <v>30502</v>
      </c>
      <c r="Q16" s="197">
        <f t="shared" si="10"/>
        <v>5.5030957075161702E-2</v>
      </c>
      <c r="R16" s="198">
        <f t="shared" si="11"/>
        <v>0.16091954022988508</v>
      </c>
      <c r="S16" s="197">
        <f t="shared" si="12"/>
        <v>2.727381652810092E-2</v>
      </c>
      <c r="T16" s="199">
        <f t="shared" si="13"/>
        <v>0.29253742794939913</v>
      </c>
      <c r="U16" s="196">
        <v>51597</v>
      </c>
      <c r="V16" s="196">
        <v>50032</v>
      </c>
      <c r="W16" s="196">
        <v>26204</v>
      </c>
      <c r="X16" s="196">
        <v>6260</v>
      </c>
      <c r="Y16" s="196">
        <v>56228</v>
      </c>
      <c r="Z16" s="196">
        <v>54206</v>
      </c>
      <c r="AA16" s="197">
        <f t="shared" si="14"/>
        <v>-3.5960731308244953E-2</v>
      </c>
      <c r="AB16" s="198">
        <f t="shared" si="3"/>
        <v>8.3426606971538142E-2</v>
      </c>
      <c r="AC16" s="196">
        <f t="shared" si="4"/>
        <v>-2022</v>
      </c>
      <c r="AD16" s="196">
        <f t="shared" si="5"/>
        <v>4174</v>
      </c>
      <c r="AE16" s="197">
        <f t="shared" si="15"/>
        <v>3.2764273245552533E-2</v>
      </c>
      <c r="AF16" s="199">
        <f t="shared" si="1"/>
        <v>0.52601034526262669</v>
      </c>
      <c r="AG16" s="199">
        <f>Z16/$G16</f>
        <v>0.5198768546136362</v>
      </c>
      <c r="AH16" s="149"/>
    </row>
    <row r="17" spans="1:34" x14ac:dyDescent="0.25">
      <c r="A17" s="1"/>
      <c r="B17" s="195" t="s">
        <v>203</v>
      </c>
      <c r="C17" s="196">
        <v>97216</v>
      </c>
      <c r="D17" s="196">
        <v>41688</v>
      </c>
      <c r="E17" s="196">
        <v>20579</v>
      </c>
      <c r="F17" s="196">
        <v>100788</v>
      </c>
      <c r="G17" s="196">
        <v>110739</v>
      </c>
      <c r="H17" s="197">
        <f t="shared" si="6"/>
        <v>9.8731991903798111E-2</v>
      </c>
      <c r="I17" s="198">
        <f t="shared" si="7"/>
        <v>0.13910261685319281</v>
      </c>
      <c r="J17" s="197">
        <f t="shared" si="8"/>
        <v>2.6061864656883534E-2</v>
      </c>
      <c r="K17" s="199">
        <f t="shared" si="9"/>
        <v>1</v>
      </c>
      <c r="L17" s="196">
        <v>20655</v>
      </c>
      <c r="M17" s="196">
        <v>8585</v>
      </c>
      <c r="N17" s="196">
        <v>4429</v>
      </c>
      <c r="O17" s="196">
        <v>20173</v>
      </c>
      <c r="P17" s="196">
        <v>22656</v>
      </c>
      <c r="Q17" s="197">
        <f t="shared" si="10"/>
        <v>0.1230853120507609</v>
      </c>
      <c r="R17" s="198">
        <f t="shared" si="11"/>
        <v>9.6877269426288937E-2</v>
      </c>
      <c r="S17" s="197">
        <f t="shared" si="12"/>
        <v>2.0258199044674265E-2</v>
      </c>
      <c r="T17" s="199">
        <f t="shared" si="13"/>
        <v>0.20458916912740768</v>
      </c>
      <c r="U17" s="196">
        <v>43970</v>
      </c>
      <c r="V17" s="196">
        <v>43952</v>
      </c>
      <c r="W17" s="196">
        <v>19495</v>
      </c>
      <c r="X17" s="196">
        <v>9481</v>
      </c>
      <c r="Y17" s="196">
        <v>45566</v>
      </c>
      <c r="Z17" s="196">
        <v>51705</v>
      </c>
      <c r="AA17" s="197">
        <f t="shared" si="14"/>
        <v>0.13472764780757585</v>
      </c>
      <c r="AB17" s="198">
        <f t="shared" si="3"/>
        <v>0.17639697852202407</v>
      </c>
      <c r="AC17" s="196">
        <f t="shared" si="4"/>
        <v>6139</v>
      </c>
      <c r="AD17" s="196">
        <f t="shared" si="5"/>
        <v>7753</v>
      </c>
      <c r="AE17" s="197">
        <f t="shared" si="15"/>
        <v>3.1252568869890668E-2</v>
      </c>
      <c r="AF17" s="199">
        <f t="shared" si="1"/>
        <v>0.45210664911125742</v>
      </c>
      <c r="AG17" s="199">
        <f t="shared" ref="AG17:AG36" si="16">Z17/$G17</f>
        <v>0.46690867715980822</v>
      </c>
      <c r="AH17" s="149"/>
    </row>
    <row r="18" spans="1:34" x14ac:dyDescent="0.25">
      <c r="A18" s="1"/>
      <c r="B18" s="195" t="s">
        <v>207</v>
      </c>
      <c r="C18" s="196">
        <v>92454</v>
      </c>
      <c r="D18" s="196">
        <v>43651</v>
      </c>
      <c r="E18" s="196">
        <v>4402</v>
      </c>
      <c r="F18" s="196">
        <v>109435</v>
      </c>
      <c r="G18" s="196">
        <v>133963</v>
      </c>
      <c r="H18" s="197">
        <f t="shared" si="6"/>
        <v>0.22413304701420933</v>
      </c>
      <c r="I18" s="198">
        <f t="shared" si="7"/>
        <v>0.44896921712419147</v>
      </c>
      <c r="J18" s="197">
        <f t="shared" si="8"/>
        <v>3.1527515825771305E-2</v>
      </c>
      <c r="K18" s="199">
        <f t="shared" si="9"/>
        <v>1</v>
      </c>
      <c r="L18" s="196">
        <v>14391</v>
      </c>
      <c r="M18" s="196">
        <v>7180</v>
      </c>
      <c r="N18" s="196">
        <v>736</v>
      </c>
      <c r="O18" s="196">
        <v>17596</v>
      </c>
      <c r="P18" s="196">
        <v>22609</v>
      </c>
      <c r="Q18" s="197">
        <f t="shared" si="10"/>
        <v>0.28489429415776302</v>
      </c>
      <c r="R18" s="198">
        <f t="shared" si="11"/>
        <v>0.57105135153915643</v>
      </c>
      <c r="S18" s="197">
        <f t="shared" si="12"/>
        <v>2.0216173296302986E-2</v>
      </c>
      <c r="T18" s="199">
        <f t="shared" si="13"/>
        <v>0.16877048140158105</v>
      </c>
      <c r="U18" s="196">
        <v>26215</v>
      </c>
      <c r="V18" s="196">
        <v>28953</v>
      </c>
      <c r="W18" s="196">
        <v>15681</v>
      </c>
      <c r="X18" s="196">
        <v>1905</v>
      </c>
      <c r="Y18" s="196">
        <v>41929</v>
      </c>
      <c r="Z18" s="196">
        <v>45990</v>
      </c>
      <c r="AA18" s="197">
        <f t="shared" si="14"/>
        <v>9.6854205919530534E-2</v>
      </c>
      <c r="AB18" s="198">
        <f t="shared" si="3"/>
        <v>0.58843643145788005</v>
      </c>
      <c r="AC18" s="196">
        <f t="shared" si="4"/>
        <v>4061</v>
      </c>
      <c r="AD18" s="196">
        <f t="shared" si="5"/>
        <v>17037</v>
      </c>
      <c r="AE18" s="197">
        <f t="shared" si="15"/>
        <v>2.7798194416908846E-2</v>
      </c>
      <c r="AF18" s="199">
        <f t="shared" si="1"/>
        <v>0.31316113959374392</v>
      </c>
      <c r="AG18" s="199">
        <f t="shared" si="16"/>
        <v>0.34330374804983466</v>
      </c>
      <c r="AH18" s="149"/>
    </row>
    <row r="19" spans="1:34" x14ac:dyDescent="0.25">
      <c r="A19" s="1"/>
      <c r="B19" s="195" t="s">
        <v>229</v>
      </c>
      <c r="C19" s="196">
        <v>57022</v>
      </c>
      <c r="D19" s="196">
        <v>30739</v>
      </c>
      <c r="E19" s="196">
        <v>23399</v>
      </c>
      <c r="F19" s="196">
        <v>82934</v>
      </c>
      <c r="G19" s="196">
        <v>101096</v>
      </c>
      <c r="H19" s="197">
        <f t="shared" si="6"/>
        <v>0.21899341645163628</v>
      </c>
      <c r="I19" s="198">
        <f t="shared" si="7"/>
        <v>0.77292974641366485</v>
      </c>
      <c r="J19" s="197">
        <f t="shared" si="8"/>
        <v>2.3792433283236238E-2</v>
      </c>
      <c r="K19" s="199">
        <f t="shared" si="9"/>
        <v>1</v>
      </c>
      <c r="L19" s="196">
        <v>13686</v>
      </c>
      <c r="M19" s="196">
        <v>7077</v>
      </c>
      <c r="N19" s="196">
        <v>3893</v>
      </c>
      <c r="O19" s="196">
        <v>19408</v>
      </c>
      <c r="P19" s="196">
        <v>24030</v>
      </c>
      <c r="Q19" s="197">
        <f t="shared" si="10"/>
        <v>0.23814921681780699</v>
      </c>
      <c r="R19" s="198">
        <f t="shared" si="11"/>
        <v>0.75580885576501533</v>
      </c>
      <c r="S19" s="197">
        <f t="shared" si="12"/>
        <v>2.1486781560889946E-2</v>
      </c>
      <c r="T19" s="199">
        <f t="shared" si="13"/>
        <v>0.23769486428740999</v>
      </c>
      <c r="U19" s="196">
        <v>15367</v>
      </c>
      <c r="V19" s="196">
        <v>15578</v>
      </c>
      <c r="W19" s="196">
        <v>11102</v>
      </c>
      <c r="X19" s="196">
        <v>9495</v>
      </c>
      <c r="Y19" s="196">
        <v>28483</v>
      </c>
      <c r="Z19" s="196">
        <v>34482</v>
      </c>
      <c r="AA19" s="197">
        <f t="shared" si="14"/>
        <v>0.21061685917915951</v>
      </c>
      <c r="AB19" s="198">
        <f t="shared" si="3"/>
        <v>1.2135062267300039</v>
      </c>
      <c r="AC19" s="196">
        <f t="shared" si="4"/>
        <v>5999</v>
      </c>
      <c r="AD19" s="196">
        <f t="shared" si="5"/>
        <v>18904</v>
      </c>
      <c r="AE19" s="197">
        <f t="shared" si="15"/>
        <v>2.0842299192951746E-2</v>
      </c>
      <c r="AF19" s="199">
        <f t="shared" si="1"/>
        <v>0.27319280277787522</v>
      </c>
      <c r="AG19" s="199">
        <f t="shared" si="16"/>
        <v>0.34108174408483027</v>
      </c>
      <c r="AH19" s="149"/>
    </row>
    <row r="20" spans="1:34" x14ac:dyDescent="0.25">
      <c r="A20" s="1"/>
      <c r="B20" s="195" t="s">
        <v>219</v>
      </c>
      <c r="C20" s="196">
        <v>89589</v>
      </c>
      <c r="D20" s="196">
        <v>60565</v>
      </c>
      <c r="E20" s="196">
        <v>1929</v>
      </c>
      <c r="F20" s="196">
        <v>91592</v>
      </c>
      <c r="G20" s="196">
        <v>97773</v>
      </c>
      <c r="H20" s="197">
        <f t="shared" si="6"/>
        <v>6.7484059743208924E-2</v>
      </c>
      <c r="I20" s="198">
        <f t="shared" si="7"/>
        <v>9.1350500619495678E-2</v>
      </c>
      <c r="J20" s="197">
        <f t="shared" si="8"/>
        <v>2.3010382007219443E-2</v>
      </c>
      <c r="K20" s="199">
        <f t="shared" si="9"/>
        <v>1</v>
      </c>
      <c r="L20" s="196">
        <v>34359</v>
      </c>
      <c r="M20" s="196">
        <v>24954</v>
      </c>
      <c r="N20" s="196">
        <v>882</v>
      </c>
      <c r="O20" s="196">
        <v>44139</v>
      </c>
      <c r="P20" s="196">
        <v>39687</v>
      </c>
      <c r="Q20" s="197">
        <f t="shared" si="10"/>
        <v>-0.10086318221980561</v>
      </c>
      <c r="R20" s="198">
        <f t="shared" si="11"/>
        <v>0.1550685409936261</v>
      </c>
      <c r="S20" s="197">
        <f t="shared" si="12"/>
        <v>3.5486720757679537E-2</v>
      </c>
      <c r="T20" s="199">
        <f t="shared" si="13"/>
        <v>0.40590960694670308</v>
      </c>
      <c r="U20" s="196">
        <v>23889</v>
      </c>
      <c r="V20" s="196">
        <v>27586</v>
      </c>
      <c r="W20" s="196">
        <v>17976</v>
      </c>
      <c r="X20" s="196">
        <v>359</v>
      </c>
      <c r="Y20" s="196">
        <v>21042</v>
      </c>
      <c r="Z20" s="196">
        <v>27702</v>
      </c>
      <c r="AA20" s="197">
        <f t="shared" si="14"/>
        <v>0.31650983746792138</v>
      </c>
      <c r="AB20" s="198">
        <f t="shared" si="3"/>
        <v>4.2050315377364367E-3</v>
      </c>
      <c r="AC20" s="196">
        <f t="shared" si="4"/>
        <v>6660</v>
      </c>
      <c r="AD20" s="196">
        <f t="shared" si="5"/>
        <v>116</v>
      </c>
      <c r="AE20" s="197">
        <f t="shared" si="15"/>
        <v>1.6744196167367012E-2</v>
      </c>
      <c r="AF20" s="199">
        <f t="shared" si="1"/>
        <v>0.3079172666287156</v>
      </c>
      <c r="AG20" s="199">
        <f t="shared" si="16"/>
        <v>0.28332975361296064</v>
      </c>
      <c r="AH20" s="149"/>
    </row>
    <row r="21" spans="1:34" x14ac:dyDescent="0.25">
      <c r="A21" s="207" t="s">
        <v>186</v>
      </c>
      <c r="B21" s="195" t="s">
        <v>231</v>
      </c>
      <c r="C21" s="196">
        <v>8718</v>
      </c>
      <c r="D21" s="196">
        <v>6868</v>
      </c>
      <c r="E21" s="196">
        <v>1009</v>
      </c>
      <c r="F21" s="196">
        <v>17421</v>
      </c>
      <c r="G21" s="196">
        <v>20967</v>
      </c>
      <c r="H21" s="197">
        <f t="shared" si="6"/>
        <v>0.20354744274151892</v>
      </c>
      <c r="I21" s="198">
        <f t="shared" si="7"/>
        <v>1.4050240880935996</v>
      </c>
      <c r="J21" s="197">
        <f t="shared" si="8"/>
        <v>4.9344776118700464E-3</v>
      </c>
      <c r="K21" s="199">
        <f t="shared" si="9"/>
        <v>1</v>
      </c>
      <c r="L21" s="196">
        <v>2102</v>
      </c>
      <c r="M21" s="196">
        <v>1694</v>
      </c>
      <c r="N21" s="196">
        <v>228</v>
      </c>
      <c r="O21" s="196">
        <v>2080</v>
      </c>
      <c r="P21" s="196">
        <v>2433</v>
      </c>
      <c r="Q21" s="197">
        <f t="shared" si="10"/>
        <v>0.16971153846153841</v>
      </c>
      <c r="R21" s="198">
        <f t="shared" si="11"/>
        <v>0.15746907706945756</v>
      </c>
      <c r="S21" s="197">
        <f t="shared" si="12"/>
        <v>2.1755031018578959E-3</v>
      </c>
      <c r="T21" s="199">
        <f t="shared" si="13"/>
        <v>0.11603949062812992</v>
      </c>
      <c r="U21" s="196">
        <v>6090</v>
      </c>
      <c r="V21" s="196">
        <v>6400</v>
      </c>
      <c r="W21" s="196">
        <v>4996</v>
      </c>
      <c r="X21" s="196">
        <v>548</v>
      </c>
      <c r="Y21" s="196">
        <v>14874</v>
      </c>
      <c r="Z21" s="196">
        <v>17937</v>
      </c>
      <c r="AA21" s="197">
        <f t="shared" si="14"/>
        <v>0.20592981040742231</v>
      </c>
      <c r="AB21" s="198">
        <f t="shared" si="3"/>
        <v>1.8026562500000001</v>
      </c>
      <c r="AC21" s="196">
        <f t="shared" si="4"/>
        <v>3063</v>
      </c>
      <c r="AD21" s="196">
        <f t="shared" si="5"/>
        <v>11537</v>
      </c>
      <c r="AE21" s="197">
        <f t="shared" si="15"/>
        <v>1.0841839818571296E-2</v>
      </c>
      <c r="AF21" s="199">
        <f t="shared" si="1"/>
        <v>0.73411332874512503</v>
      </c>
      <c r="AG21" s="199">
        <f t="shared" si="16"/>
        <v>0.85548719416225494</v>
      </c>
      <c r="AH21" s="149"/>
    </row>
    <row r="22" spans="1:34" x14ac:dyDescent="0.25">
      <c r="A22" s="207" t="s">
        <v>373</v>
      </c>
      <c r="B22" s="195" t="s">
        <v>211</v>
      </c>
      <c r="C22" s="196">
        <v>48097</v>
      </c>
      <c r="D22" s="196">
        <v>21931</v>
      </c>
      <c r="E22" s="196">
        <v>13493</v>
      </c>
      <c r="F22" s="196">
        <v>40889</v>
      </c>
      <c r="G22" s="196">
        <v>51144</v>
      </c>
      <c r="H22" s="197">
        <f t="shared" si="6"/>
        <v>0.250800948910465</v>
      </c>
      <c r="I22" s="198">
        <f t="shared" si="7"/>
        <v>6.3351144562030948E-2</v>
      </c>
      <c r="J22" s="197">
        <f t="shared" si="8"/>
        <v>1.2036482233103527E-2</v>
      </c>
      <c r="K22" s="199">
        <f t="shared" si="9"/>
        <v>1</v>
      </c>
      <c r="L22" s="196">
        <v>16973</v>
      </c>
      <c r="M22" s="196">
        <v>7491</v>
      </c>
      <c r="N22" s="196">
        <v>3813</v>
      </c>
      <c r="O22" s="196">
        <v>13417</v>
      </c>
      <c r="P22" s="196">
        <v>16675</v>
      </c>
      <c r="Q22" s="197">
        <f t="shared" si="10"/>
        <v>0.24282626518595807</v>
      </c>
      <c r="R22" s="198">
        <f t="shared" si="11"/>
        <v>-1.7557296883285223E-2</v>
      </c>
      <c r="S22" s="197">
        <f t="shared" si="12"/>
        <v>1.4910199023214308E-2</v>
      </c>
      <c r="T22" s="199">
        <f t="shared" si="13"/>
        <v>0.3260402002189895</v>
      </c>
      <c r="U22" s="196">
        <v>15671</v>
      </c>
      <c r="V22" s="196">
        <v>13788</v>
      </c>
      <c r="W22" s="196">
        <v>7076</v>
      </c>
      <c r="X22" s="196">
        <v>5601</v>
      </c>
      <c r="Y22" s="196">
        <v>14487</v>
      </c>
      <c r="Z22" s="196">
        <v>18406</v>
      </c>
      <c r="AA22" s="197">
        <f t="shared" si="14"/>
        <v>0.27051839580313386</v>
      </c>
      <c r="AB22" s="198">
        <f t="shared" si="3"/>
        <v>0.33492892370176963</v>
      </c>
      <c r="AC22" s="196">
        <f t="shared" si="4"/>
        <v>3919</v>
      </c>
      <c r="AD22" s="196">
        <f t="shared" si="5"/>
        <v>4618</v>
      </c>
      <c r="AE22" s="197">
        <f t="shared" si="15"/>
        <v>1.1125322166506288E-2</v>
      </c>
      <c r="AF22" s="199">
        <f t="shared" si="1"/>
        <v>0.2866706863213922</v>
      </c>
      <c r="AG22" s="199">
        <f t="shared" si="16"/>
        <v>0.35988581260753949</v>
      </c>
      <c r="AH22" s="149"/>
    </row>
    <row r="23" spans="1:34" x14ac:dyDescent="0.25">
      <c r="A23" s="207" t="s">
        <v>374</v>
      </c>
      <c r="B23" s="195" t="s">
        <v>225</v>
      </c>
      <c r="C23" s="196">
        <v>150357</v>
      </c>
      <c r="D23" s="196">
        <v>99720</v>
      </c>
      <c r="E23" s="196">
        <v>11547</v>
      </c>
      <c r="F23" s="196">
        <v>82617</v>
      </c>
      <c r="G23" s="196">
        <v>115476</v>
      </c>
      <c r="H23" s="197">
        <f t="shared" si="6"/>
        <v>0.39772686008932778</v>
      </c>
      <c r="I23" s="198">
        <f t="shared" si="7"/>
        <v>-0.23198786887208445</v>
      </c>
      <c r="J23" s="197">
        <f t="shared" si="8"/>
        <v>2.7176693695249939E-2</v>
      </c>
      <c r="K23" s="199">
        <f t="shared" si="9"/>
        <v>1</v>
      </c>
      <c r="L23" s="196">
        <v>93794</v>
      </c>
      <c r="M23" s="196">
        <v>61077</v>
      </c>
      <c r="N23" s="196">
        <v>6711</v>
      </c>
      <c r="O23" s="196">
        <v>55579</v>
      </c>
      <c r="P23" s="196">
        <v>76491</v>
      </c>
      <c r="Q23" s="197">
        <f t="shared" si="10"/>
        <v>0.37625721945339063</v>
      </c>
      <c r="R23" s="198">
        <f t="shared" si="11"/>
        <v>-0.18447875130605373</v>
      </c>
      <c r="S23" s="197">
        <f t="shared" si="12"/>
        <v>6.8395564226967659E-2</v>
      </c>
      <c r="T23" s="199">
        <f t="shared" si="13"/>
        <v>0.66239738127403092</v>
      </c>
      <c r="U23" s="196">
        <v>38818</v>
      </c>
      <c r="V23" s="196">
        <v>31780</v>
      </c>
      <c r="W23" s="196">
        <v>24079</v>
      </c>
      <c r="X23" s="196">
        <v>1239</v>
      </c>
      <c r="Y23" s="196">
        <v>14994</v>
      </c>
      <c r="Z23" s="196">
        <v>24171</v>
      </c>
      <c r="AA23" s="197">
        <f t="shared" si="14"/>
        <v>0.61204481792717091</v>
      </c>
      <c r="AB23" s="198">
        <f t="shared" si="3"/>
        <v>-0.23942731277533036</v>
      </c>
      <c r="AC23" s="196">
        <f t="shared" si="4"/>
        <v>9177</v>
      </c>
      <c r="AD23" s="196">
        <f t="shared" si="5"/>
        <v>-7609</v>
      </c>
      <c r="AE23" s="197">
        <f t="shared" si="15"/>
        <v>1.4609918618201864E-2</v>
      </c>
      <c r="AF23" s="199">
        <f t="shared" si="1"/>
        <v>0.21136362124809618</v>
      </c>
      <c r="AG23" s="199">
        <f t="shared" si="16"/>
        <v>0.20931622155253041</v>
      </c>
      <c r="AH23" s="149"/>
    </row>
    <row r="24" spans="1:34" x14ac:dyDescent="0.25">
      <c r="A24" s="207" t="s">
        <v>194</v>
      </c>
      <c r="B24" s="195" t="s">
        <v>375</v>
      </c>
      <c r="C24" s="196">
        <v>12463</v>
      </c>
      <c r="D24" s="196">
        <v>5568</v>
      </c>
      <c r="E24" s="196">
        <v>2130</v>
      </c>
      <c r="F24" s="196">
        <v>14315</v>
      </c>
      <c r="G24" s="196">
        <v>21068</v>
      </c>
      <c r="H24" s="197">
        <f t="shared" si="6"/>
        <v>0.4717429269996507</v>
      </c>
      <c r="I24" s="198">
        <f t="shared" si="7"/>
        <v>0.69044371339163924</v>
      </c>
      <c r="J24" s="197">
        <f t="shared" si="8"/>
        <v>4.9582474520378757E-3</v>
      </c>
      <c r="K24" s="199">
        <f t="shared" si="9"/>
        <v>1</v>
      </c>
      <c r="L24" s="196">
        <v>3971</v>
      </c>
      <c r="M24" s="196">
        <v>1561</v>
      </c>
      <c r="N24" s="196">
        <v>663</v>
      </c>
      <c r="O24" s="196">
        <v>4041</v>
      </c>
      <c r="P24" s="196">
        <v>5872</v>
      </c>
      <c r="Q24" s="197">
        <f t="shared" si="10"/>
        <v>0.45310566691413023</v>
      </c>
      <c r="R24" s="198">
        <f t="shared" si="11"/>
        <v>0.47872072525812137</v>
      </c>
      <c r="S24" s="197">
        <f t="shared" si="12"/>
        <v>5.2505360518329486E-3</v>
      </c>
      <c r="T24" s="199">
        <f t="shared" si="13"/>
        <v>0.27871653692804255</v>
      </c>
      <c r="U24" s="196">
        <v>6159</v>
      </c>
      <c r="V24" s="196">
        <v>5857</v>
      </c>
      <c r="W24" s="196">
        <v>2867</v>
      </c>
      <c r="X24" s="196">
        <v>1083</v>
      </c>
      <c r="Y24" s="196">
        <v>7883</v>
      </c>
      <c r="Z24" s="196">
        <v>12090</v>
      </c>
      <c r="AA24" s="197">
        <f t="shared" si="14"/>
        <v>0.53368007103894466</v>
      </c>
      <c r="AB24" s="198">
        <f t="shared" si="3"/>
        <v>1.0641966877240909</v>
      </c>
      <c r="AC24" s="196">
        <f t="shared" si="4"/>
        <v>4207</v>
      </c>
      <c r="AD24" s="196">
        <f t="shared" si="5"/>
        <v>6233</v>
      </c>
      <c r="AE24" s="197">
        <f t="shared" si="15"/>
        <v>7.3076792889851692E-3</v>
      </c>
      <c r="AF24" s="199">
        <f t="shared" si="1"/>
        <v>0.46995105512316454</v>
      </c>
      <c r="AG24" s="199">
        <f t="shared" si="16"/>
        <v>0.57385608505790775</v>
      </c>
      <c r="AH24" s="149"/>
    </row>
    <row r="25" spans="1:34" x14ac:dyDescent="0.25">
      <c r="A25" s="207" t="s">
        <v>190</v>
      </c>
      <c r="B25" s="195" t="s">
        <v>221</v>
      </c>
      <c r="C25" s="196">
        <v>60673</v>
      </c>
      <c r="D25" s="196">
        <v>47490</v>
      </c>
      <c r="E25" s="196">
        <v>696</v>
      </c>
      <c r="F25" s="196">
        <v>42830</v>
      </c>
      <c r="G25" s="196">
        <v>57543</v>
      </c>
      <c r="H25" s="197">
        <f t="shared" si="6"/>
        <v>0.34352089656782625</v>
      </c>
      <c r="I25" s="198">
        <f t="shared" si="7"/>
        <v>-5.1588021030771536E-2</v>
      </c>
      <c r="J25" s="197">
        <f t="shared" si="8"/>
        <v>1.3542454581954407E-2</v>
      </c>
      <c r="K25" s="199">
        <f t="shared" si="9"/>
        <v>1</v>
      </c>
      <c r="L25" s="196">
        <v>32382</v>
      </c>
      <c r="M25" s="196">
        <v>23244</v>
      </c>
      <c r="N25" s="196">
        <v>409</v>
      </c>
      <c r="O25" s="196">
        <v>22717</v>
      </c>
      <c r="P25" s="196">
        <v>30572</v>
      </c>
      <c r="Q25" s="197">
        <f t="shared" si="10"/>
        <v>0.34577629088347939</v>
      </c>
      <c r="R25" s="198">
        <f t="shared" si="11"/>
        <v>-5.5895250447779654E-2</v>
      </c>
      <c r="S25" s="197">
        <f t="shared" si="12"/>
        <v>2.7336408068228357E-2</v>
      </c>
      <c r="T25" s="199">
        <f t="shared" si="13"/>
        <v>0.53128964426602709</v>
      </c>
      <c r="U25" s="196">
        <v>21512</v>
      </c>
      <c r="V25" s="196">
        <v>22122</v>
      </c>
      <c r="W25" s="196">
        <v>18454</v>
      </c>
      <c r="X25" s="196">
        <v>182</v>
      </c>
      <c r="Y25" s="196">
        <v>16160</v>
      </c>
      <c r="Z25" s="196">
        <v>22072</v>
      </c>
      <c r="AA25" s="197">
        <f t="shared" si="14"/>
        <v>0.36584158415841594</v>
      </c>
      <c r="AB25" s="198">
        <f t="shared" si="3"/>
        <v>-2.2601934725612338E-3</v>
      </c>
      <c r="AC25" s="196">
        <f t="shared" si="4"/>
        <v>5912</v>
      </c>
      <c r="AD25" s="196">
        <f t="shared" si="5"/>
        <v>-50</v>
      </c>
      <c r="AE25" s="197">
        <f t="shared" si="15"/>
        <v>1.3341199112198566E-2</v>
      </c>
      <c r="AF25" s="199">
        <f t="shared" si="1"/>
        <v>0.36461028793697359</v>
      </c>
      <c r="AG25" s="199">
        <f t="shared" si="16"/>
        <v>0.38357402290461046</v>
      </c>
      <c r="AH25" s="149"/>
    </row>
    <row r="26" spans="1:34" x14ac:dyDescent="0.25">
      <c r="A26" s="207" t="s">
        <v>203</v>
      </c>
      <c r="B26" s="195" t="s">
        <v>244</v>
      </c>
      <c r="C26" s="196">
        <v>6412</v>
      </c>
      <c r="D26" s="196">
        <v>3130</v>
      </c>
      <c r="E26" s="196">
        <v>2313</v>
      </c>
      <c r="F26" s="196">
        <v>13002</v>
      </c>
      <c r="G26" s="196">
        <v>16708</v>
      </c>
      <c r="H26" s="197">
        <f t="shared" si="6"/>
        <v>0.2850330718351024</v>
      </c>
      <c r="I26" s="198">
        <f t="shared" si="7"/>
        <v>1.6057392389270118</v>
      </c>
      <c r="J26" s="197">
        <f t="shared" si="8"/>
        <v>3.9321434606345556E-3</v>
      </c>
      <c r="K26" s="199">
        <f t="shared" si="9"/>
        <v>1</v>
      </c>
      <c r="L26" s="196">
        <v>1457</v>
      </c>
      <c r="M26" s="196">
        <v>760</v>
      </c>
      <c r="N26" s="196">
        <v>574</v>
      </c>
      <c r="O26" s="196">
        <v>2863</v>
      </c>
      <c r="P26" s="196">
        <v>3435</v>
      </c>
      <c r="Q26" s="197">
        <f t="shared" si="10"/>
        <v>0.19979042961928051</v>
      </c>
      <c r="R26" s="198">
        <f t="shared" si="11"/>
        <v>1.3575840768702814</v>
      </c>
      <c r="S26" s="197">
        <f t="shared" si="12"/>
        <v>3.0714562905391992E-3</v>
      </c>
      <c r="T26" s="199">
        <f t="shared" si="13"/>
        <v>0.20559013646157528</v>
      </c>
      <c r="U26" s="196">
        <v>2648</v>
      </c>
      <c r="V26" s="196">
        <v>3455</v>
      </c>
      <c r="W26" s="196">
        <v>1775</v>
      </c>
      <c r="X26" s="196">
        <v>1368</v>
      </c>
      <c r="Y26" s="196">
        <v>7518</v>
      </c>
      <c r="Z26" s="196">
        <v>9631</v>
      </c>
      <c r="AA26" s="197">
        <f t="shared" si="14"/>
        <v>0.2810587922319765</v>
      </c>
      <c r="AB26" s="198">
        <f t="shared" si="3"/>
        <v>1.7875542691751085</v>
      </c>
      <c r="AC26" s="196">
        <f t="shared" si="4"/>
        <v>2113</v>
      </c>
      <c r="AD26" s="196">
        <f t="shared" si="5"/>
        <v>6176</v>
      </c>
      <c r="AE26" s="197">
        <f t="shared" si="15"/>
        <v>5.8213613922428594E-3</v>
      </c>
      <c r="AF26" s="199">
        <f t="shared" si="1"/>
        <v>0.53883343730505306</v>
      </c>
      <c r="AG26" s="199">
        <f t="shared" si="16"/>
        <v>0.57643045247785496</v>
      </c>
      <c r="AH26" s="149"/>
    </row>
    <row r="27" spans="1:34" x14ac:dyDescent="0.25">
      <c r="A27" s="207" t="s">
        <v>211</v>
      </c>
      <c r="B27" s="195" t="s">
        <v>235</v>
      </c>
      <c r="C27" s="196">
        <v>6325</v>
      </c>
      <c r="D27" s="196">
        <v>2851</v>
      </c>
      <c r="E27" s="196">
        <v>4062</v>
      </c>
      <c r="F27" s="196">
        <v>12786</v>
      </c>
      <c r="G27" s="196">
        <v>14283</v>
      </c>
      <c r="H27" s="197">
        <f t="shared" si="6"/>
        <v>0.11708118254340683</v>
      </c>
      <c r="I27" s="198">
        <f t="shared" si="7"/>
        <v>1.2581818181818183</v>
      </c>
      <c r="J27" s="197">
        <f t="shared" si="8"/>
        <v>3.3614319516544985E-3</v>
      </c>
      <c r="K27" s="199">
        <f t="shared" si="9"/>
        <v>1</v>
      </c>
      <c r="L27" s="196">
        <v>1322</v>
      </c>
      <c r="M27" s="196">
        <v>490</v>
      </c>
      <c r="N27" s="196">
        <v>419</v>
      </c>
      <c r="O27" s="196">
        <v>1901</v>
      </c>
      <c r="P27" s="196">
        <v>2487</v>
      </c>
      <c r="Q27" s="197">
        <f t="shared" si="10"/>
        <v>0.30825881115202525</v>
      </c>
      <c r="R27" s="198">
        <f t="shared" si="11"/>
        <v>0.88124054462934942</v>
      </c>
      <c r="S27" s="197">
        <f t="shared" si="12"/>
        <v>2.223788004241918E-3</v>
      </c>
      <c r="T27" s="199">
        <f t="shared" si="13"/>
        <v>0.17412308338584331</v>
      </c>
      <c r="U27" s="196">
        <v>3329</v>
      </c>
      <c r="V27" s="196">
        <v>2526</v>
      </c>
      <c r="W27" s="196">
        <v>1868</v>
      </c>
      <c r="X27" s="196">
        <v>3371</v>
      </c>
      <c r="Y27" s="196">
        <v>8727</v>
      </c>
      <c r="Z27" s="196">
        <v>8992</v>
      </c>
      <c r="AA27" s="197">
        <f t="shared" si="14"/>
        <v>3.036553225621641E-2</v>
      </c>
      <c r="AB27" s="198">
        <f t="shared" si="3"/>
        <v>2.5597783056215362</v>
      </c>
      <c r="AC27" s="196">
        <f t="shared" si="4"/>
        <v>265</v>
      </c>
      <c r="AD27" s="196">
        <f t="shared" si="5"/>
        <v>6466</v>
      </c>
      <c r="AE27" s="197">
        <f t="shared" si="15"/>
        <v>5.4351242486811117E-3</v>
      </c>
      <c r="AF27" s="199">
        <f t="shared" si="1"/>
        <v>0.39936758893280633</v>
      </c>
      <c r="AG27" s="199">
        <f t="shared" si="16"/>
        <v>0.62955961632710211</v>
      </c>
      <c r="AH27" s="149"/>
    </row>
    <row r="28" spans="1:34" x14ac:dyDescent="0.25">
      <c r="A28" s="207" t="s">
        <v>207</v>
      </c>
      <c r="B28" s="195" t="s">
        <v>223</v>
      </c>
      <c r="C28" s="196">
        <v>83577</v>
      </c>
      <c r="D28" s="196">
        <v>57653</v>
      </c>
      <c r="E28" s="196">
        <v>914</v>
      </c>
      <c r="F28" s="196">
        <v>57539</v>
      </c>
      <c r="G28" s="196">
        <v>82023</v>
      </c>
      <c r="H28" s="197">
        <f t="shared" si="6"/>
        <v>0.42552008203131786</v>
      </c>
      <c r="I28" s="198">
        <f t="shared" si="7"/>
        <v>-1.8593632219390477E-2</v>
      </c>
      <c r="J28" s="197">
        <f t="shared" si="8"/>
        <v>1.9303699010751029E-2</v>
      </c>
      <c r="K28" s="199">
        <f t="shared" si="9"/>
        <v>1</v>
      </c>
      <c r="L28" s="196">
        <v>63840</v>
      </c>
      <c r="M28" s="196">
        <v>43012</v>
      </c>
      <c r="N28" s="196">
        <v>713</v>
      </c>
      <c r="O28" s="196">
        <v>45745</v>
      </c>
      <c r="P28" s="196">
        <v>62648</v>
      </c>
      <c r="Q28" s="197">
        <f t="shared" si="10"/>
        <v>0.36950486391955395</v>
      </c>
      <c r="R28" s="198">
        <f t="shared" si="11"/>
        <v>-1.867167919799495E-2</v>
      </c>
      <c r="S28" s="197">
        <f t="shared" si="12"/>
        <v>5.6017640084337628E-2</v>
      </c>
      <c r="T28" s="199">
        <f t="shared" si="13"/>
        <v>0.76378576740670301</v>
      </c>
      <c r="U28" s="196">
        <v>13443</v>
      </c>
      <c r="V28" s="196">
        <v>15038</v>
      </c>
      <c r="W28" s="196">
        <v>10759</v>
      </c>
      <c r="X28" s="196">
        <v>125</v>
      </c>
      <c r="Y28" s="196">
        <v>9411</v>
      </c>
      <c r="Z28" s="196">
        <v>15277</v>
      </c>
      <c r="AA28" s="197">
        <f t="shared" si="14"/>
        <v>0.62331314419296557</v>
      </c>
      <c r="AB28" s="198">
        <f t="shared" si="3"/>
        <v>1.5893070887086136E-2</v>
      </c>
      <c r="AC28" s="196">
        <f t="shared" si="4"/>
        <v>5866</v>
      </c>
      <c r="AD28" s="196">
        <f t="shared" si="5"/>
        <v>239</v>
      </c>
      <c r="AE28" s="197">
        <f t="shared" si="15"/>
        <v>9.2340294869997057E-3</v>
      </c>
      <c r="AF28" s="199">
        <f t="shared" si="1"/>
        <v>0.1799298850162126</v>
      </c>
      <c r="AG28" s="199">
        <f t="shared" si="16"/>
        <v>0.18625263645562831</v>
      </c>
      <c r="AH28" s="149"/>
    </row>
    <row r="29" spans="1:34" x14ac:dyDescent="0.25">
      <c r="A29" s="207" t="s">
        <v>215</v>
      </c>
      <c r="B29" s="195" t="s">
        <v>215</v>
      </c>
      <c r="C29" s="196">
        <v>27564</v>
      </c>
      <c r="D29" s="196">
        <v>13608</v>
      </c>
      <c r="E29" s="196">
        <v>3675</v>
      </c>
      <c r="F29" s="196">
        <v>25142</v>
      </c>
      <c r="G29" s="196">
        <v>27487</v>
      </c>
      <c r="H29" s="197">
        <f t="shared" si="6"/>
        <v>9.327022512131089E-2</v>
      </c>
      <c r="I29" s="198">
        <f t="shared" si="7"/>
        <v>-2.7934987665070299E-3</v>
      </c>
      <c r="J29" s="197">
        <f t="shared" si="8"/>
        <v>6.4689266999318909E-3</v>
      </c>
      <c r="K29" s="199">
        <f t="shared" si="9"/>
        <v>1</v>
      </c>
      <c r="L29" s="196">
        <v>9603</v>
      </c>
      <c r="M29" s="196">
        <v>4799</v>
      </c>
      <c r="N29" s="196">
        <v>925</v>
      </c>
      <c r="O29" s="196">
        <v>9460</v>
      </c>
      <c r="P29" s="196">
        <v>10041</v>
      </c>
      <c r="Q29" s="197">
        <f t="shared" si="10"/>
        <v>6.1416490486257969E-2</v>
      </c>
      <c r="R29" s="198">
        <f t="shared" si="11"/>
        <v>4.5610746641674416E-2</v>
      </c>
      <c r="S29" s="197">
        <f t="shared" si="12"/>
        <v>8.9783093488512659E-3</v>
      </c>
      <c r="T29" s="199">
        <f t="shared" si="13"/>
        <v>0.36529995998108195</v>
      </c>
      <c r="U29" s="196">
        <v>11016</v>
      </c>
      <c r="V29" s="196">
        <v>9942</v>
      </c>
      <c r="W29" s="196">
        <v>5100</v>
      </c>
      <c r="X29" s="196">
        <v>1703</v>
      </c>
      <c r="Y29" s="196">
        <v>9056</v>
      </c>
      <c r="Z29" s="196">
        <v>10025</v>
      </c>
      <c r="AA29" s="197">
        <f t="shared" si="14"/>
        <v>0.10700088339222624</v>
      </c>
      <c r="AB29" s="198">
        <f t="shared" si="3"/>
        <v>8.3484208408770577E-3</v>
      </c>
      <c r="AC29" s="196">
        <f t="shared" si="4"/>
        <v>969</v>
      </c>
      <c r="AD29" s="196">
        <f t="shared" si="5"/>
        <v>83</v>
      </c>
      <c r="AE29" s="197">
        <f t="shared" si="15"/>
        <v>6.0595107421072226E-3</v>
      </c>
      <c r="AF29" s="199">
        <f t="shared" si="1"/>
        <v>0.36068785372224643</v>
      </c>
      <c r="AG29" s="199">
        <f t="shared" si="16"/>
        <v>0.36471786662786043</v>
      </c>
      <c r="AH29" s="149"/>
    </row>
    <row r="30" spans="1:34" x14ac:dyDescent="0.25">
      <c r="A30" s="207" t="s">
        <v>375</v>
      </c>
      <c r="B30" s="195" t="s">
        <v>241</v>
      </c>
      <c r="C30" s="196">
        <v>7973</v>
      </c>
      <c r="D30" s="196">
        <v>4062</v>
      </c>
      <c r="E30" s="196">
        <v>9057</v>
      </c>
      <c r="F30" s="196">
        <v>18084</v>
      </c>
      <c r="G30" s="196">
        <v>20004</v>
      </c>
      <c r="H30" s="197">
        <f t="shared" si="6"/>
        <v>0.10617120106171196</v>
      </c>
      <c r="I30" s="198">
        <f t="shared" si="7"/>
        <v>1.508967766210962</v>
      </c>
      <c r="J30" s="197">
        <f>G30/G$7</f>
        <v>4.7078404229431202E-3</v>
      </c>
      <c r="K30" s="199">
        <f t="shared" si="9"/>
        <v>1</v>
      </c>
      <c r="L30" s="196">
        <v>1878</v>
      </c>
      <c r="M30" s="196">
        <v>1032</v>
      </c>
      <c r="N30" s="196">
        <v>2423</v>
      </c>
      <c r="O30" s="196">
        <v>3599</v>
      </c>
      <c r="P30" s="196">
        <v>3578</v>
      </c>
      <c r="Q30" s="197">
        <f t="shared" si="10"/>
        <v>-5.8349541539316485E-3</v>
      </c>
      <c r="R30" s="198">
        <f t="shared" si="11"/>
        <v>0.90521831735889235</v>
      </c>
      <c r="S30" s="197">
        <f>P30/P$7</f>
        <v>3.1993218653709622E-3</v>
      </c>
      <c r="T30" s="199">
        <f t="shared" si="13"/>
        <v>0.17886422715456909</v>
      </c>
      <c r="U30" s="196">
        <v>1835</v>
      </c>
      <c r="V30" s="196">
        <v>2413</v>
      </c>
      <c r="W30" s="196">
        <v>1547</v>
      </c>
      <c r="X30" s="196">
        <v>4069</v>
      </c>
      <c r="Y30" s="196">
        <v>8250</v>
      </c>
      <c r="Z30" s="196">
        <v>9013</v>
      </c>
      <c r="AA30" s="197">
        <f t="shared" si="14"/>
        <v>9.2484848484848392E-2</v>
      </c>
      <c r="AB30" s="198">
        <f t="shared" si="3"/>
        <v>2.7351844177372566</v>
      </c>
      <c r="AC30" s="196">
        <f t="shared" si="4"/>
        <v>763</v>
      </c>
      <c r="AD30" s="196">
        <f t="shared" si="5"/>
        <v>6600</v>
      </c>
      <c r="AE30" s="197">
        <f t="shared" si="15"/>
        <v>5.4478174881408877E-3</v>
      </c>
      <c r="AF30" s="199">
        <f t="shared" si="1"/>
        <v>0.30264643170701117</v>
      </c>
      <c r="AG30" s="199">
        <f t="shared" si="16"/>
        <v>0.45055988802239549</v>
      </c>
      <c r="AH30" s="149"/>
    </row>
    <row r="31" spans="1:34" x14ac:dyDescent="0.25">
      <c r="A31" s="207" t="s">
        <v>223</v>
      </c>
      <c r="B31" s="195" t="s">
        <v>227</v>
      </c>
      <c r="C31" s="196">
        <v>7928</v>
      </c>
      <c r="D31" s="196">
        <v>2597</v>
      </c>
      <c r="E31" s="196">
        <v>2200</v>
      </c>
      <c r="F31" s="196">
        <v>10351</v>
      </c>
      <c r="G31" s="196">
        <v>14516</v>
      </c>
      <c r="H31" s="197">
        <f t="shared" si="6"/>
        <v>0.40237658197275628</v>
      </c>
      <c r="I31" s="198">
        <f t="shared" si="7"/>
        <v>0.83097880928355194</v>
      </c>
      <c r="J31" s="197">
        <f t="shared" si="8"/>
        <v>3.4162673255070156E-3</v>
      </c>
      <c r="K31" s="199">
        <f t="shared" si="9"/>
        <v>1</v>
      </c>
      <c r="L31" s="196">
        <v>3321</v>
      </c>
      <c r="M31" s="196">
        <v>866</v>
      </c>
      <c r="N31" s="196">
        <v>799</v>
      </c>
      <c r="O31" s="196">
        <v>3291</v>
      </c>
      <c r="P31" s="196">
        <v>5495</v>
      </c>
      <c r="Q31" s="197">
        <f t="shared" si="10"/>
        <v>0.66970525676086301</v>
      </c>
      <c r="R31" s="198">
        <f t="shared" si="11"/>
        <v>0.65462210177657343</v>
      </c>
      <c r="S31" s="197">
        <f t="shared" ref="S31:S36" si="17">P31/P$7</f>
        <v>4.9134359000037554E-3</v>
      </c>
      <c r="T31" s="199">
        <f t="shared" si="13"/>
        <v>0.37854780931386056</v>
      </c>
      <c r="U31" s="196">
        <v>1588</v>
      </c>
      <c r="V31" s="196">
        <v>2715</v>
      </c>
      <c r="W31" s="196">
        <v>1066</v>
      </c>
      <c r="X31" s="196">
        <v>813</v>
      </c>
      <c r="Y31" s="196">
        <v>4041</v>
      </c>
      <c r="Z31" s="196">
        <v>5490</v>
      </c>
      <c r="AA31" s="197">
        <f t="shared" si="14"/>
        <v>0.35857461024498893</v>
      </c>
      <c r="AB31" s="198">
        <f t="shared" si="3"/>
        <v>1.0220994475138121</v>
      </c>
      <c r="AC31" s="196">
        <f t="shared" si="4"/>
        <v>1449</v>
      </c>
      <c r="AD31" s="196">
        <f t="shared" si="5"/>
        <v>2775</v>
      </c>
      <c r="AE31" s="197">
        <f t="shared" si="15"/>
        <v>3.3183754587699406E-3</v>
      </c>
      <c r="AF31" s="199">
        <f t="shared" si="1"/>
        <v>0.34245711402623613</v>
      </c>
      <c r="AG31" s="199">
        <f t="shared" si="16"/>
        <v>0.37820336180766051</v>
      </c>
      <c r="AH31" s="149"/>
    </row>
    <row r="32" spans="1:34" x14ac:dyDescent="0.25">
      <c r="A32" s="207" t="s">
        <v>219</v>
      </c>
      <c r="B32" s="195" t="s">
        <v>237</v>
      </c>
      <c r="C32" s="196">
        <v>5043</v>
      </c>
      <c r="D32" s="196">
        <v>2606</v>
      </c>
      <c r="E32" s="196">
        <v>1323</v>
      </c>
      <c r="F32" s="196">
        <v>8440</v>
      </c>
      <c r="G32" s="196">
        <v>12566</v>
      </c>
      <c r="H32" s="197">
        <f t="shared" si="6"/>
        <v>0.48886255924170618</v>
      </c>
      <c r="I32" s="198">
        <f t="shared" si="7"/>
        <v>1.4917707713662502</v>
      </c>
      <c r="J32" s="197">
        <f t="shared" si="8"/>
        <v>2.9573446688014025E-3</v>
      </c>
      <c r="K32" s="199">
        <f t="shared" si="9"/>
        <v>1</v>
      </c>
      <c r="L32" s="196">
        <v>1583</v>
      </c>
      <c r="M32" s="196">
        <v>707</v>
      </c>
      <c r="N32" s="196">
        <v>372</v>
      </c>
      <c r="O32" s="196">
        <v>1957</v>
      </c>
      <c r="P32" s="196">
        <v>2098</v>
      </c>
      <c r="Q32" s="197">
        <f t="shared" si="10"/>
        <v>7.2049054675523694E-2</v>
      </c>
      <c r="R32" s="198">
        <f t="shared" si="11"/>
        <v>0.32533164876816167</v>
      </c>
      <c r="S32" s="197">
        <f t="shared" si="17"/>
        <v>1.8759578741051645E-3</v>
      </c>
      <c r="T32" s="199">
        <f t="shared" si="13"/>
        <v>0.16695845933471271</v>
      </c>
      <c r="U32" s="196">
        <v>2154</v>
      </c>
      <c r="V32" s="196">
        <v>2297</v>
      </c>
      <c r="W32" s="196">
        <v>1408</v>
      </c>
      <c r="X32" s="196">
        <v>790</v>
      </c>
      <c r="Y32" s="196">
        <v>4386</v>
      </c>
      <c r="Z32" s="196">
        <v>5701</v>
      </c>
      <c r="AA32" s="197">
        <f t="shared" si="14"/>
        <v>0.29981760145918823</v>
      </c>
      <c r="AB32" s="198">
        <f t="shared" si="3"/>
        <v>1.481932956029604</v>
      </c>
      <c r="AC32" s="196">
        <f t="shared" si="4"/>
        <v>1315</v>
      </c>
      <c r="AD32" s="196">
        <f t="shared" si="5"/>
        <v>3404</v>
      </c>
      <c r="AE32" s="197">
        <f t="shared" si="15"/>
        <v>3.4459122933419729E-3</v>
      </c>
      <c r="AF32" s="199">
        <f t="shared" si="1"/>
        <v>0.45548284751140194</v>
      </c>
      <c r="AG32" s="199">
        <f t="shared" si="16"/>
        <v>0.45368454559923604</v>
      </c>
      <c r="AH32" s="149"/>
    </row>
    <row r="33" spans="1:36" x14ac:dyDescent="0.25">
      <c r="A33" s="207" t="s">
        <v>225</v>
      </c>
      <c r="B33" s="195" t="s">
        <v>233</v>
      </c>
      <c r="C33" s="196">
        <v>4428</v>
      </c>
      <c r="D33" s="196">
        <v>2347</v>
      </c>
      <c r="E33" s="196">
        <v>6629</v>
      </c>
      <c r="F33" s="196">
        <v>7228</v>
      </c>
      <c r="G33" s="196">
        <v>7693</v>
      </c>
      <c r="H33" s="197">
        <f t="shared" si="6"/>
        <v>6.4333148865522993E-2</v>
      </c>
      <c r="I33" s="198">
        <f t="shared" si="7"/>
        <v>0.73735320686540207</v>
      </c>
      <c r="J33" s="197">
        <f t="shared" si="8"/>
        <v>1.8105087169416828E-3</v>
      </c>
      <c r="K33" s="199">
        <f t="shared" si="9"/>
        <v>1</v>
      </c>
      <c r="L33" s="196">
        <v>1651</v>
      </c>
      <c r="M33" s="196">
        <v>803</v>
      </c>
      <c r="N33" s="196">
        <v>2011</v>
      </c>
      <c r="O33" s="196">
        <v>2592</v>
      </c>
      <c r="P33" s="196">
        <v>2939</v>
      </c>
      <c r="Q33" s="197">
        <f t="shared" si="10"/>
        <v>0.13387345679012341</v>
      </c>
      <c r="R33" s="198">
        <f t="shared" si="11"/>
        <v>0.78013325257419752</v>
      </c>
      <c r="S33" s="197">
        <f t="shared" si="17"/>
        <v>2.6279505204933645E-3</v>
      </c>
      <c r="T33" s="199">
        <f t="shared" si="13"/>
        <v>0.3820356167944885</v>
      </c>
      <c r="U33" s="196">
        <v>1234</v>
      </c>
      <c r="V33" s="196">
        <v>1135</v>
      </c>
      <c r="W33" s="196">
        <v>743</v>
      </c>
      <c r="X33" s="196">
        <v>1779</v>
      </c>
      <c r="Y33" s="196">
        <v>2248</v>
      </c>
      <c r="Z33" s="196">
        <v>2190</v>
      </c>
      <c r="AA33" s="197">
        <f t="shared" si="14"/>
        <v>-2.5800711743772187E-2</v>
      </c>
      <c r="AB33" s="198">
        <f t="shared" si="3"/>
        <v>0.92951541850220254</v>
      </c>
      <c r="AC33" s="196">
        <f t="shared" si="4"/>
        <v>-58</v>
      </c>
      <c r="AD33" s="196">
        <f t="shared" si="5"/>
        <v>1055</v>
      </c>
      <c r="AE33" s="197">
        <f t="shared" si="15"/>
        <v>1.3237235436623261E-3</v>
      </c>
      <c r="AF33" s="199">
        <f t="shared" si="1"/>
        <v>0.25632339656729902</v>
      </c>
      <c r="AG33" s="199">
        <f t="shared" si="16"/>
        <v>0.28467437930586248</v>
      </c>
      <c r="AH33" s="149"/>
    </row>
    <row r="34" spans="1:36" x14ac:dyDescent="0.25">
      <c r="A34" s="207" t="s">
        <v>221</v>
      </c>
      <c r="B34" s="195" t="s">
        <v>239</v>
      </c>
      <c r="C34" s="196">
        <v>17965</v>
      </c>
      <c r="D34" s="196">
        <v>9186</v>
      </c>
      <c r="E34" s="196">
        <v>1904</v>
      </c>
      <c r="F34" s="196">
        <v>4407</v>
      </c>
      <c r="G34" s="196">
        <v>5226</v>
      </c>
      <c r="H34" s="197">
        <f t="shared" si="6"/>
        <v>0.18584070796460184</v>
      </c>
      <c r="I34" s="198">
        <f t="shared" si="7"/>
        <v>-0.70910102978012801</v>
      </c>
      <c r="J34" s="197">
        <f t="shared" si="8"/>
        <v>1.2299127199710432E-3</v>
      </c>
      <c r="K34" s="199">
        <f t="shared" si="9"/>
        <v>1</v>
      </c>
      <c r="L34" s="196">
        <v>1665</v>
      </c>
      <c r="M34" s="196">
        <v>1196</v>
      </c>
      <c r="N34" s="196">
        <v>695</v>
      </c>
      <c r="O34" s="196">
        <v>994</v>
      </c>
      <c r="P34" s="196">
        <v>1201</v>
      </c>
      <c r="Q34" s="197">
        <f t="shared" si="10"/>
        <v>0.20824949698189132</v>
      </c>
      <c r="R34" s="198">
        <f t="shared" si="11"/>
        <v>-0.27867867867867868</v>
      </c>
      <c r="S34" s="197">
        <f t="shared" si="17"/>
        <v>1.0738919956150156E-3</v>
      </c>
      <c r="T34" s="199">
        <f t="shared" si="13"/>
        <v>0.22981247608113281</v>
      </c>
      <c r="U34" s="196">
        <v>12662</v>
      </c>
      <c r="V34" s="196">
        <v>15359</v>
      </c>
      <c r="W34" s="196">
        <v>7320</v>
      </c>
      <c r="X34" s="196">
        <v>946</v>
      </c>
      <c r="Y34" s="196">
        <v>2625</v>
      </c>
      <c r="Z34" s="196">
        <v>3152</v>
      </c>
      <c r="AA34" s="197">
        <f t="shared" si="14"/>
        <v>0.2007619047619047</v>
      </c>
      <c r="AB34" s="198">
        <f t="shared" si="3"/>
        <v>-0.79477830587928899</v>
      </c>
      <c r="AC34" s="196">
        <f t="shared" si="4"/>
        <v>527</v>
      </c>
      <c r="AD34" s="196">
        <f t="shared" si="5"/>
        <v>-12207</v>
      </c>
      <c r="AE34" s="197">
        <f t="shared" si="15"/>
        <v>1.9051947989149093E-3</v>
      </c>
      <c r="AF34" s="199">
        <f t="shared" si="1"/>
        <v>0.85494016142499307</v>
      </c>
      <c r="AG34" s="199">
        <f t="shared" si="16"/>
        <v>0.60313815537696136</v>
      </c>
      <c r="AH34" s="149"/>
    </row>
    <row r="35" spans="1:36" x14ac:dyDescent="0.25">
      <c r="A35" s="207" t="s">
        <v>376</v>
      </c>
      <c r="B35" s="195" t="s">
        <v>217</v>
      </c>
      <c r="C35" s="196">
        <v>2901</v>
      </c>
      <c r="D35" s="196">
        <v>2161</v>
      </c>
      <c r="E35" s="196">
        <v>324</v>
      </c>
      <c r="F35" s="196">
        <v>2723</v>
      </c>
      <c r="G35" s="196">
        <v>4596</v>
      </c>
      <c r="H35" s="197">
        <f t="shared" si="6"/>
        <v>0.68784428938670583</v>
      </c>
      <c r="I35" s="198">
        <f t="shared" si="7"/>
        <v>0.5842812823164425</v>
      </c>
      <c r="J35" s="197">
        <f t="shared" si="8"/>
        <v>1.0816454001123066E-3</v>
      </c>
      <c r="K35" s="199">
        <f t="shared" si="9"/>
        <v>1</v>
      </c>
      <c r="L35" s="196">
        <v>864</v>
      </c>
      <c r="M35" s="196">
        <v>598</v>
      </c>
      <c r="N35" s="196">
        <v>147</v>
      </c>
      <c r="O35" s="196">
        <v>732</v>
      </c>
      <c r="P35" s="196">
        <v>1401</v>
      </c>
      <c r="Q35" s="197">
        <f t="shared" si="10"/>
        <v>0.91393442622950816</v>
      </c>
      <c r="R35" s="198">
        <f t="shared" si="11"/>
        <v>0.62152777777777768</v>
      </c>
      <c r="S35" s="197">
        <f t="shared" si="17"/>
        <v>1.2527249674076908E-3</v>
      </c>
      <c r="T35" s="199">
        <f t="shared" si="13"/>
        <v>0.30483028720626631</v>
      </c>
      <c r="U35" s="196">
        <v>1021</v>
      </c>
      <c r="V35" s="196">
        <v>1278</v>
      </c>
      <c r="W35" s="196">
        <v>989</v>
      </c>
      <c r="X35" s="196">
        <v>101</v>
      </c>
      <c r="Y35" s="196">
        <v>1300</v>
      </c>
      <c r="Z35" s="196">
        <v>2167</v>
      </c>
      <c r="AA35" s="197">
        <f t="shared" si="14"/>
        <v>0.66692307692307695</v>
      </c>
      <c r="AB35" s="198">
        <f t="shared" si="3"/>
        <v>0.69561815336463217</v>
      </c>
      <c r="AC35" s="196">
        <f t="shared" si="4"/>
        <v>867</v>
      </c>
      <c r="AD35" s="196">
        <f t="shared" si="5"/>
        <v>889</v>
      </c>
      <c r="AE35" s="197">
        <f t="shared" si="15"/>
        <v>1.3098214242540003E-3</v>
      </c>
      <c r="AF35" s="199">
        <f t="shared" si="1"/>
        <v>0.44053774560496378</v>
      </c>
      <c r="AG35" s="199">
        <f t="shared" si="16"/>
        <v>0.471496953872933</v>
      </c>
      <c r="AH35" s="149"/>
    </row>
    <row r="36" spans="1:36" x14ac:dyDescent="0.25">
      <c r="A36" s="200" t="s">
        <v>377</v>
      </c>
      <c r="B36" s="201" t="s">
        <v>377</v>
      </c>
      <c r="C36" s="202">
        <f>C11-SUM(C12:C35)</f>
        <v>184414</v>
      </c>
      <c r="D36" s="202">
        <f>D11-SUM(D12:D35)</f>
        <v>89158</v>
      </c>
      <c r="E36" s="202">
        <f>E11-SUM(E12:E35)</f>
        <v>52068</v>
      </c>
      <c r="F36" s="202">
        <f>F11-SUM(F12:F35)</f>
        <v>153938</v>
      </c>
      <c r="G36" s="202">
        <f>G11-SUM(G12:G35)</f>
        <v>180483</v>
      </c>
      <c r="H36" s="203">
        <f t="shared" si="6"/>
        <v>0.17243955358650886</v>
      </c>
      <c r="I36" s="204">
        <f t="shared" si="7"/>
        <v>-2.1316169054410139E-2</v>
      </c>
      <c r="J36" s="203">
        <f t="shared" si="8"/>
        <v>4.247576300010214E-2</v>
      </c>
      <c r="K36" s="205">
        <f t="shared" si="9"/>
        <v>1</v>
      </c>
      <c r="L36" s="202">
        <f>L11-SUM(L12:L35)</f>
        <v>46116</v>
      </c>
      <c r="M36" s="202">
        <f>M11-SUM(M12:M35)</f>
        <v>22819</v>
      </c>
      <c r="N36" s="202">
        <f>N11-SUM(N12:N35)</f>
        <v>20420</v>
      </c>
      <c r="O36" s="202">
        <f>O11-SUM(O12:O35)</f>
        <v>40066</v>
      </c>
      <c r="P36" s="202">
        <f>P11-SUM(P12:P35)</f>
        <v>53590</v>
      </c>
      <c r="Q36" s="203">
        <f t="shared" si="10"/>
        <v>0.33754305396096451</v>
      </c>
      <c r="R36" s="204">
        <f t="shared" si="11"/>
        <v>0.16206956370890802</v>
      </c>
      <c r="S36" s="203">
        <f t="shared" si="17"/>
        <v>4.7918294791847366E-2</v>
      </c>
      <c r="T36" s="205">
        <f t="shared" si="13"/>
        <v>0.29692547220513843</v>
      </c>
      <c r="U36" s="202">
        <f t="shared" ref="U36:Z36" si="18">U11-SUM(U12:U35)</f>
        <v>83690</v>
      </c>
      <c r="V36" s="202">
        <f t="shared" si="18"/>
        <v>87492</v>
      </c>
      <c r="W36" s="202">
        <f t="shared" si="18"/>
        <v>42593</v>
      </c>
      <c r="X36" s="202">
        <f t="shared" si="18"/>
        <v>24926</v>
      </c>
      <c r="Y36" s="202">
        <f t="shared" si="18"/>
        <v>79204</v>
      </c>
      <c r="Z36" s="202">
        <f t="shared" si="18"/>
        <v>87321</v>
      </c>
      <c r="AA36" s="203">
        <f t="shared" si="14"/>
        <v>0.10248219786879442</v>
      </c>
      <c r="AB36" s="204">
        <f t="shared" si="3"/>
        <v>-1.9544644081744833E-3</v>
      </c>
      <c r="AC36" s="202">
        <f>Z36-Y36</f>
        <v>8117</v>
      </c>
      <c r="AD36" s="202">
        <f t="shared" si="5"/>
        <v>-171</v>
      </c>
      <c r="AE36" s="203">
        <f t="shared" si="15"/>
        <v>5.2780302993670307E-2</v>
      </c>
      <c r="AF36" s="205">
        <f t="shared" si="1"/>
        <v>0.47443252681466702</v>
      </c>
      <c r="AG36" s="205">
        <f t="shared" si="16"/>
        <v>0.48381842057146657</v>
      </c>
      <c r="AH36" s="149"/>
    </row>
    <row r="37" spans="1:36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6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6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525</v>
      </c>
      <c r="V39" s="182" t="s">
        <v>520</v>
      </c>
      <c r="W39" s="182" t="s">
        <v>521</v>
      </c>
      <c r="X39" s="182" t="s">
        <v>522</v>
      </c>
      <c r="Y39" s="182" t="s">
        <v>523</v>
      </c>
      <c r="Z39" s="182" t="s">
        <v>524</v>
      </c>
      <c r="AA39" s="183" t="str">
        <f>CONCATENATE("var. ",RIGHT(Z39,2),"/",RIGHT(Y39,2))</f>
        <v>var. 23/22</v>
      </c>
      <c r="AB39" s="183" t="str">
        <f>CONCATENATE("var. ",RIGHT(Z39,2),"/",RIGHT(V39,2))</f>
        <v>var. 23/19</v>
      </c>
      <c r="AC39" s="182" t="str">
        <f>CONCATENATE("dif. ",RIGHT(Z39,2),"/",RIGHT(Y39,2))</f>
        <v>dif. 23/22</v>
      </c>
      <c r="AD39" s="182" t="str">
        <f>CONCATENATE("dif. ",RIGHT(Z39,2),"/",RIGHT(V39,2))</f>
        <v>dif. 23/19</v>
      </c>
      <c r="AE39" s="183" t="str">
        <f>CONCATENATE("Cuota s/ total lugares de residencia ",RIGHT(Z39,4))</f>
        <v>Cuota s/ total lugares de residencia 2023</v>
      </c>
      <c r="AF39" s="184" t="str">
        <f>CONCATENATE("cuota s/ Canarias ",RIGHT(Z39,4))</f>
        <v>cuota s/ Canarias 2023</v>
      </c>
      <c r="AG39" s="184" t="str">
        <f>CONCATENATE("cuota s/ Canarias ",RIGHT(AA39,4))</f>
        <v>cuota s/ Canarias 3/22</v>
      </c>
      <c r="AH39" s="206"/>
      <c r="AI39" s="206"/>
      <c r="AJ39" s="206"/>
    </row>
    <row r="40" spans="1:36" x14ac:dyDescent="0.25">
      <c r="B40" s="186" t="s">
        <v>133</v>
      </c>
      <c r="C40" s="187">
        <f>C41+C44</f>
        <v>589457</v>
      </c>
      <c r="D40" s="187">
        <f>D41+D44</f>
        <v>287187</v>
      </c>
      <c r="E40" s="187">
        <f>E41+E44</f>
        <v>98142</v>
      </c>
      <c r="F40" s="187">
        <f>F41+F44</f>
        <v>588832</v>
      </c>
      <c r="G40" s="187">
        <f>G41+G44</f>
        <v>690135</v>
      </c>
      <c r="H40" s="188">
        <f>IFERROR(G40/F40-1,"-")</f>
        <v>0.17204058203358508</v>
      </c>
      <c r="I40" s="188">
        <f>IFERROR(G40/C40-1,"-")</f>
        <v>0.17079786990399648</v>
      </c>
      <c r="J40" s="188">
        <f t="shared" ref="J40:J69" si="19">G40/G$40</f>
        <v>1</v>
      </c>
      <c r="K40" s="189">
        <f>G40/$G7</f>
        <v>0.16241978855668118</v>
      </c>
      <c r="L40" s="187">
        <f>L41+L44</f>
        <v>668196</v>
      </c>
      <c r="M40" s="187">
        <f>M41+M44</f>
        <v>284356</v>
      </c>
      <c r="N40" s="187">
        <f>N41+N44</f>
        <v>55366</v>
      </c>
      <c r="O40" s="187">
        <f>O41+O44</f>
        <v>609446</v>
      </c>
      <c r="P40" s="187">
        <f>P41+P44</f>
        <v>702413</v>
      </c>
      <c r="Q40" s="188">
        <f>IFERROR(P40/O40-1,"-")</f>
        <v>0.15254345750074649</v>
      </c>
      <c r="R40" s="188">
        <f>IFERROR(P40/L40-1,"-")</f>
        <v>5.1208028781974058E-2</v>
      </c>
      <c r="S40" s="188">
        <f t="shared" ref="S40:S69" si="20">P40/P$40</f>
        <v>1</v>
      </c>
      <c r="T40" s="189">
        <f>P40/$G7</f>
        <v>0.16530935387926146</v>
      </c>
      <c r="U40" s="187">
        <f t="shared" ref="U40:Z40" si="21">U41+U44</f>
        <v>73580</v>
      </c>
      <c r="V40" s="187">
        <f t="shared" si="21"/>
        <v>68320</v>
      </c>
      <c r="W40" s="187">
        <f t="shared" si="21"/>
        <v>33919</v>
      </c>
      <c r="X40" s="187">
        <f t="shared" si="21"/>
        <v>10866</v>
      </c>
      <c r="Y40" s="187">
        <f t="shared" si="21"/>
        <v>34254</v>
      </c>
      <c r="Z40" s="187">
        <f t="shared" si="21"/>
        <v>45424</v>
      </c>
      <c r="AA40" s="188">
        <f>IFERROR(Z40/Y40-1,"-")</f>
        <v>0.32609330297191574</v>
      </c>
      <c r="AB40" s="188">
        <f t="shared" ref="AB40:AB69" si="22">IFERROR(Z40/V40-1,"-")</f>
        <v>-0.33512880562060887</v>
      </c>
      <c r="AC40" s="187">
        <f>Z40-Y40</f>
        <v>11170</v>
      </c>
      <c r="AD40" s="187">
        <f>Z40-V40</f>
        <v>-22896</v>
      </c>
      <c r="AE40" s="188">
        <f t="shared" ref="AE40:AE69" si="23">Z40/Z$40</f>
        <v>1</v>
      </c>
      <c r="AF40" s="189">
        <f>Z40/$G7</f>
        <v>1.0690309106767062E-2</v>
      </c>
      <c r="AG40" s="189">
        <f>AA40/$G7</f>
        <v>7.674441278655383E-8</v>
      </c>
      <c r="AH40" s="50"/>
      <c r="AI40" s="50"/>
      <c r="AJ40" s="50"/>
    </row>
    <row r="41" spans="1:36" x14ac:dyDescent="0.25">
      <c r="B41" s="190" t="s">
        <v>166</v>
      </c>
      <c r="C41" s="191">
        <v>49722</v>
      </c>
      <c r="D41" s="191">
        <v>17357</v>
      </c>
      <c r="E41" s="191">
        <v>20673</v>
      </c>
      <c r="F41" s="191">
        <v>61125</v>
      </c>
      <c r="G41" s="191">
        <v>70142</v>
      </c>
      <c r="H41" s="192">
        <f>IFERROR(G41/F41-1,"-")</f>
        <v>0.14751738241308798</v>
      </c>
      <c r="I41" s="193">
        <f>IFERROR(G41/C41-1,"-")</f>
        <v>0.41068339970234513</v>
      </c>
      <c r="J41" s="192">
        <f t="shared" si="19"/>
        <v>0.10163518731842321</v>
      </c>
      <c r="K41" s="194">
        <f t="shared" ref="K41:K69" si="24">G41/$G8</f>
        <v>9.4169927971591405E-2</v>
      </c>
      <c r="L41" s="191">
        <v>77907</v>
      </c>
      <c r="M41" s="191">
        <v>32024</v>
      </c>
      <c r="N41" s="191">
        <v>26686</v>
      </c>
      <c r="O41" s="191">
        <v>89541</v>
      </c>
      <c r="P41" s="191">
        <v>93977</v>
      </c>
      <c r="Q41" s="192">
        <f>IFERROR(P41/O41-1,"-")</f>
        <v>4.9541550797958411E-2</v>
      </c>
      <c r="R41" s="193">
        <f>IFERROR(P41/L41-1,"-")</f>
        <v>0.20627158021743863</v>
      </c>
      <c r="S41" s="192">
        <f t="shared" si="20"/>
        <v>0.13379165818400285</v>
      </c>
      <c r="T41" s="194">
        <f t="shared" ref="T41:T69" si="25">P41/$G8</f>
        <v>0.12616987426914325</v>
      </c>
      <c r="U41" s="191">
        <v>19038</v>
      </c>
      <c r="V41" s="191">
        <v>21320</v>
      </c>
      <c r="W41" s="191">
        <v>8614</v>
      </c>
      <c r="X41" s="191">
        <v>7945</v>
      </c>
      <c r="Y41" s="191">
        <v>22238</v>
      </c>
      <c r="Z41" s="191">
        <v>21021</v>
      </c>
      <c r="AA41" s="192">
        <f>IFERROR(Z41/Y41-1,"-")</f>
        <v>-5.4726144437449387E-2</v>
      </c>
      <c r="AB41" s="193">
        <f t="shared" si="22"/>
        <v>-1.4024390243902451E-2</v>
      </c>
      <c r="AC41" s="191">
        <f t="shared" ref="AC41:AC68" si="26">Z41-Y41</f>
        <v>-1217</v>
      </c>
      <c r="AD41" s="191">
        <f t="shared" ref="AD41:AD69" si="27">Z41-V41</f>
        <v>-299</v>
      </c>
      <c r="AE41" s="192">
        <f t="shared" si="23"/>
        <v>0.46277298344487494</v>
      </c>
      <c r="AF41" s="194">
        <f t="shared" ref="AF41:AG56" si="28">Z41/$G8</f>
        <v>2.822197906947083E-2</v>
      </c>
      <c r="AG41" s="194">
        <f t="shared" si="28"/>
        <v>-7.3473198366706347E-8</v>
      </c>
      <c r="AH41" s="50"/>
      <c r="AI41" s="50"/>
      <c r="AJ41" s="50"/>
    </row>
    <row r="42" spans="1:36" x14ac:dyDescent="0.25">
      <c r="B42" s="195" t="s">
        <v>98</v>
      </c>
      <c r="C42" s="196">
        <v>24660</v>
      </c>
      <c r="D42" s="196">
        <v>7012</v>
      </c>
      <c r="E42" s="196">
        <v>11229</v>
      </c>
      <c r="F42" s="196">
        <v>31788</v>
      </c>
      <c r="G42" s="196">
        <v>31753</v>
      </c>
      <c r="H42" s="197">
        <f>IFERROR(G42/F42-1,"-")</f>
        <v>-1.1010444192777191E-3</v>
      </c>
      <c r="I42" s="198">
        <f>IFERROR(G42/C42-1,"-")</f>
        <v>0.28763179237631786</v>
      </c>
      <c r="J42" s="197">
        <f t="shared" si="19"/>
        <v>4.6009838654755955E-2</v>
      </c>
      <c r="K42" s="199">
        <f t="shared" si="24"/>
        <v>0.10415873932268772</v>
      </c>
      <c r="L42" s="196">
        <v>20208</v>
      </c>
      <c r="M42" s="196">
        <v>7878</v>
      </c>
      <c r="N42" s="196">
        <v>8422</v>
      </c>
      <c r="O42" s="196">
        <v>23755</v>
      </c>
      <c r="P42" s="196">
        <v>21568</v>
      </c>
      <c r="Q42" s="197">
        <f>IFERROR(P42/O42-1,"-")</f>
        <v>-9.2064828457166903E-2</v>
      </c>
      <c r="R42" s="198">
        <f>IFERROR(P42/L42-1,"-")</f>
        <v>6.7300079176563665E-2</v>
      </c>
      <c r="S42" s="197">
        <f t="shared" si="20"/>
        <v>3.0705582043612518E-2</v>
      </c>
      <c r="T42" s="199">
        <f t="shared" si="25"/>
        <v>7.0749084801805473E-2</v>
      </c>
      <c r="U42" s="196">
        <v>11160</v>
      </c>
      <c r="V42" s="196">
        <v>12180</v>
      </c>
      <c r="W42" s="196">
        <v>4892</v>
      </c>
      <c r="X42" s="196">
        <v>2802</v>
      </c>
      <c r="Y42" s="196">
        <v>6780</v>
      </c>
      <c r="Z42" s="196">
        <v>7330</v>
      </c>
      <c r="AA42" s="197">
        <f>IFERROR(Z42/Y42-1,"-")</f>
        <v>8.1120943952802449E-2</v>
      </c>
      <c r="AB42" s="198">
        <f t="shared" si="22"/>
        <v>-0.39819376026272579</v>
      </c>
      <c r="AC42" s="196">
        <f t="shared" si="26"/>
        <v>550</v>
      </c>
      <c r="AD42" s="196">
        <f t="shared" si="27"/>
        <v>-4850</v>
      </c>
      <c r="AE42" s="197">
        <f t="shared" si="23"/>
        <v>0.16136843959140543</v>
      </c>
      <c r="AF42" s="199">
        <f t="shared" si="28"/>
        <v>2.4044454358180364E-2</v>
      </c>
      <c r="AG42" s="199">
        <f t="shared" si="28"/>
        <v>2.6609943170063652E-7</v>
      </c>
      <c r="AH42" s="50"/>
      <c r="AI42" s="50"/>
      <c r="AJ42" s="50"/>
    </row>
    <row r="43" spans="1:36" x14ac:dyDescent="0.25">
      <c r="B43" s="195" t="s">
        <v>170</v>
      </c>
      <c r="C43" s="196">
        <v>25062</v>
      </c>
      <c r="D43" s="196">
        <v>10345</v>
      </c>
      <c r="E43" s="196">
        <v>9444</v>
      </c>
      <c r="F43" s="196">
        <v>29337</v>
      </c>
      <c r="G43" s="196">
        <v>38389</v>
      </c>
      <c r="H43" s="197">
        <f>IFERROR(G43/F43-1,"-")</f>
        <v>0.30855234004840315</v>
      </c>
      <c r="I43" s="198">
        <f>IFERROR(G43/C43-1,"-")</f>
        <v>0.53176123214428217</v>
      </c>
      <c r="J43" s="197">
        <f t="shared" si="19"/>
        <v>5.5625348663667251E-2</v>
      </c>
      <c r="K43" s="199">
        <f t="shared" si="24"/>
        <v>8.7249115326834742E-2</v>
      </c>
      <c r="L43" s="196">
        <v>57699</v>
      </c>
      <c r="M43" s="196">
        <v>24146</v>
      </c>
      <c r="N43" s="196">
        <v>18264</v>
      </c>
      <c r="O43" s="196">
        <v>65786</v>
      </c>
      <c r="P43" s="196">
        <v>72409</v>
      </c>
      <c r="Q43" s="197">
        <f>IFERROR(P43/O43-1,"-")</f>
        <v>0.10067491563554554</v>
      </c>
      <c r="R43" s="198">
        <f>IFERROR(P43/L43-1,"-")</f>
        <v>0.25494375985718998</v>
      </c>
      <c r="S43" s="197">
        <f t="shared" si="20"/>
        <v>0.10308607614039034</v>
      </c>
      <c r="T43" s="199">
        <f t="shared" si="25"/>
        <v>0.16456852722656951</v>
      </c>
      <c r="U43" s="196">
        <v>7878</v>
      </c>
      <c r="V43" s="196">
        <v>9140</v>
      </c>
      <c r="W43" s="196">
        <v>3722</v>
      </c>
      <c r="X43" s="196">
        <v>5143</v>
      </c>
      <c r="Y43" s="196">
        <v>15458</v>
      </c>
      <c r="Z43" s="196">
        <v>13691</v>
      </c>
      <c r="AA43" s="197">
        <f>IFERROR(Z43/Y43-1,"-")</f>
        <v>-0.11430974252814075</v>
      </c>
      <c r="AB43" s="198">
        <f t="shared" si="22"/>
        <v>0.49792122538293215</v>
      </c>
      <c r="AC43" s="196">
        <f t="shared" si="26"/>
        <v>-1767</v>
      </c>
      <c r="AD43" s="196">
        <f t="shared" si="27"/>
        <v>4551</v>
      </c>
      <c r="AE43" s="197">
        <f t="shared" si="23"/>
        <v>0.30140454385346954</v>
      </c>
      <c r="AF43" s="199">
        <f t="shared" si="28"/>
        <v>3.1116404124611072E-2</v>
      </c>
      <c r="AG43" s="199">
        <f t="shared" si="28"/>
        <v>-2.5979900254808767E-7</v>
      </c>
      <c r="AH43" s="50"/>
      <c r="AI43" s="50"/>
      <c r="AJ43" s="50"/>
    </row>
    <row r="44" spans="1:36" x14ac:dyDescent="0.25">
      <c r="B44" s="190" t="s">
        <v>178</v>
      </c>
      <c r="C44" s="191">
        <v>539735</v>
      </c>
      <c r="D44" s="191">
        <v>269830</v>
      </c>
      <c r="E44" s="191">
        <v>77469</v>
      </c>
      <c r="F44" s="191">
        <v>527707</v>
      </c>
      <c r="G44" s="191">
        <v>619993</v>
      </c>
      <c r="H44" s="192">
        <f>IFERROR(G44/F44-1,"-")</f>
        <v>0.17488113669138361</v>
      </c>
      <c r="I44" s="193">
        <f>IFERROR(G44/C44-1,"-")</f>
        <v>0.14869889853353957</v>
      </c>
      <c r="J44" s="192">
        <f t="shared" si="19"/>
        <v>0.89836481268157675</v>
      </c>
      <c r="K44" s="194">
        <f t="shared" si="24"/>
        <v>0.17692667476543397</v>
      </c>
      <c r="L44" s="191">
        <v>590289</v>
      </c>
      <c r="M44" s="191">
        <v>252332</v>
      </c>
      <c r="N44" s="191">
        <v>28680</v>
      </c>
      <c r="O44" s="191">
        <v>519905</v>
      </c>
      <c r="P44" s="191">
        <v>608436</v>
      </c>
      <c r="Q44" s="192">
        <f>IFERROR(P44/O44-1,"-")</f>
        <v>0.1702830324770872</v>
      </c>
      <c r="R44" s="193">
        <f>IFERROR(P44/L44-1,"-")</f>
        <v>3.0742568470698339E-2</v>
      </c>
      <c r="S44" s="192">
        <f t="shared" si="20"/>
        <v>0.86620834181599715</v>
      </c>
      <c r="T44" s="194">
        <f t="shared" si="25"/>
        <v>0.17362866723911652</v>
      </c>
      <c r="U44" s="191">
        <v>54542</v>
      </c>
      <c r="V44" s="191">
        <v>47000</v>
      </c>
      <c r="W44" s="191">
        <v>25305</v>
      </c>
      <c r="X44" s="191">
        <v>2921</v>
      </c>
      <c r="Y44" s="191">
        <v>12016</v>
      </c>
      <c r="Z44" s="191">
        <v>24403</v>
      </c>
      <c r="AA44" s="192">
        <f>IFERROR(Z44/Y44-1,"-")</f>
        <v>1.0308754993342211</v>
      </c>
      <c r="AB44" s="193">
        <f t="shared" si="22"/>
        <v>-0.48078723404255319</v>
      </c>
      <c r="AC44" s="191">
        <f t="shared" si="26"/>
        <v>12387</v>
      </c>
      <c r="AD44" s="191">
        <f t="shared" si="27"/>
        <v>-22597</v>
      </c>
      <c r="AE44" s="192">
        <f t="shared" si="23"/>
        <v>0.53722701655512506</v>
      </c>
      <c r="AF44" s="194">
        <f t="shared" si="28"/>
        <v>6.9638554698212476E-3</v>
      </c>
      <c r="AG44" s="194">
        <f t="shared" si="28"/>
        <v>2.9417973137496723E-7</v>
      </c>
      <c r="AH44" s="50"/>
      <c r="AI44" s="50"/>
      <c r="AJ44" s="50"/>
    </row>
    <row r="45" spans="1:36" x14ac:dyDescent="0.25">
      <c r="B45" s="195" t="s">
        <v>182</v>
      </c>
      <c r="C45" s="196">
        <v>140918</v>
      </c>
      <c r="D45" s="196">
        <v>60483</v>
      </c>
      <c r="E45" s="196">
        <v>876</v>
      </c>
      <c r="F45" s="196">
        <v>134777</v>
      </c>
      <c r="G45" s="196">
        <v>181880</v>
      </c>
      <c r="H45" s="197">
        <f t="shared" ref="H45:H69" si="29">IFERROR(G45/F45-1,"-")</f>
        <v>0.3494884141953003</v>
      </c>
      <c r="I45" s="198">
        <f t="shared" ref="I45:I69" si="30">IFERROR(G45/C45-1,"-")</f>
        <v>0.29067968605855898</v>
      </c>
      <c r="J45" s="197">
        <f t="shared" si="19"/>
        <v>0.26354264020807522</v>
      </c>
      <c r="K45" s="199">
        <f t="shared" si="24"/>
        <v>0.143465413855282</v>
      </c>
      <c r="L45" s="196">
        <v>284698</v>
      </c>
      <c r="M45" s="196">
        <v>120135</v>
      </c>
      <c r="N45" s="196">
        <v>1845</v>
      </c>
      <c r="O45" s="196">
        <v>248856</v>
      </c>
      <c r="P45" s="196">
        <v>304299</v>
      </c>
      <c r="Q45" s="197">
        <f t="shared" ref="Q45:Q69" si="31">IFERROR(P45/O45-1,"-")</f>
        <v>0.22279149387597652</v>
      </c>
      <c r="R45" s="198">
        <f t="shared" ref="R45:R69" si="32">IFERROR(P45/L45-1,"-")</f>
        <v>6.8848393736520741E-2</v>
      </c>
      <c r="S45" s="197">
        <f t="shared" si="20"/>
        <v>0.43321948768032481</v>
      </c>
      <c r="T45" s="199">
        <f t="shared" si="25"/>
        <v>0.24002849115212477</v>
      </c>
      <c r="U45" s="196">
        <v>12181</v>
      </c>
      <c r="V45" s="196">
        <v>9696</v>
      </c>
      <c r="W45" s="196">
        <v>4997</v>
      </c>
      <c r="X45" s="196">
        <v>81</v>
      </c>
      <c r="Y45" s="196">
        <v>3135</v>
      </c>
      <c r="Z45" s="196">
        <v>4623</v>
      </c>
      <c r="AA45" s="197">
        <f t="shared" ref="AA45:AA69" si="33">IFERROR(Z45/Y45-1,"-")</f>
        <v>0.47464114832535875</v>
      </c>
      <c r="AB45" s="198">
        <f t="shared" si="22"/>
        <v>-0.5232054455445545</v>
      </c>
      <c r="AC45" s="196">
        <f t="shared" si="26"/>
        <v>1488</v>
      </c>
      <c r="AD45" s="196">
        <f t="shared" si="27"/>
        <v>-5073</v>
      </c>
      <c r="AE45" s="197">
        <f t="shared" si="23"/>
        <v>0.10177439239168722</v>
      </c>
      <c r="AF45" s="199">
        <f t="shared" si="28"/>
        <v>3.6465835069989477E-3</v>
      </c>
      <c r="AG45" s="199">
        <f t="shared" si="28"/>
        <v>3.7439294467365228E-7</v>
      </c>
      <c r="AH45" s="50"/>
      <c r="AI45" s="50"/>
      <c r="AJ45" s="50"/>
    </row>
    <row r="46" spans="1:36" x14ac:dyDescent="0.25">
      <c r="B46" s="195" t="s">
        <v>186</v>
      </c>
      <c r="C46" s="196">
        <v>217158</v>
      </c>
      <c r="D46" s="196">
        <v>115962</v>
      </c>
      <c r="E46" s="196">
        <v>37467</v>
      </c>
      <c r="F46" s="196">
        <v>200659</v>
      </c>
      <c r="G46" s="196">
        <v>228145</v>
      </c>
      <c r="H46" s="197">
        <f t="shared" si="29"/>
        <v>0.13697865533068532</v>
      </c>
      <c r="I46" s="198">
        <f t="shared" si="30"/>
        <v>5.059449801526994E-2</v>
      </c>
      <c r="J46" s="197">
        <f t="shared" si="19"/>
        <v>0.33058024879190301</v>
      </c>
      <c r="K46" s="199">
        <f t="shared" si="24"/>
        <v>0.34519672029450171</v>
      </c>
      <c r="L46" s="196">
        <v>107713</v>
      </c>
      <c r="M46" s="196">
        <v>41359</v>
      </c>
      <c r="N46" s="196">
        <v>4789</v>
      </c>
      <c r="O46" s="196">
        <v>66305</v>
      </c>
      <c r="P46" s="196">
        <v>76474</v>
      </c>
      <c r="Q46" s="197">
        <f t="shared" si="31"/>
        <v>0.15336701606213698</v>
      </c>
      <c r="R46" s="198">
        <f t="shared" si="32"/>
        <v>-0.29002070316489192</v>
      </c>
      <c r="S46" s="197">
        <f t="shared" si="20"/>
        <v>0.10887326971454116</v>
      </c>
      <c r="T46" s="199">
        <f t="shared" si="25"/>
        <v>0.11570963197879297</v>
      </c>
      <c r="U46" s="196">
        <v>17351</v>
      </c>
      <c r="V46" s="196">
        <v>16005</v>
      </c>
      <c r="W46" s="196">
        <v>8162</v>
      </c>
      <c r="X46" s="196">
        <v>900</v>
      </c>
      <c r="Y46" s="196">
        <v>2856</v>
      </c>
      <c r="Z46" s="196">
        <v>5357</v>
      </c>
      <c r="AA46" s="197">
        <f t="shared" si="33"/>
        <v>0.87570028011204482</v>
      </c>
      <c r="AB46" s="198">
        <f t="shared" si="22"/>
        <v>-0.66529209621993135</v>
      </c>
      <c r="AC46" s="196">
        <f t="shared" si="26"/>
        <v>2501</v>
      </c>
      <c r="AD46" s="196">
        <f t="shared" si="27"/>
        <v>-10648</v>
      </c>
      <c r="AE46" s="197">
        <f t="shared" si="23"/>
        <v>0.11793325114476928</v>
      </c>
      <c r="AF46" s="199">
        <f t="shared" si="28"/>
        <v>8.105454121798179E-3</v>
      </c>
      <c r="AG46" s="199">
        <f t="shared" si="28"/>
        <v>1.324985709332461E-6</v>
      </c>
      <c r="AH46" s="50"/>
      <c r="AI46" s="50"/>
      <c r="AJ46" s="50"/>
    </row>
    <row r="47" spans="1:36" x14ac:dyDescent="0.25">
      <c r="B47" s="195" t="s">
        <v>190</v>
      </c>
      <c r="C47" s="196">
        <v>39196</v>
      </c>
      <c r="D47" s="196">
        <v>19054</v>
      </c>
      <c r="E47" s="196">
        <v>8240</v>
      </c>
      <c r="F47" s="196">
        <v>46156</v>
      </c>
      <c r="G47" s="196">
        <v>43014</v>
      </c>
      <c r="H47" s="197">
        <f t="shared" si="29"/>
        <v>-6.8073489903804463E-2</v>
      </c>
      <c r="I47" s="198">
        <f t="shared" si="30"/>
        <v>9.7407898765180079E-2</v>
      </c>
      <c r="J47" s="197">
        <f t="shared" si="19"/>
        <v>6.2326936034254168E-2</v>
      </c>
      <c r="K47" s="199">
        <f t="shared" si="24"/>
        <v>0.19443904511777815</v>
      </c>
      <c r="L47" s="196">
        <v>44242</v>
      </c>
      <c r="M47" s="196">
        <v>21216</v>
      </c>
      <c r="N47" s="196">
        <v>10456</v>
      </c>
      <c r="O47" s="196">
        <v>48912</v>
      </c>
      <c r="P47" s="196">
        <v>59627</v>
      </c>
      <c r="Q47" s="197">
        <f t="shared" si="31"/>
        <v>0.21906689564932935</v>
      </c>
      <c r="R47" s="198">
        <f t="shared" si="32"/>
        <v>0.34774648524026941</v>
      </c>
      <c r="S47" s="197">
        <f t="shared" si="20"/>
        <v>8.4888804734536513E-2</v>
      </c>
      <c r="T47" s="199">
        <f t="shared" si="25"/>
        <v>0.2695358939702831</v>
      </c>
      <c r="U47" s="196">
        <v>4327</v>
      </c>
      <c r="V47" s="196">
        <v>3176</v>
      </c>
      <c r="W47" s="196">
        <v>762</v>
      </c>
      <c r="X47" s="196">
        <v>337</v>
      </c>
      <c r="Y47" s="196">
        <v>832</v>
      </c>
      <c r="Z47" s="196">
        <v>1125</v>
      </c>
      <c r="AA47" s="197">
        <f t="shared" si="33"/>
        <v>0.35216346153846145</v>
      </c>
      <c r="AB47" s="198">
        <f t="shared" si="22"/>
        <v>-0.64578085642317373</v>
      </c>
      <c r="AC47" s="196">
        <f t="shared" si="26"/>
        <v>293</v>
      </c>
      <c r="AD47" s="196">
        <f t="shared" si="27"/>
        <v>-2051</v>
      </c>
      <c r="AE47" s="197">
        <f t="shared" si="23"/>
        <v>2.4766643184219797E-2</v>
      </c>
      <c r="AF47" s="199">
        <f t="shared" si="28"/>
        <v>5.0854123252313298E-3</v>
      </c>
      <c r="AG47" s="199">
        <f t="shared" si="28"/>
        <v>1.5919079180478411E-6</v>
      </c>
      <c r="AH47" s="50"/>
      <c r="AI47" s="50"/>
      <c r="AJ47" s="50"/>
    </row>
    <row r="48" spans="1:36" x14ac:dyDescent="0.25">
      <c r="B48" s="195" t="s">
        <v>199</v>
      </c>
      <c r="C48" s="196">
        <v>14451</v>
      </c>
      <c r="D48" s="196">
        <v>8594</v>
      </c>
      <c r="E48" s="196">
        <v>628</v>
      </c>
      <c r="F48" s="196">
        <v>23056</v>
      </c>
      <c r="G48" s="196">
        <v>20828</v>
      </c>
      <c r="H48" s="197">
        <f t="shared" si="29"/>
        <v>-9.6634281748785522E-2</v>
      </c>
      <c r="I48" s="198">
        <f t="shared" si="30"/>
        <v>0.44128434018407026</v>
      </c>
      <c r="J48" s="197">
        <f t="shared" si="19"/>
        <v>3.0179602541531729E-2</v>
      </c>
      <c r="K48" s="199">
        <f t="shared" si="24"/>
        <v>0.13461737331954499</v>
      </c>
      <c r="L48" s="196">
        <v>18467</v>
      </c>
      <c r="M48" s="196">
        <v>9917</v>
      </c>
      <c r="N48" s="196">
        <v>370</v>
      </c>
      <c r="O48" s="196">
        <v>29128</v>
      </c>
      <c r="P48" s="196">
        <v>21864</v>
      </c>
      <c r="Q48" s="197">
        <f t="shared" si="31"/>
        <v>-0.24938203790167535</v>
      </c>
      <c r="R48" s="198">
        <f t="shared" si="32"/>
        <v>0.18394974819949095</v>
      </c>
      <c r="S48" s="197">
        <f t="shared" si="20"/>
        <v>3.1126986544952898E-2</v>
      </c>
      <c r="T48" s="199">
        <f t="shared" si="25"/>
        <v>0.14131334022750774</v>
      </c>
      <c r="U48" s="196">
        <v>4862</v>
      </c>
      <c r="V48" s="196">
        <v>4449</v>
      </c>
      <c r="W48" s="196">
        <v>2200</v>
      </c>
      <c r="X48" s="196">
        <v>57</v>
      </c>
      <c r="Y48" s="196">
        <v>915</v>
      </c>
      <c r="Z48" s="196">
        <v>1394</v>
      </c>
      <c r="AA48" s="197">
        <f t="shared" si="33"/>
        <v>0.52349726775956285</v>
      </c>
      <c r="AB48" s="198">
        <f t="shared" si="22"/>
        <v>-0.68667116205888967</v>
      </c>
      <c r="AC48" s="196">
        <f t="shared" si="26"/>
        <v>479</v>
      </c>
      <c r="AD48" s="196">
        <f t="shared" si="27"/>
        <v>-3055</v>
      </c>
      <c r="AE48" s="197">
        <f t="shared" si="23"/>
        <v>3.0688622754491017E-2</v>
      </c>
      <c r="AF48" s="199">
        <f t="shared" si="28"/>
        <v>9.0098241985522229E-3</v>
      </c>
      <c r="AG48" s="199">
        <f t="shared" si="28"/>
        <v>3.3835138815897286E-6</v>
      </c>
      <c r="AH48" s="50"/>
      <c r="AI48" s="50"/>
      <c r="AJ48" s="50"/>
    </row>
    <row r="49" spans="2:36" x14ac:dyDescent="0.25">
      <c r="B49" s="195" t="s">
        <v>194</v>
      </c>
      <c r="C49" s="196">
        <v>3768</v>
      </c>
      <c r="D49" s="196">
        <v>2331</v>
      </c>
      <c r="E49" s="196">
        <v>905</v>
      </c>
      <c r="F49" s="196">
        <v>5166</v>
      </c>
      <c r="G49" s="196">
        <v>5151</v>
      </c>
      <c r="H49" s="197">
        <f t="shared" si="29"/>
        <v>-2.9036004645760505E-3</v>
      </c>
      <c r="I49" s="198">
        <f t="shared" si="30"/>
        <v>0.3670382165605095</v>
      </c>
      <c r="J49" s="197">
        <f t="shared" si="19"/>
        <v>7.4637570910039341E-3</v>
      </c>
      <c r="K49" s="199">
        <f t="shared" si="24"/>
        <v>4.9402015978209791E-2</v>
      </c>
      <c r="L49" s="196">
        <v>12587</v>
      </c>
      <c r="M49" s="196">
        <v>5254</v>
      </c>
      <c r="N49" s="196">
        <v>1337</v>
      </c>
      <c r="O49" s="196">
        <v>12396</v>
      </c>
      <c r="P49" s="196">
        <v>12405</v>
      </c>
      <c r="Q49" s="197">
        <f t="shared" si="31"/>
        <v>7.2604065827697184E-4</v>
      </c>
      <c r="R49" s="198">
        <f t="shared" si="32"/>
        <v>-1.4459362834670642E-2</v>
      </c>
      <c r="S49" s="197">
        <f t="shared" si="20"/>
        <v>1.7660550132187189E-2</v>
      </c>
      <c r="T49" s="199">
        <f t="shared" si="25"/>
        <v>0.11897340481648076</v>
      </c>
      <c r="U49" s="196">
        <v>1345</v>
      </c>
      <c r="V49" s="196">
        <v>1484</v>
      </c>
      <c r="W49" s="196">
        <v>732</v>
      </c>
      <c r="X49" s="196">
        <v>158</v>
      </c>
      <c r="Y49" s="196">
        <v>552</v>
      </c>
      <c r="Z49" s="196">
        <v>1108</v>
      </c>
      <c r="AA49" s="197">
        <f t="shared" si="33"/>
        <v>1.0072463768115942</v>
      </c>
      <c r="AB49" s="198">
        <f t="shared" si="22"/>
        <v>-0.25336927223719674</v>
      </c>
      <c r="AC49" s="196">
        <f t="shared" si="26"/>
        <v>556</v>
      </c>
      <c r="AD49" s="196">
        <f t="shared" si="27"/>
        <v>-376</v>
      </c>
      <c r="AE49" s="197">
        <f t="shared" si="23"/>
        <v>2.4392391687213806E-2</v>
      </c>
      <c r="AF49" s="199">
        <f t="shared" si="28"/>
        <v>1.0626564493080266E-2</v>
      </c>
      <c r="AG49" s="199">
        <f>AA49/$G16</f>
        <v>9.6602604545215101E-6</v>
      </c>
      <c r="AH49" s="50"/>
      <c r="AI49" s="50"/>
      <c r="AJ49" s="50"/>
    </row>
    <row r="50" spans="2:36" x14ac:dyDescent="0.25">
      <c r="B50" s="195" t="s">
        <v>203</v>
      </c>
      <c r="C50" s="196">
        <v>18209</v>
      </c>
      <c r="D50" s="196">
        <v>7499</v>
      </c>
      <c r="E50" s="196">
        <v>4634</v>
      </c>
      <c r="F50" s="196">
        <v>21332</v>
      </c>
      <c r="G50" s="196">
        <v>19463</v>
      </c>
      <c r="H50" s="197">
        <f t="shared" si="29"/>
        <v>-8.7614850928182997E-2</v>
      </c>
      <c r="I50" s="198">
        <f t="shared" si="30"/>
        <v>6.8867043769564429E-2</v>
      </c>
      <c r="J50" s="197">
        <f t="shared" si="19"/>
        <v>2.8201728647293645E-2</v>
      </c>
      <c r="K50" s="199">
        <f t="shared" si="24"/>
        <v>0.17575560552289618</v>
      </c>
      <c r="L50" s="196">
        <v>13460</v>
      </c>
      <c r="M50" s="196">
        <v>5646</v>
      </c>
      <c r="N50" s="196">
        <v>1598</v>
      </c>
      <c r="O50" s="196">
        <v>12763</v>
      </c>
      <c r="P50" s="196">
        <v>15921</v>
      </c>
      <c r="Q50" s="197">
        <f t="shared" si="31"/>
        <v>0.24743398887408907</v>
      </c>
      <c r="R50" s="198">
        <f t="shared" si="32"/>
        <v>0.18283803863298664</v>
      </c>
      <c r="S50" s="197">
        <f t="shared" si="20"/>
        <v>2.2666152249460076E-2</v>
      </c>
      <c r="T50" s="199">
        <f t="shared" si="25"/>
        <v>0.14377048736217593</v>
      </c>
      <c r="U50" s="196">
        <v>716</v>
      </c>
      <c r="V50" s="196">
        <v>548</v>
      </c>
      <c r="W50" s="196">
        <v>309</v>
      </c>
      <c r="X50" s="196">
        <v>198</v>
      </c>
      <c r="Y50" s="196">
        <v>476</v>
      </c>
      <c r="Z50" s="196">
        <v>571</v>
      </c>
      <c r="AA50" s="197">
        <f t="shared" si="33"/>
        <v>0.19957983193277307</v>
      </c>
      <c r="AB50" s="198">
        <f t="shared" si="22"/>
        <v>4.1970802919708117E-2</v>
      </c>
      <c r="AC50" s="196">
        <f t="shared" si="26"/>
        <v>95</v>
      </c>
      <c r="AD50" s="196">
        <f t="shared" si="27"/>
        <v>23</v>
      </c>
      <c r="AE50" s="197">
        <f t="shared" si="23"/>
        <v>1.2570447340612892E-2</v>
      </c>
      <c r="AF50" s="199">
        <f t="shared" si="28"/>
        <v>5.1562683426796341E-3</v>
      </c>
      <c r="AG50" s="199">
        <f t="shared" si="28"/>
        <v>1.8022542368341149E-6</v>
      </c>
      <c r="AH50" s="50"/>
      <c r="AI50" s="50"/>
      <c r="AJ50" s="50"/>
    </row>
    <row r="51" spans="2:36" x14ac:dyDescent="0.25">
      <c r="B51" s="195" t="s">
        <v>207</v>
      </c>
      <c r="C51" s="196">
        <v>5788</v>
      </c>
      <c r="D51" s="196">
        <v>2806</v>
      </c>
      <c r="E51" s="196">
        <v>620</v>
      </c>
      <c r="F51" s="196">
        <v>7055</v>
      </c>
      <c r="G51" s="196">
        <v>11815</v>
      </c>
      <c r="H51" s="197">
        <f t="shared" si="29"/>
        <v>0.67469879518072284</v>
      </c>
      <c r="I51" s="198">
        <f t="shared" si="30"/>
        <v>1.0412923289564615</v>
      </c>
      <c r="J51" s="197">
        <f t="shared" si="19"/>
        <v>1.7119838872104734E-2</v>
      </c>
      <c r="K51" s="199">
        <f t="shared" si="24"/>
        <v>8.8195994416368703E-2</v>
      </c>
      <c r="L51" s="196">
        <v>42778</v>
      </c>
      <c r="M51" s="196">
        <v>17619</v>
      </c>
      <c r="N51" s="196">
        <v>1049</v>
      </c>
      <c r="O51" s="196">
        <v>42376</v>
      </c>
      <c r="P51" s="196">
        <v>53055</v>
      </c>
      <c r="Q51" s="197">
        <f t="shared" si="31"/>
        <v>0.25200585236926565</v>
      </c>
      <c r="R51" s="198">
        <f t="shared" si="32"/>
        <v>0.24024031043994576</v>
      </c>
      <c r="S51" s="197">
        <f t="shared" si="20"/>
        <v>7.553248587369539E-2</v>
      </c>
      <c r="T51" s="199">
        <f t="shared" si="25"/>
        <v>0.39604219075416347</v>
      </c>
      <c r="U51" s="196">
        <v>127</v>
      </c>
      <c r="V51" s="196">
        <v>151</v>
      </c>
      <c r="W51" s="196">
        <v>79</v>
      </c>
      <c r="X51" s="196">
        <v>25</v>
      </c>
      <c r="Y51" s="196">
        <v>56</v>
      </c>
      <c r="Z51" s="196">
        <v>111</v>
      </c>
      <c r="AA51" s="197">
        <f t="shared" si="33"/>
        <v>0.98214285714285721</v>
      </c>
      <c r="AB51" s="198">
        <f t="shared" si="22"/>
        <v>-0.26490066225165565</v>
      </c>
      <c r="AC51" s="196">
        <f t="shared" si="26"/>
        <v>55</v>
      </c>
      <c r="AD51" s="196">
        <f t="shared" si="27"/>
        <v>-40</v>
      </c>
      <c r="AE51" s="197">
        <f t="shared" si="23"/>
        <v>2.4436421275096866E-3</v>
      </c>
      <c r="AF51" s="199">
        <f t="shared" si="28"/>
        <v>8.2858699790240586E-4</v>
      </c>
      <c r="AG51" s="199">
        <f t="shared" si="28"/>
        <v>7.3314486622638875E-6</v>
      </c>
      <c r="AH51" s="50"/>
      <c r="AI51" s="50"/>
      <c r="AJ51" s="50"/>
    </row>
    <row r="52" spans="2:36" x14ac:dyDescent="0.25">
      <c r="B52" s="195" t="s">
        <v>229</v>
      </c>
      <c r="C52" s="196">
        <v>14161</v>
      </c>
      <c r="D52" s="196">
        <v>7232</v>
      </c>
      <c r="E52" s="196">
        <v>9181</v>
      </c>
      <c r="F52" s="196">
        <v>24675</v>
      </c>
      <c r="G52" s="196">
        <v>30975</v>
      </c>
      <c r="H52" s="197">
        <f t="shared" si="29"/>
        <v>0.25531914893617014</v>
      </c>
      <c r="I52" s="198">
        <f t="shared" si="30"/>
        <v>1.1873455264458723</v>
      </c>
      <c r="J52" s="197">
        <f t="shared" si="19"/>
        <v>4.4882522984633438E-2</v>
      </c>
      <c r="K52" s="199">
        <f t="shared" si="24"/>
        <v>0.30639194429057531</v>
      </c>
      <c r="L52" s="196">
        <v>13016</v>
      </c>
      <c r="M52" s="196">
        <v>4993</v>
      </c>
      <c r="N52" s="196">
        <v>619</v>
      </c>
      <c r="O52" s="196">
        <v>10022</v>
      </c>
      <c r="P52" s="196">
        <v>11169</v>
      </c>
      <c r="Q52" s="197">
        <f t="shared" si="31"/>
        <v>0.11444821392935545</v>
      </c>
      <c r="R52" s="198">
        <f t="shared" si="32"/>
        <v>-0.1419022741241549</v>
      </c>
      <c r="S52" s="197">
        <f t="shared" si="20"/>
        <v>1.590090160631993E-2</v>
      </c>
      <c r="T52" s="199">
        <f t="shared" si="25"/>
        <v>0.11047914853208832</v>
      </c>
      <c r="U52" s="196">
        <v>139</v>
      </c>
      <c r="V52" s="196">
        <v>370</v>
      </c>
      <c r="W52" s="196">
        <v>242</v>
      </c>
      <c r="X52" s="196">
        <v>47</v>
      </c>
      <c r="Y52" s="196">
        <v>183</v>
      </c>
      <c r="Z52" s="196">
        <v>231</v>
      </c>
      <c r="AA52" s="197">
        <f t="shared" si="33"/>
        <v>0.26229508196721318</v>
      </c>
      <c r="AB52" s="198">
        <f t="shared" si="22"/>
        <v>-0.37567567567567572</v>
      </c>
      <c r="AC52" s="196">
        <f t="shared" si="26"/>
        <v>48</v>
      </c>
      <c r="AD52" s="196">
        <f t="shared" si="27"/>
        <v>-139</v>
      </c>
      <c r="AE52" s="197">
        <f t="shared" si="23"/>
        <v>5.0854174004931318E-3</v>
      </c>
      <c r="AF52" s="199">
        <f t="shared" si="28"/>
        <v>2.2849568726754769E-3</v>
      </c>
      <c r="AG52" s="199">
        <f t="shared" si="28"/>
        <v>2.5945149359738583E-6</v>
      </c>
      <c r="AH52" s="50"/>
      <c r="AI52" s="50"/>
      <c r="AJ52" s="50"/>
    </row>
    <row r="53" spans="2:36" x14ac:dyDescent="0.25">
      <c r="B53" s="195" t="s">
        <v>219</v>
      </c>
      <c r="C53" s="196">
        <v>10816</v>
      </c>
      <c r="D53" s="196">
        <v>7076</v>
      </c>
      <c r="E53" s="196">
        <v>247</v>
      </c>
      <c r="F53" s="196">
        <v>11515</v>
      </c>
      <c r="G53" s="196">
        <v>12091</v>
      </c>
      <c r="H53" s="197">
        <f t="shared" si="29"/>
        <v>5.0021710811984477E-2</v>
      </c>
      <c r="I53" s="198">
        <f t="shared" si="30"/>
        <v>0.11788091715976323</v>
      </c>
      <c r="J53" s="197">
        <f t="shared" si="19"/>
        <v>1.7519760626544083E-2</v>
      </c>
      <c r="K53" s="199">
        <f t="shared" si="24"/>
        <v>0.12366399721804588</v>
      </c>
      <c r="L53" s="196">
        <v>14129</v>
      </c>
      <c r="M53" s="196">
        <v>7130</v>
      </c>
      <c r="N53" s="196">
        <v>412</v>
      </c>
      <c r="O53" s="196">
        <v>14063</v>
      </c>
      <c r="P53" s="196">
        <v>12844</v>
      </c>
      <c r="Q53" s="197">
        <f t="shared" si="31"/>
        <v>-8.6681362440446552E-2</v>
      </c>
      <c r="R53" s="198">
        <f t="shared" si="32"/>
        <v>-9.0947696227617003E-2</v>
      </c>
      <c r="S53" s="197">
        <f t="shared" si="20"/>
        <v>1.8285538564918359E-2</v>
      </c>
      <c r="T53" s="199">
        <f t="shared" si="25"/>
        <v>0.13136550990559767</v>
      </c>
      <c r="U53" s="196">
        <v>2849</v>
      </c>
      <c r="V53" s="196">
        <v>2003</v>
      </c>
      <c r="W53" s="196">
        <v>2782</v>
      </c>
      <c r="X53" s="196">
        <v>8</v>
      </c>
      <c r="Y53" s="196">
        <v>63</v>
      </c>
      <c r="Z53" s="196">
        <v>4731</v>
      </c>
      <c r="AA53" s="197">
        <f t="shared" si="33"/>
        <v>74.095238095238102</v>
      </c>
      <c r="AB53" s="198">
        <f t="shared" si="22"/>
        <v>1.3619570644033949</v>
      </c>
      <c r="AC53" s="196">
        <f t="shared" si="26"/>
        <v>4668</v>
      </c>
      <c r="AD53" s="196">
        <f t="shared" si="27"/>
        <v>2728</v>
      </c>
      <c r="AE53" s="197">
        <f t="shared" si="23"/>
        <v>0.10415199013737231</v>
      </c>
      <c r="AF53" s="199">
        <f t="shared" si="28"/>
        <v>4.8387591666410976E-2</v>
      </c>
      <c r="AG53" s="199">
        <f t="shared" si="28"/>
        <v>7.5782923808452335E-4</v>
      </c>
      <c r="AH53" s="50"/>
      <c r="AI53" s="50"/>
      <c r="AJ53" s="50"/>
    </row>
    <row r="54" spans="2:36" x14ac:dyDescent="0.25">
      <c r="B54" s="195" t="s">
        <v>231</v>
      </c>
      <c r="C54" s="196">
        <v>27</v>
      </c>
      <c r="D54" s="196">
        <v>9</v>
      </c>
      <c r="E54" s="196">
        <v>9</v>
      </c>
      <c r="F54" s="196">
        <v>53</v>
      </c>
      <c r="G54" s="196">
        <v>69</v>
      </c>
      <c r="H54" s="197">
        <f t="shared" si="29"/>
        <v>0.30188679245283012</v>
      </c>
      <c r="I54" s="198">
        <f t="shared" si="30"/>
        <v>1.5555555555555554</v>
      </c>
      <c r="J54" s="197">
        <f t="shared" si="19"/>
        <v>9.9980438609837199E-5</v>
      </c>
      <c r="K54" s="199">
        <f t="shared" si="24"/>
        <v>3.2908856774932038E-3</v>
      </c>
      <c r="L54" s="196">
        <v>56</v>
      </c>
      <c r="M54" s="196">
        <v>15</v>
      </c>
      <c r="N54" s="196">
        <v>3</v>
      </c>
      <c r="O54" s="196">
        <v>64</v>
      </c>
      <c r="P54" s="196">
        <v>53</v>
      </c>
      <c r="Q54" s="197">
        <f t="shared" si="31"/>
        <v>-0.171875</v>
      </c>
      <c r="R54" s="198">
        <f t="shared" si="32"/>
        <v>-5.3571428571428603E-2</v>
      </c>
      <c r="S54" s="197">
        <f t="shared" si="20"/>
        <v>7.5454184361622011E-5</v>
      </c>
      <c r="T54" s="199">
        <f t="shared" si="25"/>
        <v>2.5277817522773882E-3</v>
      </c>
      <c r="U54" s="196">
        <v>10</v>
      </c>
      <c r="V54" s="196">
        <v>13</v>
      </c>
      <c r="W54" s="196">
        <v>2</v>
      </c>
      <c r="X54" s="196">
        <v>0</v>
      </c>
      <c r="Y54" s="196">
        <v>6</v>
      </c>
      <c r="Z54" s="196">
        <v>4</v>
      </c>
      <c r="AA54" s="197">
        <f t="shared" si="33"/>
        <v>-0.33333333333333337</v>
      </c>
      <c r="AB54" s="198">
        <f t="shared" si="22"/>
        <v>-0.69230769230769229</v>
      </c>
      <c r="AC54" s="196">
        <f t="shared" si="26"/>
        <v>-2</v>
      </c>
      <c r="AD54" s="196">
        <f t="shared" si="27"/>
        <v>-9</v>
      </c>
      <c r="AE54" s="197">
        <f t="shared" si="23"/>
        <v>8.805917576611483E-5</v>
      </c>
      <c r="AF54" s="199">
        <f t="shared" si="28"/>
        <v>1.9077598130395383E-4</v>
      </c>
      <c r="AG54" s="199">
        <f t="shared" si="28"/>
        <v>-1.5897998441996155E-5</v>
      </c>
      <c r="AH54" s="50"/>
      <c r="AI54" s="50"/>
      <c r="AJ54" s="50"/>
    </row>
    <row r="55" spans="2:36" x14ac:dyDescent="0.25">
      <c r="B55" s="195" t="s">
        <v>211</v>
      </c>
      <c r="C55" s="196">
        <v>8302</v>
      </c>
      <c r="D55" s="196">
        <v>3301</v>
      </c>
      <c r="E55" s="196">
        <v>2170</v>
      </c>
      <c r="F55" s="196">
        <v>6804</v>
      </c>
      <c r="G55" s="196">
        <v>8447</v>
      </c>
      <c r="H55" s="197">
        <f t="shared" si="29"/>
        <v>0.24147560258671374</v>
      </c>
      <c r="I55" s="198">
        <f t="shared" si="30"/>
        <v>1.7465670922669263E-2</v>
      </c>
      <c r="J55" s="197">
        <f t="shared" si="19"/>
        <v>1.2239634274453549E-2</v>
      </c>
      <c r="K55" s="199">
        <f t="shared" si="24"/>
        <v>0.16516111371812919</v>
      </c>
      <c r="L55" s="196">
        <v>6641</v>
      </c>
      <c r="M55" s="196">
        <v>3002</v>
      </c>
      <c r="N55" s="196">
        <v>1418</v>
      </c>
      <c r="O55" s="196">
        <v>5087</v>
      </c>
      <c r="P55" s="196">
        <v>6146</v>
      </c>
      <c r="Q55" s="197">
        <f t="shared" si="31"/>
        <v>0.20817770788283863</v>
      </c>
      <c r="R55" s="198">
        <f t="shared" si="32"/>
        <v>-7.4536967324198122E-2</v>
      </c>
      <c r="S55" s="197">
        <f t="shared" si="20"/>
        <v>8.7498380582363942E-3</v>
      </c>
      <c r="T55" s="199">
        <f t="shared" si="25"/>
        <v>0.12017049898326294</v>
      </c>
      <c r="U55" s="196">
        <v>718</v>
      </c>
      <c r="V55" s="196">
        <v>1189</v>
      </c>
      <c r="W55" s="196">
        <v>484</v>
      </c>
      <c r="X55" s="196">
        <v>143</v>
      </c>
      <c r="Y55" s="196">
        <v>221</v>
      </c>
      <c r="Z55" s="196">
        <v>556</v>
      </c>
      <c r="AA55" s="197">
        <f t="shared" si="33"/>
        <v>1.5158371040723981</v>
      </c>
      <c r="AB55" s="198">
        <f t="shared" si="22"/>
        <v>-0.53238015138772077</v>
      </c>
      <c r="AC55" s="196">
        <f t="shared" si="26"/>
        <v>335</v>
      </c>
      <c r="AD55" s="196">
        <f t="shared" si="27"/>
        <v>-633</v>
      </c>
      <c r="AE55" s="197">
        <f t="shared" si="23"/>
        <v>1.224022543148996E-2</v>
      </c>
      <c r="AF55" s="199">
        <f t="shared" si="28"/>
        <v>1.08712654465822E-2</v>
      </c>
      <c r="AG55" s="199">
        <f t="shared" si="28"/>
        <v>2.9638610669333609E-5</v>
      </c>
      <c r="AH55" s="50"/>
      <c r="AI55" s="50"/>
      <c r="AJ55" s="50"/>
    </row>
    <row r="56" spans="2:36" x14ac:dyDescent="0.25">
      <c r="B56" s="195" t="s">
        <v>225</v>
      </c>
      <c r="C56" s="196">
        <v>17326</v>
      </c>
      <c r="D56" s="196">
        <v>10604</v>
      </c>
      <c r="E56" s="196">
        <v>3428</v>
      </c>
      <c r="F56" s="196">
        <v>9126</v>
      </c>
      <c r="G56" s="196">
        <v>11113</v>
      </c>
      <c r="H56" s="197">
        <f t="shared" si="29"/>
        <v>0.21772956388341003</v>
      </c>
      <c r="I56" s="198">
        <f t="shared" si="30"/>
        <v>-0.35859402054715461</v>
      </c>
      <c r="J56" s="197">
        <f t="shared" si="19"/>
        <v>1.6102646583639434E-2</v>
      </c>
      <c r="K56" s="199">
        <f t="shared" si="24"/>
        <v>9.6236447400325609E-2</v>
      </c>
      <c r="L56" s="196">
        <v>3953</v>
      </c>
      <c r="M56" s="196">
        <v>2028</v>
      </c>
      <c r="N56" s="196">
        <v>80</v>
      </c>
      <c r="O56" s="196">
        <v>2336</v>
      </c>
      <c r="P56" s="196">
        <v>2681</v>
      </c>
      <c r="Q56" s="197">
        <f t="shared" si="31"/>
        <v>0.14768835616438358</v>
      </c>
      <c r="R56" s="198">
        <f t="shared" si="32"/>
        <v>-0.32178092587907914</v>
      </c>
      <c r="S56" s="197">
        <f t="shared" si="20"/>
        <v>3.8168427976133699E-3</v>
      </c>
      <c r="T56" s="199">
        <f t="shared" si="25"/>
        <v>2.3216945512487444E-2</v>
      </c>
      <c r="U56" s="196">
        <v>3512</v>
      </c>
      <c r="V56" s="196">
        <v>2494</v>
      </c>
      <c r="W56" s="196">
        <v>1227</v>
      </c>
      <c r="X56" s="196">
        <v>12</v>
      </c>
      <c r="Y56" s="196">
        <v>47</v>
      </c>
      <c r="Z56" s="196">
        <v>266</v>
      </c>
      <c r="AA56" s="197">
        <f t="shared" si="33"/>
        <v>4.6595744680851068</v>
      </c>
      <c r="AB56" s="198">
        <f t="shared" si="22"/>
        <v>-0.89334402566158777</v>
      </c>
      <c r="AC56" s="196">
        <f t="shared" si="26"/>
        <v>219</v>
      </c>
      <c r="AD56" s="196">
        <f t="shared" si="27"/>
        <v>-2228</v>
      </c>
      <c r="AE56" s="197">
        <f t="shared" si="23"/>
        <v>5.8559351884466364E-3</v>
      </c>
      <c r="AF56" s="199">
        <f t="shared" si="28"/>
        <v>2.3035089542415739E-3</v>
      </c>
      <c r="AG56" s="199">
        <f t="shared" si="28"/>
        <v>4.0351020714997982E-5</v>
      </c>
      <c r="AH56" s="50"/>
      <c r="AI56" s="50"/>
      <c r="AJ56" s="50"/>
    </row>
    <row r="57" spans="2:36" x14ac:dyDescent="0.25">
      <c r="B57" s="195" t="s">
        <v>375</v>
      </c>
      <c r="C57" s="196">
        <v>926</v>
      </c>
      <c r="D57" s="196">
        <v>319</v>
      </c>
      <c r="E57" s="196">
        <v>190</v>
      </c>
      <c r="F57" s="196">
        <v>843</v>
      </c>
      <c r="G57" s="196">
        <v>980</v>
      </c>
      <c r="H57" s="197">
        <f t="shared" si="29"/>
        <v>0.16251482799525507</v>
      </c>
      <c r="I57" s="198">
        <f t="shared" si="30"/>
        <v>5.8315334773218153E-2</v>
      </c>
      <c r="J57" s="197">
        <f t="shared" si="19"/>
        <v>1.4200120266324705E-3</v>
      </c>
      <c r="K57" s="199">
        <f t="shared" si="24"/>
        <v>4.6516043288399471E-2</v>
      </c>
      <c r="L57" s="196">
        <v>1270</v>
      </c>
      <c r="M57" s="196">
        <v>577</v>
      </c>
      <c r="N57" s="196">
        <v>140</v>
      </c>
      <c r="O57" s="196">
        <v>1311</v>
      </c>
      <c r="P57" s="196">
        <v>1736</v>
      </c>
      <c r="Q57" s="197">
        <f t="shared" si="31"/>
        <v>0.32418001525553009</v>
      </c>
      <c r="R57" s="198">
        <f t="shared" si="32"/>
        <v>0.36692913385826764</v>
      </c>
      <c r="S57" s="197">
        <f t="shared" si="20"/>
        <v>2.4714804538070907E-3</v>
      </c>
      <c r="T57" s="199">
        <f t="shared" si="25"/>
        <v>8.2399848110879054E-2</v>
      </c>
      <c r="U57" s="196">
        <v>154</v>
      </c>
      <c r="V57" s="196">
        <v>217</v>
      </c>
      <c r="W57" s="196">
        <v>126</v>
      </c>
      <c r="X57" s="196">
        <v>24</v>
      </c>
      <c r="Y57" s="196">
        <v>97</v>
      </c>
      <c r="Z57" s="196">
        <v>193</v>
      </c>
      <c r="AA57" s="197">
        <f t="shared" si="33"/>
        <v>0.98969072164948457</v>
      </c>
      <c r="AB57" s="198">
        <f t="shared" si="22"/>
        <v>-0.11059907834101379</v>
      </c>
      <c r="AC57" s="196">
        <f t="shared" si="26"/>
        <v>96</v>
      </c>
      <c r="AD57" s="196">
        <f t="shared" si="27"/>
        <v>-24</v>
      </c>
      <c r="AE57" s="197">
        <f t="shared" si="23"/>
        <v>4.2488552307150401E-3</v>
      </c>
      <c r="AF57" s="199">
        <f t="shared" ref="AF57:AG69" si="34">Z57/$G24</f>
        <v>9.1608126067970388E-3</v>
      </c>
      <c r="AG57" s="199">
        <f t="shared" si="34"/>
        <v>4.6976016786096668E-5</v>
      </c>
      <c r="AH57" s="50"/>
      <c r="AI57" s="50"/>
      <c r="AJ57" s="50"/>
    </row>
    <row r="58" spans="2:36" x14ac:dyDescent="0.25">
      <c r="B58" s="195" t="s">
        <v>221</v>
      </c>
      <c r="C58" s="196">
        <v>3588</v>
      </c>
      <c r="D58" s="196">
        <v>3278</v>
      </c>
      <c r="E58" s="196">
        <v>31</v>
      </c>
      <c r="F58" s="196">
        <v>1793</v>
      </c>
      <c r="G58" s="196">
        <v>2211</v>
      </c>
      <c r="H58" s="197">
        <f t="shared" si="29"/>
        <v>0.23312883435582821</v>
      </c>
      <c r="I58" s="198">
        <f t="shared" si="30"/>
        <v>-0.38377926421404684</v>
      </c>
      <c r="J58" s="197">
        <f t="shared" si="19"/>
        <v>3.2037210111065225E-3</v>
      </c>
      <c r="K58" s="199">
        <f t="shared" si="24"/>
        <v>3.8423439862363795E-2</v>
      </c>
      <c r="L58" s="196">
        <v>1975</v>
      </c>
      <c r="M58" s="196">
        <v>1752</v>
      </c>
      <c r="N58" s="196">
        <v>58</v>
      </c>
      <c r="O58" s="196">
        <v>1773</v>
      </c>
      <c r="P58" s="196">
        <v>2158</v>
      </c>
      <c r="Q58" s="197">
        <f t="shared" si="31"/>
        <v>0.2171460800902425</v>
      </c>
      <c r="R58" s="198">
        <f t="shared" si="32"/>
        <v>9.2658227848101182E-2</v>
      </c>
      <c r="S58" s="197">
        <f t="shared" si="20"/>
        <v>3.0722666009883074E-3</v>
      </c>
      <c r="T58" s="199">
        <f t="shared" si="25"/>
        <v>3.7502389517404373E-2</v>
      </c>
      <c r="U58" s="196">
        <v>1586</v>
      </c>
      <c r="V58" s="196">
        <v>217</v>
      </c>
      <c r="W58" s="196">
        <v>409</v>
      </c>
      <c r="X58" s="196">
        <v>5</v>
      </c>
      <c r="Y58" s="196">
        <v>31</v>
      </c>
      <c r="Z58" s="196">
        <v>86</v>
      </c>
      <c r="AA58" s="197">
        <f t="shared" si="33"/>
        <v>1.774193548387097</v>
      </c>
      <c r="AB58" s="198">
        <f t="shared" si="22"/>
        <v>-0.6036866359447004</v>
      </c>
      <c r="AC58" s="196">
        <f t="shared" si="26"/>
        <v>55</v>
      </c>
      <c r="AD58" s="196">
        <f t="shared" si="27"/>
        <v>-131</v>
      </c>
      <c r="AE58" s="197">
        <f t="shared" si="23"/>
        <v>1.8932722789714689E-3</v>
      </c>
      <c r="AF58" s="199">
        <f t="shared" si="34"/>
        <v>1.4945345220096276E-3</v>
      </c>
      <c r="AG58" s="199">
        <f t="shared" si="34"/>
        <v>3.083248263710785E-5</v>
      </c>
      <c r="AH58" s="50"/>
      <c r="AI58" s="50"/>
      <c r="AJ58" s="50"/>
    </row>
    <row r="59" spans="2:36" x14ac:dyDescent="0.25">
      <c r="B59" s="195" t="s">
        <v>244</v>
      </c>
      <c r="C59" s="196">
        <v>366</v>
      </c>
      <c r="D59" s="196">
        <v>204</v>
      </c>
      <c r="E59" s="196">
        <v>193</v>
      </c>
      <c r="F59" s="196">
        <v>1380</v>
      </c>
      <c r="G59" s="196">
        <v>1761</v>
      </c>
      <c r="H59" s="197">
        <f t="shared" si="29"/>
        <v>0.2760869565217392</v>
      </c>
      <c r="I59" s="198">
        <f t="shared" si="30"/>
        <v>3.8114754098360653</v>
      </c>
      <c r="J59" s="197">
        <f t="shared" si="19"/>
        <v>2.5516746723467146E-3</v>
      </c>
      <c r="K59" s="199">
        <f t="shared" si="24"/>
        <v>0.10539861144361982</v>
      </c>
      <c r="L59" s="196">
        <v>1041</v>
      </c>
      <c r="M59" s="196">
        <v>347</v>
      </c>
      <c r="N59" s="196">
        <v>125</v>
      </c>
      <c r="O59" s="196">
        <v>1162</v>
      </c>
      <c r="P59" s="196">
        <v>1756</v>
      </c>
      <c r="Q59" s="197">
        <f t="shared" si="31"/>
        <v>0.51118760757314985</v>
      </c>
      <c r="R59" s="198">
        <f t="shared" si="32"/>
        <v>0.68683957732949086</v>
      </c>
      <c r="S59" s="197">
        <f t="shared" si="20"/>
        <v>2.4999537309246837E-3</v>
      </c>
      <c r="T59" s="199">
        <f t="shared" si="25"/>
        <v>0.1050993536030644</v>
      </c>
      <c r="U59" s="196">
        <v>51</v>
      </c>
      <c r="V59" s="196">
        <v>59</v>
      </c>
      <c r="W59" s="196">
        <v>39</v>
      </c>
      <c r="X59" s="196">
        <v>23</v>
      </c>
      <c r="Y59" s="196">
        <v>62</v>
      </c>
      <c r="Z59" s="196">
        <v>87</v>
      </c>
      <c r="AA59" s="197">
        <f t="shared" si="33"/>
        <v>0.40322580645161299</v>
      </c>
      <c r="AB59" s="198">
        <f t="shared" si="22"/>
        <v>0.47457627118644075</v>
      </c>
      <c r="AC59" s="196">
        <f t="shared" si="26"/>
        <v>25</v>
      </c>
      <c r="AD59" s="196">
        <f t="shared" si="27"/>
        <v>28</v>
      </c>
      <c r="AE59" s="197">
        <f t="shared" si="23"/>
        <v>1.9152870729129976E-3</v>
      </c>
      <c r="AF59" s="199">
        <f t="shared" si="34"/>
        <v>5.2070864256643524E-3</v>
      </c>
      <c r="AG59" s="199">
        <f t="shared" si="34"/>
        <v>2.4133696818985696E-5</v>
      </c>
      <c r="AH59" s="50"/>
      <c r="AI59" s="50"/>
      <c r="AJ59" s="50"/>
    </row>
    <row r="60" spans="2:36" x14ac:dyDescent="0.25">
      <c r="B60" s="195" t="s">
        <v>235</v>
      </c>
      <c r="C60" s="196">
        <v>1451</v>
      </c>
      <c r="D60" s="196">
        <v>207</v>
      </c>
      <c r="E60" s="196">
        <v>188</v>
      </c>
      <c r="F60" s="196">
        <v>1101</v>
      </c>
      <c r="G60" s="196">
        <v>1283</v>
      </c>
      <c r="H60" s="197">
        <f t="shared" si="29"/>
        <v>0.16530426884650318</v>
      </c>
      <c r="I60" s="198">
        <f t="shared" si="30"/>
        <v>-0.11578221915920051</v>
      </c>
      <c r="J60" s="197">
        <f t="shared" si="19"/>
        <v>1.8590565613974077E-3</v>
      </c>
      <c r="K60" s="199">
        <f t="shared" si="24"/>
        <v>8.9827067142757122E-2</v>
      </c>
      <c r="L60" s="196">
        <v>996</v>
      </c>
      <c r="M60" s="196">
        <v>261</v>
      </c>
      <c r="N60" s="196">
        <v>47</v>
      </c>
      <c r="O60" s="196">
        <v>980</v>
      </c>
      <c r="P60" s="196">
        <v>1437</v>
      </c>
      <c r="Q60" s="197">
        <f t="shared" si="31"/>
        <v>0.46632653061224483</v>
      </c>
      <c r="R60" s="198">
        <f t="shared" si="32"/>
        <v>0.44277108433734935</v>
      </c>
      <c r="S60" s="197">
        <f t="shared" si="20"/>
        <v>2.0458049608990721E-3</v>
      </c>
      <c r="T60" s="199">
        <f t="shared" si="25"/>
        <v>0.10060911573198908</v>
      </c>
      <c r="U60" s="196">
        <v>52</v>
      </c>
      <c r="V60" s="196">
        <v>22</v>
      </c>
      <c r="W60" s="196">
        <v>19</v>
      </c>
      <c r="X60" s="196">
        <v>11</v>
      </c>
      <c r="Y60" s="196">
        <v>61</v>
      </c>
      <c r="Z60" s="196">
        <v>46</v>
      </c>
      <c r="AA60" s="197">
        <f t="shared" si="33"/>
        <v>-0.24590163934426235</v>
      </c>
      <c r="AB60" s="198">
        <f t="shared" si="22"/>
        <v>1.0909090909090908</v>
      </c>
      <c r="AC60" s="196">
        <f t="shared" si="26"/>
        <v>-15</v>
      </c>
      <c r="AD60" s="196">
        <f t="shared" si="27"/>
        <v>24</v>
      </c>
      <c r="AE60" s="197">
        <f t="shared" si="23"/>
        <v>1.0126805213103206E-3</v>
      </c>
      <c r="AF60" s="199">
        <f t="shared" si="34"/>
        <v>3.2206119162640902E-3</v>
      </c>
      <c r="AG60" s="199">
        <f t="shared" si="34"/>
        <v>-1.7216385867413172E-5</v>
      </c>
      <c r="AH60" s="50"/>
      <c r="AI60" s="50"/>
      <c r="AJ60" s="50"/>
    </row>
    <row r="61" spans="2:36" x14ac:dyDescent="0.25">
      <c r="B61" s="195" t="s">
        <v>223</v>
      </c>
      <c r="C61" s="196">
        <v>1454</v>
      </c>
      <c r="D61" s="196">
        <v>1413</v>
      </c>
      <c r="E61" s="196">
        <v>29</v>
      </c>
      <c r="F61" s="196">
        <v>256</v>
      </c>
      <c r="G61" s="196">
        <v>1217</v>
      </c>
      <c r="H61" s="197">
        <f t="shared" si="29"/>
        <v>3.75390625</v>
      </c>
      <c r="I61" s="198">
        <f t="shared" si="30"/>
        <v>-0.16299862448418156</v>
      </c>
      <c r="J61" s="197">
        <f t="shared" si="19"/>
        <v>1.7634230983793026E-3</v>
      </c>
      <c r="K61" s="199">
        <f t="shared" si="24"/>
        <v>1.48373017324409E-2</v>
      </c>
      <c r="L61" s="196">
        <v>2606</v>
      </c>
      <c r="M61" s="196">
        <v>1906</v>
      </c>
      <c r="N61" s="196">
        <v>34</v>
      </c>
      <c r="O61" s="196">
        <v>1885</v>
      </c>
      <c r="P61" s="196">
        <v>2474</v>
      </c>
      <c r="Q61" s="197">
        <f t="shared" si="31"/>
        <v>0.31246684350132625</v>
      </c>
      <c r="R61" s="198">
        <f t="shared" si="32"/>
        <v>-5.0652340752110558E-2</v>
      </c>
      <c r="S61" s="197">
        <f t="shared" si="20"/>
        <v>3.52214437944628E-3</v>
      </c>
      <c r="T61" s="199">
        <f t="shared" si="25"/>
        <v>3.0162271557977641E-2</v>
      </c>
      <c r="U61" s="196">
        <v>1041</v>
      </c>
      <c r="V61" s="196">
        <v>332</v>
      </c>
      <c r="W61" s="196">
        <v>290</v>
      </c>
      <c r="X61" s="196">
        <v>4</v>
      </c>
      <c r="Y61" s="196">
        <v>10</v>
      </c>
      <c r="Z61" s="196">
        <v>64</v>
      </c>
      <c r="AA61" s="197">
        <f t="shared" si="33"/>
        <v>5.4</v>
      </c>
      <c r="AB61" s="198">
        <f t="shared" si="22"/>
        <v>-0.80722891566265065</v>
      </c>
      <c r="AC61" s="196">
        <f t="shared" si="26"/>
        <v>54</v>
      </c>
      <c r="AD61" s="196">
        <f t="shared" si="27"/>
        <v>-268</v>
      </c>
      <c r="AE61" s="197">
        <f t="shared" si="23"/>
        <v>1.4089468122578373E-3</v>
      </c>
      <c r="AF61" s="199">
        <f t="shared" si="34"/>
        <v>7.8026894895334232E-4</v>
      </c>
      <c r="AG61" s="199">
        <f t="shared" si="34"/>
        <v>6.5835192567938262E-5</v>
      </c>
      <c r="AH61" s="50"/>
      <c r="AI61" s="50"/>
      <c r="AJ61" s="50"/>
    </row>
    <row r="62" spans="2:36" x14ac:dyDescent="0.25">
      <c r="B62" s="195" t="s">
        <v>215</v>
      </c>
      <c r="C62" s="196">
        <v>4498</v>
      </c>
      <c r="D62" s="196">
        <v>2079</v>
      </c>
      <c r="E62" s="196">
        <v>697</v>
      </c>
      <c r="F62" s="196">
        <v>3824</v>
      </c>
      <c r="G62" s="196">
        <v>4192</v>
      </c>
      <c r="H62" s="197">
        <f t="shared" si="29"/>
        <v>9.6234309623431047E-2</v>
      </c>
      <c r="I62" s="198">
        <f t="shared" si="30"/>
        <v>-6.8030235660293426E-2</v>
      </c>
      <c r="J62" s="197">
        <f t="shared" si="19"/>
        <v>6.0741738935135882E-3</v>
      </c>
      <c r="K62" s="199">
        <f t="shared" si="24"/>
        <v>0.15250845854403899</v>
      </c>
      <c r="L62" s="196">
        <v>2118</v>
      </c>
      <c r="M62" s="196">
        <v>957</v>
      </c>
      <c r="N62" s="196">
        <v>174</v>
      </c>
      <c r="O62" s="196">
        <v>2022</v>
      </c>
      <c r="P62" s="196">
        <v>2312</v>
      </c>
      <c r="Q62" s="197">
        <f t="shared" si="31"/>
        <v>0.14342235410484672</v>
      </c>
      <c r="R62" s="198">
        <f t="shared" si="32"/>
        <v>9.159584513692165E-2</v>
      </c>
      <c r="S62" s="197">
        <f t="shared" si="20"/>
        <v>3.291510834793775E-3</v>
      </c>
      <c r="T62" s="199">
        <f t="shared" si="25"/>
        <v>8.4112489540510066E-2</v>
      </c>
      <c r="U62" s="196">
        <v>272</v>
      </c>
      <c r="V62" s="196">
        <v>366</v>
      </c>
      <c r="W62" s="196">
        <v>214</v>
      </c>
      <c r="X62" s="196">
        <v>31</v>
      </c>
      <c r="Y62" s="196">
        <v>103</v>
      </c>
      <c r="Z62" s="196">
        <v>311</v>
      </c>
      <c r="AA62" s="197">
        <f t="shared" si="33"/>
        <v>2.0194174757281553</v>
      </c>
      <c r="AB62" s="198">
        <f t="shared" si="22"/>
        <v>-0.15027322404371579</v>
      </c>
      <c r="AC62" s="196">
        <f t="shared" si="26"/>
        <v>208</v>
      </c>
      <c r="AD62" s="196">
        <f t="shared" si="27"/>
        <v>-55</v>
      </c>
      <c r="AE62" s="197">
        <f t="shared" si="23"/>
        <v>6.8466009158154283E-3</v>
      </c>
      <c r="AF62" s="199">
        <f t="shared" si="34"/>
        <v>1.1314439553243351E-2</v>
      </c>
      <c r="AG62" s="199">
        <f t="shared" si="34"/>
        <v>7.3468093125046583E-5</v>
      </c>
      <c r="AH62" s="50"/>
      <c r="AI62" s="50"/>
      <c r="AJ62" s="50"/>
    </row>
    <row r="63" spans="2:36" x14ac:dyDescent="0.25">
      <c r="B63" s="195" t="s">
        <v>241</v>
      </c>
      <c r="C63" s="196">
        <v>2474</v>
      </c>
      <c r="D63" s="196">
        <v>962</v>
      </c>
      <c r="E63" s="196">
        <v>2281</v>
      </c>
      <c r="F63" s="196">
        <v>4550</v>
      </c>
      <c r="G63" s="196">
        <v>5359</v>
      </c>
      <c r="H63" s="197">
        <f t="shared" si="29"/>
        <v>0.17780219780219775</v>
      </c>
      <c r="I63" s="198">
        <f t="shared" si="30"/>
        <v>1.166127728375101</v>
      </c>
      <c r="J63" s="197">
        <f t="shared" si="19"/>
        <v>7.7651473986973564E-3</v>
      </c>
      <c r="K63" s="199">
        <f t="shared" si="24"/>
        <v>0.26789642071585684</v>
      </c>
      <c r="L63" s="196">
        <v>1095</v>
      </c>
      <c r="M63" s="196">
        <v>430</v>
      </c>
      <c r="N63" s="196">
        <v>199</v>
      </c>
      <c r="O63" s="196">
        <v>1510</v>
      </c>
      <c r="P63" s="196">
        <v>1721</v>
      </c>
      <c r="Q63" s="197">
        <f t="shared" si="31"/>
        <v>0.13973509933774841</v>
      </c>
      <c r="R63" s="198">
        <f t="shared" si="32"/>
        <v>0.57168949771689492</v>
      </c>
      <c r="S63" s="197">
        <f t="shared" si="20"/>
        <v>2.4501254959688958E-3</v>
      </c>
      <c r="T63" s="199">
        <f t="shared" si="25"/>
        <v>8.6032793441311733E-2</v>
      </c>
      <c r="U63" s="196">
        <v>52</v>
      </c>
      <c r="V63" s="196">
        <v>77</v>
      </c>
      <c r="W63" s="196">
        <v>30</v>
      </c>
      <c r="X63" s="196">
        <v>22</v>
      </c>
      <c r="Y63" s="196">
        <v>42</v>
      </c>
      <c r="Z63" s="196">
        <v>269</v>
      </c>
      <c r="AA63" s="197">
        <f t="shared" si="33"/>
        <v>5.4047619047619051</v>
      </c>
      <c r="AB63" s="198">
        <f t="shared" si="22"/>
        <v>2.4935064935064934</v>
      </c>
      <c r="AC63" s="196">
        <f t="shared" si="26"/>
        <v>227</v>
      </c>
      <c r="AD63" s="196">
        <f t="shared" si="27"/>
        <v>192</v>
      </c>
      <c r="AE63" s="197">
        <f t="shared" si="23"/>
        <v>5.9219795702712226E-3</v>
      </c>
      <c r="AF63" s="199">
        <f t="shared" si="34"/>
        <v>1.3447310537892422E-2</v>
      </c>
      <c r="AG63" s="199">
        <f t="shared" si="34"/>
        <v>2.7018405842640995E-4</v>
      </c>
      <c r="AH63" s="50"/>
      <c r="AI63" s="50"/>
      <c r="AJ63" s="50"/>
    </row>
    <row r="64" spans="2:36" x14ac:dyDescent="0.25">
      <c r="B64" s="195" t="s">
        <v>227</v>
      </c>
      <c r="C64" s="196">
        <v>657</v>
      </c>
      <c r="D64" s="196">
        <v>197</v>
      </c>
      <c r="E64" s="196">
        <v>329</v>
      </c>
      <c r="F64" s="196">
        <v>1346</v>
      </c>
      <c r="G64" s="196">
        <v>1758</v>
      </c>
      <c r="H64" s="197">
        <f t="shared" si="29"/>
        <v>0.30609212481426451</v>
      </c>
      <c r="I64" s="198">
        <f t="shared" si="30"/>
        <v>1.6757990867579911</v>
      </c>
      <c r="J64" s="197">
        <f t="shared" si="19"/>
        <v>2.5473276967549825E-3</v>
      </c>
      <c r="K64" s="199">
        <f t="shared" si="24"/>
        <v>0.12110774317993937</v>
      </c>
      <c r="L64" s="196">
        <v>1119</v>
      </c>
      <c r="M64" s="196">
        <v>380</v>
      </c>
      <c r="N64" s="196">
        <v>203</v>
      </c>
      <c r="O64" s="196">
        <v>1511</v>
      </c>
      <c r="P64" s="196">
        <v>1553</v>
      </c>
      <c r="Q64" s="197">
        <f t="shared" si="31"/>
        <v>2.7796161482462001E-2</v>
      </c>
      <c r="R64" s="198">
        <f t="shared" si="32"/>
        <v>0.38784629133154613</v>
      </c>
      <c r="S64" s="197">
        <f t="shared" si="20"/>
        <v>2.2109499681811128E-3</v>
      </c>
      <c r="T64" s="199">
        <f t="shared" si="25"/>
        <v>0.10698539542573712</v>
      </c>
      <c r="U64" s="196">
        <v>51</v>
      </c>
      <c r="V64" s="196">
        <v>95</v>
      </c>
      <c r="W64" s="196">
        <v>75</v>
      </c>
      <c r="X64" s="196">
        <v>31</v>
      </c>
      <c r="Y64" s="196">
        <v>113</v>
      </c>
      <c r="Z64" s="196">
        <v>175</v>
      </c>
      <c r="AA64" s="197">
        <f t="shared" si="33"/>
        <v>0.54867256637168138</v>
      </c>
      <c r="AB64" s="198">
        <f t="shared" si="22"/>
        <v>0.84210526315789469</v>
      </c>
      <c r="AC64" s="196">
        <f t="shared" si="26"/>
        <v>62</v>
      </c>
      <c r="AD64" s="196">
        <f t="shared" si="27"/>
        <v>80</v>
      </c>
      <c r="AE64" s="197">
        <f t="shared" si="23"/>
        <v>3.8525889397675239E-3</v>
      </c>
      <c r="AF64" s="199">
        <f t="shared" si="34"/>
        <v>1.2055662717001928E-2</v>
      </c>
      <c r="AG64" s="199">
        <f t="shared" si="34"/>
        <v>3.7797779441421973E-5</v>
      </c>
      <c r="AH64" s="50"/>
      <c r="AI64" s="50"/>
      <c r="AJ64" s="50"/>
    </row>
    <row r="65" spans="2:36" x14ac:dyDescent="0.25">
      <c r="B65" s="195" t="s">
        <v>237</v>
      </c>
      <c r="C65" s="196">
        <v>576</v>
      </c>
      <c r="D65" s="196">
        <v>232</v>
      </c>
      <c r="E65" s="196">
        <v>90</v>
      </c>
      <c r="F65" s="196">
        <v>1607</v>
      </c>
      <c r="G65" s="196">
        <v>3572</v>
      </c>
      <c r="H65" s="197">
        <f t="shared" si="29"/>
        <v>1.2227753578095832</v>
      </c>
      <c r="I65" s="198">
        <f t="shared" si="30"/>
        <v>5.2013888888888893</v>
      </c>
      <c r="J65" s="197">
        <f t="shared" si="19"/>
        <v>5.1757989378889641E-3</v>
      </c>
      <c r="K65" s="199">
        <f t="shared" si="24"/>
        <v>0.28425911188922487</v>
      </c>
      <c r="L65" s="196">
        <v>483</v>
      </c>
      <c r="M65" s="196">
        <v>227</v>
      </c>
      <c r="N65" s="196">
        <v>45</v>
      </c>
      <c r="O65" s="196">
        <v>443</v>
      </c>
      <c r="P65" s="196">
        <v>1064</v>
      </c>
      <c r="Q65" s="197">
        <f t="shared" si="31"/>
        <v>1.4018058690744919</v>
      </c>
      <c r="R65" s="198">
        <f t="shared" si="32"/>
        <v>1.2028985507246377</v>
      </c>
      <c r="S65" s="197">
        <f t="shared" si="20"/>
        <v>1.5147783426559588E-3</v>
      </c>
      <c r="T65" s="199">
        <f t="shared" si="25"/>
        <v>8.4672926945726562E-2</v>
      </c>
      <c r="U65" s="196">
        <v>50</v>
      </c>
      <c r="V65" s="196">
        <v>85</v>
      </c>
      <c r="W65" s="196">
        <v>16</v>
      </c>
      <c r="X65" s="196">
        <v>13</v>
      </c>
      <c r="Y65" s="196">
        <v>17</v>
      </c>
      <c r="Z65" s="196">
        <v>83</v>
      </c>
      <c r="AA65" s="197">
        <f t="shared" si="33"/>
        <v>3.882352941176471</v>
      </c>
      <c r="AB65" s="198">
        <f t="shared" si="22"/>
        <v>-2.352941176470591E-2</v>
      </c>
      <c r="AC65" s="196">
        <f t="shared" si="26"/>
        <v>66</v>
      </c>
      <c r="AD65" s="196">
        <f t="shared" si="27"/>
        <v>-2</v>
      </c>
      <c r="AE65" s="197">
        <f t="shared" si="23"/>
        <v>1.8272278971468827E-3</v>
      </c>
      <c r="AF65" s="199">
        <f t="shared" si="34"/>
        <v>6.6051249403151361E-3</v>
      </c>
      <c r="AG65" s="199">
        <f t="shared" si="34"/>
        <v>3.0895694263699433E-4</v>
      </c>
      <c r="AH65" s="50"/>
      <c r="AI65" s="50"/>
      <c r="AJ65" s="50"/>
    </row>
    <row r="66" spans="2:36" x14ac:dyDescent="0.25">
      <c r="B66" s="195" t="s">
        <v>233</v>
      </c>
      <c r="C66" s="196">
        <v>724</v>
      </c>
      <c r="D66" s="196">
        <v>318</v>
      </c>
      <c r="E66" s="196">
        <v>1635</v>
      </c>
      <c r="F66" s="196">
        <v>968</v>
      </c>
      <c r="G66" s="196">
        <v>1077</v>
      </c>
      <c r="H66" s="197">
        <f t="shared" si="29"/>
        <v>0.1126033057851239</v>
      </c>
      <c r="I66" s="198">
        <f t="shared" si="30"/>
        <v>0.48756906077348061</v>
      </c>
      <c r="J66" s="197">
        <f t="shared" si="19"/>
        <v>1.5605642374318068E-3</v>
      </c>
      <c r="K66" s="199">
        <f t="shared" si="24"/>
        <v>0.13999740023397894</v>
      </c>
      <c r="L66" s="196">
        <v>811</v>
      </c>
      <c r="M66" s="196">
        <v>426</v>
      </c>
      <c r="N66" s="196">
        <v>1112</v>
      </c>
      <c r="O66" s="196">
        <v>1327</v>
      </c>
      <c r="P66" s="196">
        <v>1406</v>
      </c>
      <c r="Q66" s="197">
        <f t="shared" si="31"/>
        <v>5.9532780708364763E-2</v>
      </c>
      <c r="R66" s="198">
        <f t="shared" si="32"/>
        <v>0.73366214549938347</v>
      </c>
      <c r="S66" s="197">
        <f t="shared" si="20"/>
        <v>2.0016713813668027E-3</v>
      </c>
      <c r="T66" s="199">
        <f t="shared" si="25"/>
        <v>0.18276355128038477</v>
      </c>
      <c r="U66" s="196">
        <v>12</v>
      </c>
      <c r="V66" s="196">
        <v>18</v>
      </c>
      <c r="W66" s="196">
        <v>16</v>
      </c>
      <c r="X66" s="196">
        <v>1</v>
      </c>
      <c r="Y66" s="196">
        <v>10</v>
      </c>
      <c r="Z66" s="196">
        <v>13</v>
      </c>
      <c r="AA66" s="197">
        <f t="shared" si="33"/>
        <v>0.30000000000000004</v>
      </c>
      <c r="AB66" s="198">
        <f t="shared" si="22"/>
        <v>-0.27777777777777779</v>
      </c>
      <c r="AC66" s="196">
        <f t="shared" si="26"/>
        <v>3</v>
      </c>
      <c r="AD66" s="196">
        <f t="shared" si="27"/>
        <v>-5</v>
      </c>
      <c r="AE66" s="197">
        <f t="shared" si="23"/>
        <v>2.8619232123987319E-4</v>
      </c>
      <c r="AF66" s="199">
        <f t="shared" si="34"/>
        <v>1.6898479136877682E-3</v>
      </c>
      <c r="AG66" s="199">
        <f t="shared" si="34"/>
        <v>3.8996490315871581E-5</v>
      </c>
      <c r="AH66" s="50"/>
      <c r="AI66" s="50"/>
      <c r="AJ66" s="50"/>
    </row>
    <row r="67" spans="2:36" x14ac:dyDescent="0.25">
      <c r="B67" s="195" t="s">
        <v>239</v>
      </c>
      <c r="C67" s="196">
        <v>344</v>
      </c>
      <c r="D67" s="196">
        <v>278</v>
      </c>
      <c r="E67" s="196">
        <v>153</v>
      </c>
      <c r="F67" s="196">
        <v>263</v>
      </c>
      <c r="G67" s="196">
        <v>392</v>
      </c>
      <c r="H67" s="197">
        <f t="shared" si="29"/>
        <v>0.49049429657794685</v>
      </c>
      <c r="I67" s="198">
        <f t="shared" si="30"/>
        <v>0.13953488372093026</v>
      </c>
      <c r="J67" s="197">
        <f t="shared" si="19"/>
        <v>5.680048106529882E-4</v>
      </c>
      <c r="K67" s="199">
        <f t="shared" si="24"/>
        <v>7.5009567546880984E-2</v>
      </c>
      <c r="L67" s="196">
        <v>436</v>
      </c>
      <c r="M67" s="196">
        <v>290</v>
      </c>
      <c r="N67" s="196">
        <v>60</v>
      </c>
      <c r="O67" s="196">
        <v>480</v>
      </c>
      <c r="P67" s="196">
        <v>371</v>
      </c>
      <c r="Q67" s="197">
        <f t="shared" si="31"/>
        <v>-0.2270833333333333</v>
      </c>
      <c r="R67" s="198">
        <f t="shared" si="32"/>
        <v>-0.1490825688073395</v>
      </c>
      <c r="S67" s="197">
        <f t="shared" si="20"/>
        <v>5.2817929053135411E-4</v>
      </c>
      <c r="T67" s="199">
        <f t="shared" si="25"/>
        <v>7.0991197856869498E-2</v>
      </c>
      <c r="U67" s="196">
        <v>62</v>
      </c>
      <c r="V67" s="196">
        <v>97</v>
      </c>
      <c r="W67" s="196">
        <v>52</v>
      </c>
      <c r="X67" s="196">
        <v>29</v>
      </c>
      <c r="Y67" s="196">
        <v>19</v>
      </c>
      <c r="Z67" s="196">
        <v>76</v>
      </c>
      <c r="AA67" s="197">
        <f t="shared" si="33"/>
        <v>3</v>
      </c>
      <c r="AB67" s="198">
        <f t="shared" si="22"/>
        <v>-0.21649484536082475</v>
      </c>
      <c r="AC67" s="196">
        <f t="shared" si="26"/>
        <v>57</v>
      </c>
      <c r="AD67" s="196">
        <f t="shared" si="27"/>
        <v>-21</v>
      </c>
      <c r="AE67" s="197">
        <f t="shared" si="23"/>
        <v>1.6731243395561818E-3</v>
      </c>
      <c r="AF67" s="199">
        <f t="shared" si="34"/>
        <v>1.454267125908917E-2</v>
      </c>
      <c r="AG67" s="199">
        <f t="shared" si="34"/>
        <v>5.7405281285878302E-4</v>
      </c>
      <c r="AH67" s="50"/>
      <c r="AI67" s="50"/>
      <c r="AJ67" s="50"/>
    </row>
    <row r="68" spans="2:36" x14ac:dyDescent="0.25">
      <c r="B68" s="195" t="s">
        <v>217</v>
      </c>
      <c r="C68" s="196">
        <v>131</v>
      </c>
      <c r="D68" s="196">
        <v>80</v>
      </c>
      <c r="E68" s="196">
        <v>34</v>
      </c>
      <c r="F68" s="196">
        <v>253</v>
      </c>
      <c r="G68" s="196">
        <v>287</v>
      </c>
      <c r="H68" s="197">
        <f t="shared" si="29"/>
        <v>0.13438735177865602</v>
      </c>
      <c r="I68" s="198">
        <f t="shared" si="30"/>
        <v>1.1908396946564888</v>
      </c>
      <c r="J68" s="197">
        <f t="shared" si="19"/>
        <v>4.1586066494236635E-4</v>
      </c>
      <c r="K68" s="199">
        <f t="shared" si="24"/>
        <v>6.2445604873803309E-2</v>
      </c>
      <c r="L68" s="196">
        <v>472</v>
      </c>
      <c r="M68" s="196">
        <v>386</v>
      </c>
      <c r="N68" s="196">
        <v>22</v>
      </c>
      <c r="O68" s="196">
        <v>335</v>
      </c>
      <c r="P68" s="196">
        <v>589</v>
      </c>
      <c r="Q68" s="197">
        <f t="shared" si="31"/>
        <v>0.75820895522388065</v>
      </c>
      <c r="R68" s="198">
        <f t="shared" si="32"/>
        <v>0.24788135593220328</v>
      </c>
      <c r="S68" s="197">
        <f t="shared" si="20"/>
        <v>8.3853801111312008E-4</v>
      </c>
      <c r="T68" s="199">
        <f t="shared" si="25"/>
        <v>0.12815491731940817</v>
      </c>
      <c r="U68" s="196">
        <v>78</v>
      </c>
      <c r="V68" s="196">
        <v>76</v>
      </c>
      <c r="W68" s="196">
        <v>60</v>
      </c>
      <c r="X68" s="196">
        <v>4</v>
      </c>
      <c r="Y68" s="196">
        <v>26</v>
      </c>
      <c r="Z68" s="196">
        <v>62</v>
      </c>
      <c r="AA68" s="197">
        <f t="shared" si="33"/>
        <v>1.3846153846153846</v>
      </c>
      <c r="AB68" s="198">
        <f t="shared" si="22"/>
        <v>-0.18421052631578949</v>
      </c>
      <c r="AC68" s="196">
        <f t="shared" si="26"/>
        <v>36</v>
      </c>
      <c r="AD68" s="196">
        <f t="shared" si="27"/>
        <v>-14</v>
      </c>
      <c r="AE68" s="197">
        <f t="shared" si="23"/>
        <v>1.3649172243747798E-3</v>
      </c>
      <c r="AF68" s="199">
        <f t="shared" si="34"/>
        <v>1.3489991296779809E-2</v>
      </c>
      <c r="AG68" s="199">
        <f t="shared" si="34"/>
        <v>3.0126531432014462E-4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32426</v>
      </c>
      <c r="D69" s="202">
        <f>D44-SUM(D45:D68)</f>
        <v>15312</v>
      </c>
      <c r="E69" s="202">
        <f>E44-SUM(E45:E68)</f>
        <v>3214</v>
      </c>
      <c r="F69" s="202">
        <f>F44-SUM(F45:F68)</f>
        <v>19149</v>
      </c>
      <c r="G69" s="202">
        <f>G44-SUM(G45:G68)</f>
        <v>22913</v>
      </c>
      <c r="H69" s="203">
        <f t="shared" si="29"/>
        <v>0.19656378923181372</v>
      </c>
      <c r="I69" s="204">
        <f t="shared" si="30"/>
        <v>-0.29337568617775855</v>
      </c>
      <c r="J69" s="203">
        <f t="shared" si="19"/>
        <v>3.3200750577785508E-2</v>
      </c>
      <c r="K69" s="205">
        <f t="shared" si="24"/>
        <v>0.12695378512103633</v>
      </c>
      <c r="L69" s="202">
        <f>L44-SUM(L45:L68)</f>
        <v>14127</v>
      </c>
      <c r="M69" s="202">
        <f>M44-SUM(M45:M68)</f>
        <v>6079</v>
      </c>
      <c r="N69" s="202">
        <f>N44-SUM(N45:N68)</f>
        <v>2485</v>
      </c>
      <c r="O69" s="202">
        <f>O44-SUM(O45:O68)</f>
        <v>12858</v>
      </c>
      <c r="P69" s="202">
        <f>P44-SUM(P45:P68)</f>
        <v>13321</v>
      </c>
      <c r="Q69" s="203">
        <f t="shared" si="31"/>
        <v>3.6008710530408994E-2</v>
      </c>
      <c r="R69" s="204">
        <f t="shared" si="32"/>
        <v>-5.7053868478799452E-2</v>
      </c>
      <c r="S69" s="203">
        <f t="shared" si="20"/>
        <v>1.896462622417296E-2</v>
      </c>
      <c r="T69" s="205">
        <f t="shared" si="25"/>
        <v>7.3807505416022559E-2</v>
      </c>
      <c r="U69" s="202">
        <f t="shared" ref="U69:Z69" si="35">U44-SUM(U45:U68)</f>
        <v>2944</v>
      </c>
      <c r="V69" s="202">
        <f t="shared" si="35"/>
        <v>3761</v>
      </c>
      <c r="W69" s="202">
        <f t="shared" si="35"/>
        <v>1981</v>
      </c>
      <c r="X69" s="202">
        <f t="shared" si="35"/>
        <v>757</v>
      </c>
      <c r="Y69" s="202">
        <f t="shared" si="35"/>
        <v>2083</v>
      </c>
      <c r="Z69" s="202">
        <f t="shared" si="35"/>
        <v>2861</v>
      </c>
      <c r="AA69" s="203">
        <f t="shared" si="33"/>
        <v>0.3734997599615939</v>
      </c>
      <c r="AB69" s="204">
        <f t="shared" si="22"/>
        <v>-0.23929805902685453</v>
      </c>
      <c r="AC69" s="202">
        <f>Z69-Y69</f>
        <v>778</v>
      </c>
      <c r="AD69" s="202">
        <f t="shared" si="27"/>
        <v>-900</v>
      </c>
      <c r="AE69" s="203">
        <f t="shared" si="23"/>
        <v>6.2984325466713634E-2</v>
      </c>
      <c r="AF69" s="205">
        <f t="shared" si="34"/>
        <v>1.5851908489996288E-2</v>
      </c>
      <c r="AG69" s="205">
        <f t="shared" si="34"/>
        <v>2.0694456539485375E-6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661DB-2604-4FDB-9567-EAFF3A6FA66C}">
  <dimension ref="B1:S31"/>
  <sheetViews>
    <sheetView showGridLines="0" workbookViewId="0"/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13" t="s">
        <v>94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ht="21.75" thickBot="1" x14ac:dyDescent="0.3">
      <c r="B4" s="15"/>
      <c r="C4" s="304" t="s">
        <v>95</v>
      </c>
      <c r="D4" s="304"/>
      <c r="E4" s="30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2:19" ht="77.25" customHeight="1" thickBot="1" x14ac:dyDescent="0.3">
      <c r="B5" s="16"/>
      <c r="C5" s="17">
        <v>2020</v>
      </c>
      <c r="D5" s="17">
        <v>2021</v>
      </c>
      <c r="E5" s="17">
        <v>2022</v>
      </c>
      <c r="F5" s="18" t="str">
        <f>CONCATENATE("var. ",RIGHT(D5,2),"/",RIGHT(C5,2))</f>
        <v>var. 21/20</v>
      </c>
      <c r="G5" s="18" t="str">
        <f>CONCATENATE("var. ",RIGHT(E5,2),"/",RIGHT(D5,2))</f>
        <v>var. 22/21</v>
      </c>
      <c r="H5" s="18" t="str">
        <f>CONCATENATE("var. ",RIGHT(E5,2),"/",RIGHT(C5,2))</f>
        <v>var. 22/20</v>
      </c>
      <c r="I5" s="19" t="str">
        <f>CONCATENATE("Cuota ",E5)</f>
        <v>Cuota 2022</v>
      </c>
      <c r="J5" s="20" t="s">
        <v>506</v>
      </c>
      <c r="K5" s="20" t="s">
        <v>507</v>
      </c>
      <c r="L5" s="20" t="s">
        <v>508</v>
      </c>
      <c r="M5" s="20" t="s">
        <v>509</v>
      </c>
      <c r="N5" s="21" t="str">
        <f>CONCATENATE("var. ",RIGHT(M5,2),"/",RIGHT(L5,2))</f>
        <v>var. 23/22</v>
      </c>
      <c r="O5" s="22" t="str">
        <f>CONCATENATE("var. ",RIGHT(M5,2),"/",RIGHT(J5,2))</f>
        <v>var. 23/19</v>
      </c>
      <c r="P5" s="23" t="str">
        <f>CONCATENATE("Cuota s/ total plazas en Canarias ",M5)</f>
        <v>Cuota s/ total plazas en Canarias mayo 2023</v>
      </c>
      <c r="Q5" s="23" t="str">
        <f>CONCATENATE("Cuota s/ total plazas isla ",M5)</f>
        <v>Cuota s/ total plazas isla mayo 2023</v>
      </c>
      <c r="R5" s="24" t="s">
        <v>96</v>
      </c>
      <c r="S5" t="s">
        <v>97</v>
      </c>
    </row>
    <row r="6" spans="2:19" s="31" customFormat="1" ht="15.75" x14ac:dyDescent="0.25">
      <c r="B6" s="25" t="s">
        <v>98</v>
      </c>
      <c r="C6" s="26">
        <v>190092</v>
      </c>
      <c r="D6" s="26">
        <v>236547</v>
      </c>
      <c r="E6" s="26">
        <v>349350</v>
      </c>
      <c r="F6" s="27">
        <f>D6/C6-1</f>
        <v>0.24438166782400095</v>
      </c>
      <c r="G6" s="27">
        <f>E6/D6-1</f>
        <v>0.47687351773643294</v>
      </c>
      <c r="H6" s="27">
        <f>E6/C6-1</f>
        <v>0.83779433116596169</v>
      </c>
      <c r="I6" s="28">
        <f>E6/$E$6</f>
        <v>1</v>
      </c>
      <c r="J6" s="29">
        <v>384791</v>
      </c>
      <c r="K6" s="30">
        <v>160729</v>
      </c>
      <c r="L6" s="30">
        <v>342831</v>
      </c>
      <c r="M6" s="30">
        <v>356813</v>
      </c>
      <c r="N6" s="27">
        <f>M6/L6-1</f>
        <v>4.0783943108995357E-2</v>
      </c>
      <c r="O6" s="27">
        <f>M6/J6-1</f>
        <v>-7.2709600796276419E-2</v>
      </c>
      <c r="P6" s="27">
        <f>M6/$M$6</f>
        <v>1</v>
      </c>
      <c r="Q6" s="27">
        <f>M6/M6</f>
        <v>1</v>
      </c>
      <c r="R6" s="27">
        <f>M6/J6</f>
        <v>0.92729039920372358</v>
      </c>
      <c r="S6" s="27">
        <f>J6/J6</f>
        <v>1</v>
      </c>
    </row>
    <row r="7" spans="2:19" s="31" customFormat="1" ht="15.75" x14ac:dyDescent="0.25">
      <c r="B7" s="32" t="s">
        <v>99</v>
      </c>
      <c r="C7" s="33">
        <v>126743</v>
      </c>
      <c r="D7" s="33">
        <v>166850</v>
      </c>
      <c r="E7" s="33">
        <v>251308</v>
      </c>
      <c r="F7" s="34">
        <f t="shared" ref="F7:G29" si="0">D7/C7-1</f>
        <v>0.31644351167322848</v>
      </c>
      <c r="G7" s="34">
        <f t="shared" si="0"/>
        <v>0.50619118969133958</v>
      </c>
      <c r="H7" s="34">
        <f t="shared" ref="H7:H29" si="1">E7/C7-1</f>
        <v>0.98281561900854486</v>
      </c>
      <c r="I7" s="34">
        <f t="shared" ref="I7:I29" si="2">E7/$E$6</f>
        <v>0.71935880921711748</v>
      </c>
      <c r="J7" s="35">
        <v>244944</v>
      </c>
      <c r="K7" s="33">
        <v>106770</v>
      </c>
      <c r="L7" s="33">
        <v>246904</v>
      </c>
      <c r="M7" s="33">
        <v>252599</v>
      </c>
      <c r="N7" s="34">
        <f t="shared" ref="N7:N29" si="3">M7/L7-1</f>
        <v>2.30656449470239E-2</v>
      </c>
      <c r="O7" s="34">
        <f t="shared" ref="O7:O29" si="4">M7/J7-1</f>
        <v>3.1252041282905374E-2</v>
      </c>
      <c r="P7" s="34">
        <f t="shared" ref="P7:P29" si="5">M7/$M$6</f>
        <v>0.70793104511326665</v>
      </c>
      <c r="Q7" s="34">
        <f>M7/M6</f>
        <v>0.70793104511326665</v>
      </c>
      <c r="R7" s="34">
        <f>M7/J7</f>
        <v>1.0312520412829054</v>
      </c>
      <c r="S7" s="34">
        <f>J7/J6</f>
        <v>0.63656374499403567</v>
      </c>
    </row>
    <row r="8" spans="2:19" s="31" customFormat="1" ht="15.75" x14ac:dyDescent="0.25">
      <c r="B8" s="32" t="s">
        <v>100</v>
      </c>
      <c r="C8" s="33">
        <v>63349</v>
      </c>
      <c r="D8" s="33">
        <v>69697</v>
      </c>
      <c r="E8" s="33">
        <v>98042</v>
      </c>
      <c r="F8" s="34">
        <f t="shared" si="0"/>
        <v>0.10020679095171192</v>
      </c>
      <c r="G8" s="34">
        <f t="shared" si="0"/>
        <v>0.40668895361349833</v>
      </c>
      <c r="H8" s="34">
        <f t="shared" si="1"/>
        <v>0.54764873952232862</v>
      </c>
      <c r="I8" s="34">
        <f t="shared" si="2"/>
        <v>0.28064119078288252</v>
      </c>
      <c r="J8" s="35">
        <v>139847</v>
      </c>
      <c r="K8" s="33">
        <v>53959</v>
      </c>
      <c r="L8" s="33">
        <v>95927</v>
      </c>
      <c r="M8" s="33">
        <v>104214</v>
      </c>
      <c r="N8" s="34">
        <f t="shared" si="3"/>
        <v>8.6388608004003054E-2</v>
      </c>
      <c r="O8" s="34">
        <f t="shared" si="4"/>
        <v>-0.25479988844951984</v>
      </c>
      <c r="P8" s="34">
        <f t="shared" si="5"/>
        <v>0.2920689548867334</v>
      </c>
      <c r="Q8" s="34">
        <f>M8/M6</f>
        <v>0.2920689548867334</v>
      </c>
      <c r="R8" s="34">
        <f t="shared" ref="R8:R29" si="6">M8/J8</f>
        <v>0.74520011155048016</v>
      </c>
      <c r="S8" s="34">
        <f>J8/J6</f>
        <v>0.36343625500596427</v>
      </c>
    </row>
    <row r="9" spans="2:19" x14ac:dyDescent="0.25">
      <c r="B9" s="36" t="s">
        <v>101</v>
      </c>
      <c r="C9" s="37">
        <v>66601</v>
      </c>
      <c r="D9" s="37">
        <v>82456</v>
      </c>
      <c r="E9" s="37">
        <v>123696</v>
      </c>
      <c r="F9" s="38">
        <f t="shared" si="0"/>
        <v>0.23805948859626724</v>
      </c>
      <c r="G9" s="38">
        <f t="shared" si="0"/>
        <v>0.50014553216260804</v>
      </c>
      <c r="H9" s="38">
        <f t="shared" si="1"/>
        <v>0.85726941036921378</v>
      </c>
      <c r="I9" s="38">
        <f t="shared" si="2"/>
        <v>0.3540747101760412</v>
      </c>
      <c r="J9" s="39">
        <v>128919</v>
      </c>
      <c r="K9" s="37">
        <v>54622</v>
      </c>
      <c r="L9" s="37">
        <v>122273</v>
      </c>
      <c r="M9" s="37">
        <v>123893</v>
      </c>
      <c r="N9" s="38">
        <f t="shared" si="3"/>
        <v>1.3249041080205748E-2</v>
      </c>
      <c r="O9" s="38">
        <f t="shared" si="4"/>
        <v>-3.898571971548026E-2</v>
      </c>
      <c r="P9" s="38">
        <f t="shared" si="5"/>
        <v>0.34722109340186597</v>
      </c>
      <c r="Q9" s="38">
        <f>M9/M9</f>
        <v>1</v>
      </c>
      <c r="R9" s="38">
        <f t="shared" si="6"/>
        <v>0.96101428028451974</v>
      </c>
      <c r="S9" s="38">
        <f>J9/J9</f>
        <v>1</v>
      </c>
    </row>
    <row r="10" spans="2:19" x14ac:dyDescent="0.25">
      <c r="B10" s="40" t="s">
        <v>99</v>
      </c>
      <c r="C10" s="41">
        <v>44487</v>
      </c>
      <c r="D10" s="41">
        <v>56791</v>
      </c>
      <c r="E10" s="41">
        <v>89503</v>
      </c>
      <c r="F10" s="42">
        <f t="shared" si="0"/>
        <v>0.27657517926585284</v>
      </c>
      <c r="G10" s="42">
        <f t="shared" si="0"/>
        <v>0.57600676163476616</v>
      </c>
      <c r="H10" s="42">
        <f t="shared" si="1"/>
        <v>1.011891114258098</v>
      </c>
      <c r="I10" s="42">
        <f t="shared" si="2"/>
        <v>0.2561986546443395</v>
      </c>
      <c r="J10" s="43">
        <v>86208</v>
      </c>
      <c r="K10" s="41">
        <v>31839</v>
      </c>
      <c r="L10" s="41">
        <v>88060</v>
      </c>
      <c r="M10" s="41">
        <v>87810</v>
      </c>
      <c r="N10" s="42">
        <f t="shared" si="3"/>
        <v>-2.8389734272087352E-3</v>
      </c>
      <c r="O10" s="42">
        <f t="shared" si="4"/>
        <v>1.8582962138084635E-2</v>
      </c>
      <c r="P10" s="42">
        <f t="shared" si="5"/>
        <v>0.24609529361318114</v>
      </c>
      <c r="Q10" s="42">
        <f>M10/M9</f>
        <v>0.70875674977601644</v>
      </c>
      <c r="R10" s="42">
        <f t="shared" si="6"/>
        <v>1.0185829621380846</v>
      </c>
      <c r="S10" s="42">
        <f>J10/J9</f>
        <v>0.66869895050380468</v>
      </c>
    </row>
    <row r="11" spans="2:19" x14ac:dyDescent="0.25">
      <c r="B11" s="40" t="s">
        <v>100</v>
      </c>
      <c r="C11" s="41">
        <v>22114</v>
      </c>
      <c r="D11" s="41">
        <v>25665</v>
      </c>
      <c r="E11" s="41">
        <v>34193</v>
      </c>
      <c r="F11" s="42">
        <f t="shared" si="0"/>
        <v>0.16057701003888947</v>
      </c>
      <c r="G11" s="42">
        <f t="shared" si="0"/>
        <v>0.33228131696863428</v>
      </c>
      <c r="H11" s="42">
        <f t="shared" si="1"/>
        <v>0.54621506737813141</v>
      </c>
      <c r="I11" s="42">
        <f t="shared" si="2"/>
        <v>9.7876055531701728E-2</v>
      </c>
      <c r="J11" s="43">
        <v>42711</v>
      </c>
      <c r="K11" s="41">
        <v>22783</v>
      </c>
      <c r="L11" s="41">
        <v>34213</v>
      </c>
      <c r="M11" s="41">
        <v>36083</v>
      </c>
      <c r="N11" s="42">
        <f t="shared" si="3"/>
        <v>5.4657586297606198E-2</v>
      </c>
      <c r="O11" s="42">
        <f t="shared" si="4"/>
        <v>-0.15518250567769432</v>
      </c>
      <c r="P11" s="42">
        <f>M11/$M$6</f>
        <v>0.10112579978868483</v>
      </c>
      <c r="Q11" s="42">
        <f>M11/M9</f>
        <v>0.29124325022398362</v>
      </c>
      <c r="R11" s="42">
        <f t="shared" si="6"/>
        <v>0.84481749432230568</v>
      </c>
      <c r="S11" s="42">
        <f>J11/J9</f>
        <v>0.33130104949619527</v>
      </c>
    </row>
    <row r="12" spans="2:19" x14ac:dyDescent="0.25">
      <c r="B12" s="36" t="s">
        <v>102</v>
      </c>
      <c r="C12" s="37">
        <v>54656</v>
      </c>
      <c r="D12" s="37">
        <v>66755</v>
      </c>
      <c r="E12" s="37">
        <v>96885</v>
      </c>
      <c r="F12" s="38">
        <f t="shared" si="0"/>
        <v>0.22136636416861832</v>
      </c>
      <c r="G12" s="38">
        <f t="shared" si="0"/>
        <v>0.4513519586547825</v>
      </c>
      <c r="H12" s="38">
        <f t="shared" si="1"/>
        <v>0.77263246487119441</v>
      </c>
      <c r="I12" s="38">
        <f t="shared" si="2"/>
        <v>0.27732932589094034</v>
      </c>
      <c r="J12" s="39">
        <v>116814</v>
      </c>
      <c r="K12" s="37">
        <v>48143</v>
      </c>
      <c r="L12" s="37">
        <v>94621</v>
      </c>
      <c r="M12" s="37">
        <v>100316</v>
      </c>
      <c r="N12" s="38">
        <f t="shared" si="3"/>
        <v>6.0187484807812108E-2</v>
      </c>
      <c r="O12" s="38">
        <f t="shared" si="4"/>
        <v>-0.14123307137843066</v>
      </c>
      <c r="P12" s="38">
        <f t="shared" si="5"/>
        <v>0.28114446502789975</v>
      </c>
      <c r="Q12" s="38">
        <f>M12/M12</f>
        <v>1</v>
      </c>
      <c r="R12" s="38">
        <f t="shared" si="6"/>
        <v>0.85876692862156934</v>
      </c>
      <c r="S12" s="38">
        <f>J12/J12</f>
        <v>1</v>
      </c>
    </row>
    <row r="13" spans="2:19" x14ac:dyDescent="0.25">
      <c r="B13" s="40" t="s">
        <v>99</v>
      </c>
      <c r="C13" s="41">
        <v>34291</v>
      </c>
      <c r="D13" s="41">
        <v>46740</v>
      </c>
      <c r="E13" s="41">
        <v>65951</v>
      </c>
      <c r="F13" s="42">
        <f t="shared" si="0"/>
        <v>0.36303986468752725</v>
      </c>
      <c r="G13" s="42">
        <f t="shared" si="0"/>
        <v>0.41101839965768083</v>
      </c>
      <c r="H13" s="42">
        <f t="shared" si="1"/>
        <v>0.92327432854101654</v>
      </c>
      <c r="I13" s="42">
        <f t="shared" si="2"/>
        <v>0.18878202375840847</v>
      </c>
      <c r="J13" s="43">
        <v>62198</v>
      </c>
      <c r="K13" s="41">
        <v>34062</v>
      </c>
      <c r="L13" s="41">
        <v>64970</v>
      </c>
      <c r="M13" s="41">
        <v>65971</v>
      </c>
      <c r="N13" s="42">
        <f t="shared" si="3"/>
        <v>1.5407110974295923E-2</v>
      </c>
      <c r="O13" s="42">
        <f t="shared" si="4"/>
        <v>6.0661114505289548E-2</v>
      </c>
      <c r="P13" s="42">
        <f t="shared" si="5"/>
        <v>0.18488956400131162</v>
      </c>
      <c r="Q13" s="42">
        <f>M13/M12</f>
        <v>0.6576318832489334</v>
      </c>
      <c r="R13" s="42">
        <f t="shared" si="6"/>
        <v>1.0606611145052895</v>
      </c>
      <c r="S13" s="42">
        <f>J13/J12</f>
        <v>0.53245330183026007</v>
      </c>
    </row>
    <row r="14" spans="2:19" x14ac:dyDescent="0.25">
      <c r="B14" s="40" t="s">
        <v>100</v>
      </c>
      <c r="C14" s="41">
        <v>20364</v>
      </c>
      <c r="D14" s="41">
        <v>20015</v>
      </c>
      <c r="E14" s="41">
        <v>30934</v>
      </c>
      <c r="F14" s="42">
        <f t="shared" si="0"/>
        <v>-1.7138086819878162E-2</v>
      </c>
      <c r="G14" s="42">
        <f t="shared" si="0"/>
        <v>0.5455408443667249</v>
      </c>
      <c r="H14" s="42">
        <f t="shared" si="1"/>
        <v>0.51905323119230018</v>
      </c>
      <c r="I14" s="42">
        <f t="shared" si="2"/>
        <v>8.8547302132531841E-2</v>
      </c>
      <c r="J14" s="43">
        <v>54616</v>
      </c>
      <c r="K14" s="41">
        <v>14081</v>
      </c>
      <c r="L14" s="41">
        <v>29651</v>
      </c>
      <c r="M14" s="41">
        <v>34345</v>
      </c>
      <c r="N14" s="42">
        <f t="shared" si="3"/>
        <v>0.15830832012411045</v>
      </c>
      <c r="O14" s="42">
        <f t="shared" si="4"/>
        <v>-0.37115497290171373</v>
      </c>
      <c r="P14" s="42">
        <f>M14/$M$6</f>
        <v>9.6254901026588152E-2</v>
      </c>
      <c r="Q14" s="42">
        <f>M14/M12</f>
        <v>0.34236811675106665</v>
      </c>
      <c r="R14" s="42">
        <f t="shared" si="6"/>
        <v>0.62884502709828627</v>
      </c>
      <c r="S14" s="42">
        <f>J14/J12</f>
        <v>0.46754669816973993</v>
      </c>
    </row>
    <row r="15" spans="2:19" x14ac:dyDescent="0.25">
      <c r="B15" s="36" t="s">
        <v>103</v>
      </c>
      <c r="C15" s="37">
        <v>32914</v>
      </c>
      <c r="D15" s="37">
        <v>41148</v>
      </c>
      <c r="E15" s="37">
        <v>62011</v>
      </c>
      <c r="F15" s="38">
        <f t="shared" si="0"/>
        <v>0.25016710214498383</v>
      </c>
      <c r="G15" s="38">
        <f t="shared" si="0"/>
        <v>0.50702342762710217</v>
      </c>
      <c r="H15" s="38">
        <f t="shared" si="1"/>
        <v>0.88403111138117518</v>
      </c>
      <c r="I15" s="38">
        <f t="shared" si="2"/>
        <v>0.1775039358809217</v>
      </c>
      <c r="J15" s="39">
        <v>65933</v>
      </c>
      <c r="K15" s="37">
        <v>27634</v>
      </c>
      <c r="L15" s="37">
        <v>61457</v>
      </c>
      <c r="M15" s="37">
        <v>63896</v>
      </c>
      <c r="N15" s="38">
        <f t="shared" si="3"/>
        <v>3.968628471939728E-2</v>
      </c>
      <c r="O15" s="38">
        <f t="shared" si="4"/>
        <v>-3.089499946915808E-2</v>
      </c>
      <c r="P15" s="38">
        <f t="shared" si="5"/>
        <v>0.17907419292458515</v>
      </c>
      <c r="Q15" s="38">
        <f>M15/M15</f>
        <v>1</v>
      </c>
      <c r="R15" s="38">
        <f t="shared" si="6"/>
        <v>0.96910500053084192</v>
      </c>
      <c r="S15" s="38">
        <f>J15/J15</f>
        <v>1</v>
      </c>
    </row>
    <row r="16" spans="2:19" x14ac:dyDescent="0.25">
      <c r="B16" s="40" t="s">
        <v>99</v>
      </c>
      <c r="C16" s="41">
        <v>20995</v>
      </c>
      <c r="D16" s="41">
        <v>27249</v>
      </c>
      <c r="E16" s="41">
        <v>41371</v>
      </c>
      <c r="F16" s="42">
        <f t="shared" si="0"/>
        <v>0.29788044772564892</v>
      </c>
      <c r="G16" s="42">
        <f t="shared" si="0"/>
        <v>0.51825755073580693</v>
      </c>
      <c r="H16" s="42">
        <f t="shared" si="1"/>
        <v>0.97051678971183608</v>
      </c>
      <c r="I16" s="42">
        <f t="shared" si="2"/>
        <v>0.11842278517246314</v>
      </c>
      <c r="J16" s="43">
        <v>42219</v>
      </c>
      <c r="K16" s="41">
        <v>18807</v>
      </c>
      <c r="L16" s="41">
        <v>40892</v>
      </c>
      <c r="M16" s="41">
        <v>42851</v>
      </c>
      <c r="N16" s="42">
        <f t="shared" si="3"/>
        <v>4.7906681013401231E-2</v>
      </c>
      <c r="O16" s="42">
        <f t="shared" si="4"/>
        <v>1.4969563466685543E-2</v>
      </c>
      <c r="P16" s="42">
        <f t="shared" si="5"/>
        <v>0.1200937185584606</v>
      </c>
      <c r="Q16" s="42">
        <f>M16/M15</f>
        <v>0.67063665957180418</v>
      </c>
      <c r="R16" s="42">
        <f t="shared" si="6"/>
        <v>1.0149695634666855</v>
      </c>
      <c r="S16" s="42">
        <f>J16/J15</f>
        <v>0.64033185203160781</v>
      </c>
    </row>
    <row r="17" spans="2:19" x14ac:dyDescent="0.25">
      <c r="B17" s="40" t="s">
        <v>100</v>
      </c>
      <c r="C17" s="41">
        <v>11919</v>
      </c>
      <c r="D17" s="41">
        <v>13899</v>
      </c>
      <c r="E17" s="41">
        <v>20640</v>
      </c>
      <c r="F17" s="42">
        <f t="shared" si="0"/>
        <v>0.16612131890259252</v>
      </c>
      <c r="G17" s="42">
        <f t="shared" si="0"/>
        <v>0.48499892078566798</v>
      </c>
      <c r="H17" s="42">
        <f t="shared" si="1"/>
        <v>0.7316889000755098</v>
      </c>
      <c r="I17" s="42">
        <f t="shared" si="2"/>
        <v>5.9081150708458569E-2</v>
      </c>
      <c r="J17" s="43">
        <v>23714</v>
      </c>
      <c r="K17" s="41">
        <v>8827</v>
      </c>
      <c r="L17" s="41">
        <v>20565</v>
      </c>
      <c r="M17" s="41">
        <v>21045</v>
      </c>
      <c r="N17" s="42">
        <f t="shared" si="3"/>
        <v>2.334062727935815E-2</v>
      </c>
      <c r="O17" s="42">
        <f t="shared" si="4"/>
        <v>-0.11254954878974444</v>
      </c>
      <c r="P17" s="42">
        <f>M17/$M$6</f>
        <v>5.8980474366124552E-2</v>
      </c>
      <c r="Q17" s="42">
        <f>M17/M15</f>
        <v>0.32936334042819582</v>
      </c>
      <c r="R17" s="42">
        <f t="shared" si="6"/>
        <v>0.88745045121025556</v>
      </c>
      <c r="S17" s="42">
        <f>J17/J15</f>
        <v>0.35966814796839214</v>
      </c>
    </row>
    <row r="18" spans="2:19" x14ac:dyDescent="0.25">
      <c r="B18" s="36" t="s">
        <v>104</v>
      </c>
      <c r="C18" s="37">
        <v>29639</v>
      </c>
      <c r="D18" s="37">
        <v>38454</v>
      </c>
      <c r="E18" s="37">
        <v>57831</v>
      </c>
      <c r="F18" s="38">
        <f t="shared" si="0"/>
        <v>0.29741219339383917</v>
      </c>
      <c r="G18" s="38">
        <f t="shared" si="0"/>
        <v>0.50390076454985167</v>
      </c>
      <c r="H18" s="38">
        <f t="shared" si="1"/>
        <v>0.95117918958129488</v>
      </c>
      <c r="I18" s="38">
        <f t="shared" si="2"/>
        <v>0.16553885787891798</v>
      </c>
      <c r="J18" s="39">
        <v>59757</v>
      </c>
      <c r="K18" s="37">
        <v>23708</v>
      </c>
      <c r="L18" s="37">
        <v>55590</v>
      </c>
      <c r="M18" s="37">
        <v>59675</v>
      </c>
      <c r="N18" s="38">
        <f t="shared" si="3"/>
        <v>7.3484439647418576E-2</v>
      </c>
      <c r="O18" s="38">
        <f t="shared" si="4"/>
        <v>-1.3722241745737218E-3</v>
      </c>
      <c r="P18" s="38">
        <f t="shared" si="5"/>
        <v>0.16724446698971171</v>
      </c>
      <c r="Q18" s="38">
        <f>M18/M18</f>
        <v>1</v>
      </c>
      <c r="R18" s="38">
        <f t="shared" si="6"/>
        <v>0.99862777582542628</v>
      </c>
      <c r="S18" s="38">
        <f>J18/J18</f>
        <v>1</v>
      </c>
    </row>
    <row r="19" spans="2:19" x14ac:dyDescent="0.25">
      <c r="B19" s="40" t="s">
        <v>99</v>
      </c>
      <c r="C19" s="41">
        <v>23768</v>
      </c>
      <c r="D19" s="41">
        <v>31803</v>
      </c>
      <c r="E19" s="41">
        <v>49309</v>
      </c>
      <c r="F19" s="42">
        <f t="shared" si="0"/>
        <v>0.33805957590037017</v>
      </c>
      <c r="G19" s="42">
        <f t="shared" si="0"/>
        <v>0.55045121529415475</v>
      </c>
      <c r="H19" s="42">
        <f t="shared" si="1"/>
        <v>1.0745960955907101</v>
      </c>
      <c r="I19" s="42">
        <f t="shared" si="2"/>
        <v>0.14114498354086161</v>
      </c>
      <c r="J19" s="43">
        <v>47576</v>
      </c>
      <c r="K19" s="41">
        <v>18732</v>
      </c>
      <c r="L19" s="41">
        <v>47777</v>
      </c>
      <c r="M19" s="41">
        <v>50834</v>
      </c>
      <c r="N19" s="42">
        <f t="shared" si="3"/>
        <v>6.3984762542645957E-2</v>
      </c>
      <c r="O19" s="42">
        <f t="shared" si="4"/>
        <v>6.8479905834874621E-2</v>
      </c>
      <c r="P19" s="42">
        <f t="shared" si="5"/>
        <v>0.14246678232015089</v>
      </c>
      <c r="Q19" s="42">
        <f>M19/M18</f>
        <v>0.85184750733137826</v>
      </c>
      <c r="R19" s="42">
        <f t="shared" si="6"/>
        <v>1.0684799058348746</v>
      </c>
      <c r="S19" s="42">
        <f>J19/J18</f>
        <v>0.79615777231119367</v>
      </c>
    </row>
    <row r="20" spans="2:19" x14ac:dyDescent="0.25">
      <c r="B20" s="40" t="s">
        <v>100</v>
      </c>
      <c r="C20" s="41">
        <v>5872</v>
      </c>
      <c r="D20" s="41">
        <v>6651</v>
      </c>
      <c r="E20" s="41">
        <v>8522</v>
      </c>
      <c r="F20" s="42">
        <f t="shared" si="0"/>
        <v>0.13266348773841963</v>
      </c>
      <c r="G20" s="42">
        <f t="shared" si="0"/>
        <v>0.28131108104044511</v>
      </c>
      <c r="H20" s="42">
        <f t="shared" si="1"/>
        <v>0.45129427792915533</v>
      </c>
      <c r="I20" s="42">
        <f t="shared" si="2"/>
        <v>2.4393874338056391E-2</v>
      </c>
      <c r="J20" s="43">
        <v>12181</v>
      </c>
      <c r="K20" s="41">
        <v>4976</v>
      </c>
      <c r="L20" s="41">
        <v>7813</v>
      </c>
      <c r="M20" s="41">
        <v>8841</v>
      </c>
      <c r="N20" s="42">
        <f t="shared" si="3"/>
        <v>0.13157557916293361</v>
      </c>
      <c r="O20" s="42">
        <f t="shared" si="4"/>
        <v>-0.27419752072900416</v>
      </c>
      <c r="P20" s="42">
        <f t="shared" si="5"/>
        <v>2.4777684669560807E-2</v>
      </c>
      <c r="Q20" s="42">
        <f>M20/M18</f>
        <v>0.14815249266862171</v>
      </c>
      <c r="R20" s="42">
        <f t="shared" si="6"/>
        <v>0.72580247927099584</v>
      </c>
      <c r="S20" s="42">
        <f>J20/J18</f>
        <v>0.20384222768880633</v>
      </c>
    </row>
    <row r="21" spans="2:19" x14ac:dyDescent="0.25">
      <c r="B21" s="36" t="s">
        <v>105</v>
      </c>
      <c r="C21" s="37">
        <v>3129</v>
      </c>
      <c r="D21" s="37">
        <v>3982</v>
      </c>
      <c r="E21" s="37">
        <v>4939</v>
      </c>
      <c r="F21" s="38">
        <f t="shared" si="0"/>
        <v>0.27261105784595707</v>
      </c>
      <c r="G21" s="38">
        <f t="shared" si="0"/>
        <v>0.24033149171270729</v>
      </c>
      <c r="H21" s="38">
        <f t="shared" si="1"/>
        <v>0.57845957174816243</v>
      </c>
      <c r="I21" s="38">
        <f t="shared" si="2"/>
        <v>1.4137684270788608E-2</v>
      </c>
      <c r="J21" s="39">
        <v>7570</v>
      </c>
      <c r="K21" s="37">
        <v>2935</v>
      </c>
      <c r="L21" s="37">
        <v>4930</v>
      </c>
      <c r="M21" s="37">
        <v>4589</v>
      </c>
      <c r="N21" s="38">
        <f t="shared" si="3"/>
        <v>-6.9168356997971636E-2</v>
      </c>
      <c r="O21" s="38">
        <f t="shared" si="4"/>
        <v>-0.39379128137384412</v>
      </c>
      <c r="P21" s="38">
        <f t="shared" si="5"/>
        <v>1.28610784920953E-2</v>
      </c>
      <c r="Q21" s="38">
        <f>M21/M21</f>
        <v>1</v>
      </c>
      <c r="R21" s="38">
        <f t="shared" si="6"/>
        <v>0.60620871862615588</v>
      </c>
      <c r="S21" s="38">
        <f>J21/J21</f>
        <v>1</v>
      </c>
    </row>
    <row r="22" spans="2:19" x14ac:dyDescent="0.25">
      <c r="B22" s="40" t="s">
        <v>99</v>
      </c>
      <c r="C22" s="41">
        <v>1852</v>
      </c>
      <c r="D22" s="41">
        <v>2433</v>
      </c>
      <c r="E22" s="41">
        <v>3242</v>
      </c>
      <c r="F22" s="42">
        <f t="shared" si="0"/>
        <v>0.31371490280777548</v>
      </c>
      <c r="G22" s="42">
        <f t="shared" si="0"/>
        <v>0.33251130291820807</v>
      </c>
      <c r="H22" s="42">
        <f t="shared" si="1"/>
        <v>0.75053995680345564</v>
      </c>
      <c r="I22" s="42">
        <f t="shared" si="2"/>
        <v>9.2800915986832686E-3</v>
      </c>
      <c r="J22" s="43">
        <v>4516</v>
      </c>
      <c r="K22" s="41">
        <v>1499</v>
      </c>
      <c r="L22" s="41">
        <v>3265</v>
      </c>
      <c r="M22" s="41">
        <v>3129</v>
      </c>
      <c r="N22" s="42">
        <f t="shared" si="3"/>
        <v>-4.1653905053598783E-2</v>
      </c>
      <c r="O22" s="42">
        <f t="shared" si="4"/>
        <v>-0.30713020372010624</v>
      </c>
      <c r="P22" s="42">
        <f t="shared" si="5"/>
        <v>8.7692993248564381E-3</v>
      </c>
      <c r="Q22" s="42">
        <f>M22/M21</f>
        <v>0.68184789714534755</v>
      </c>
      <c r="R22" s="42">
        <f t="shared" si="6"/>
        <v>0.69286979627989376</v>
      </c>
      <c r="S22" s="42">
        <f>J22/J21</f>
        <v>0.59656538969616912</v>
      </c>
    </row>
    <row r="23" spans="2:19" x14ac:dyDescent="0.25">
      <c r="B23" s="40" t="s">
        <v>100</v>
      </c>
      <c r="C23" s="41">
        <v>1277</v>
      </c>
      <c r="D23" s="41">
        <v>1549</v>
      </c>
      <c r="E23" s="41">
        <v>1697</v>
      </c>
      <c r="F23" s="42">
        <f t="shared" si="0"/>
        <v>0.21299921691464374</v>
      </c>
      <c r="G23" s="42">
        <f t="shared" si="0"/>
        <v>9.5545513234344792E-2</v>
      </c>
      <c r="H23" s="42">
        <f t="shared" si="1"/>
        <v>0.32889584964761154</v>
      </c>
      <c r="I23" s="42">
        <f t="shared" si="2"/>
        <v>4.8575926721053384E-3</v>
      </c>
      <c r="J23" s="43">
        <v>3054</v>
      </c>
      <c r="K23" s="41">
        <v>1436</v>
      </c>
      <c r="L23" s="41">
        <v>1665</v>
      </c>
      <c r="M23" s="41">
        <v>1460</v>
      </c>
      <c r="N23" s="42">
        <f t="shared" si="3"/>
        <v>-0.12312312312312312</v>
      </c>
      <c r="O23" s="42">
        <f t="shared" si="4"/>
        <v>-0.52193844138834322</v>
      </c>
      <c r="P23" s="42">
        <f t="shared" si="5"/>
        <v>4.0917791672388619E-3</v>
      </c>
      <c r="Q23" s="42">
        <f>M23/M21</f>
        <v>0.31815210285465245</v>
      </c>
      <c r="R23" s="42">
        <f t="shared" si="6"/>
        <v>0.47806155861165683</v>
      </c>
      <c r="S23" s="42">
        <f>J23/J21</f>
        <v>0.40343461030383093</v>
      </c>
    </row>
    <row r="24" spans="2:19" x14ac:dyDescent="0.25">
      <c r="B24" s="36" t="s">
        <v>106</v>
      </c>
      <c r="C24" s="37">
        <v>2757</v>
      </c>
      <c r="D24" s="37">
        <v>3171</v>
      </c>
      <c r="E24" s="37">
        <v>3272</v>
      </c>
      <c r="F24" s="38">
        <f t="shared" si="0"/>
        <v>0.1501632208922743</v>
      </c>
      <c r="G24" s="38">
        <f t="shared" si="0"/>
        <v>3.1851151056448979E-2</v>
      </c>
      <c r="H24" s="38">
        <f t="shared" si="1"/>
        <v>0.18679724338048609</v>
      </c>
      <c r="I24" s="38">
        <f t="shared" si="2"/>
        <v>9.3659653642478892E-3</v>
      </c>
      <c r="J24" s="39">
        <v>5049</v>
      </c>
      <c r="K24" s="37">
        <v>3135</v>
      </c>
      <c r="L24" s="37">
        <v>3249</v>
      </c>
      <c r="M24" s="37">
        <v>3646</v>
      </c>
      <c r="N24" s="38">
        <f t="shared" si="3"/>
        <v>0.12219144352108335</v>
      </c>
      <c r="O24" s="38">
        <f t="shared" si="4"/>
        <v>-0.277876807288572</v>
      </c>
      <c r="P24" s="38">
        <f t="shared" si="5"/>
        <v>1.0218237564214309E-2</v>
      </c>
      <c r="Q24" s="38">
        <f>M24/M24</f>
        <v>1</v>
      </c>
      <c r="R24" s="38">
        <f t="shared" si="6"/>
        <v>0.722123192711428</v>
      </c>
      <c r="S24" s="38">
        <f>J24/J24</f>
        <v>1</v>
      </c>
    </row>
    <row r="25" spans="2:19" x14ac:dyDescent="0.25">
      <c r="B25" s="40" t="s">
        <v>99</v>
      </c>
      <c r="C25" s="41">
        <v>1185</v>
      </c>
      <c r="D25" s="41">
        <v>1591</v>
      </c>
      <c r="E25" s="41">
        <v>1621</v>
      </c>
      <c r="F25" s="42">
        <f t="shared" si="0"/>
        <v>0.34261603375527416</v>
      </c>
      <c r="G25" s="42">
        <f t="shared" si="0"/>
        <v>1.8856065367693242E-2</v>
      </c>
      <c r="H25" s="42">
        <f t="shared" si="1"/>
        <v>0.36793248945147683</v>
      </c>
      <c r="I25" s="42">
        <f t="shared" si="2"/>
        <v>4.6400457993416343E-3</v>
      </c>
      <c r="J25" s="43">
        <v>1972</v>
      </c>
      <c r="K25" s="41">
        <v>1610</v>
      </c>
      <c r="L25" s="41">
        <v>1628</v>
      </c>
      <c r="M25" s="41">
        <v>1679</v>
      </c>
      <c r="N25" s="42">
        <f t="shared" si="3"/>
        <v>3.1326781326781239E-2</v>
      </c>
      <c r="O25" s="42">
        <f t="shared" si="4"/>
        <v>-0.14858012170385393</v>
      </c>
      <c r="P25" s="42">
        <f t="shared" si="5"/>
        <v>4.7055460423246912E-3</v>
      </c>
      <c r="Q25" s="42">
        <f>M25/M24</f>
        <v>0.46050466264399342</v>
      </c>
      <c r="R25" s="42">
        <f t="shared" si="6"/>
        <v>0.85141987829614607</v>
      </c>
      <c r="S25" s="42">
        <f>J25/J24</f>
        <v>0.39057239057239057</v>
      </c>
    </row>
    <row r="26" spans="2:19" x14ac:dyDescent="0.25">
      <c r="B26" s="40" t="s">
        <v>100</v>
      </c>
      <c r="C26" s="41">
        <v>1572</v>
      </c>
      <c r="D26" s="41">
        <v>1579</v>
      </c>
      <c r="E26" s="41">
        <v>1651</v>
      </c>
      <c r="F26" s="42">
        <f t="shared" si="0"/>
        <v>4.4529262086514532E-3</v>
      </c>
      <c r="G26" s="42">
        <f t="shared" si="0"/>
        <v>4.5598480050665025E-2</v>
      </c>
      <c r="H26" s="42">
        <f t="shared" si="1"/>
        <v>5.0254452926208559E-2</v>
      </c>
      <c r="I26" s="42">
        <f t="shared" si="2"/>
        <v>4.7259195649062549E-3</v>
      </c>
      <c r="J26" s="43">
        <v>3077</v>
      </c>
      <c r="K26" s="41">
        <v>1525</v>
      </c>
      <c r="L26" s="41">
        <v>1621</v>
      </c>
      <c r="M26" s="41">
        <v>1967</v>
      </c>
      <c r="N26" s="42">
        <f t="shared" si="3"/>
        <v>0.21344848858729182</v>
      </c>
      <c r="O26" s="42">
        <f t="shared" si="4"/>
        <v>-0.36074098147546307</v>
      </c>
      <c r="P26" s="42">
        <f t="shared" si="5"/>
        <v>5.5126915218896176E-3</v>
      </c>
      <c r="Q26" s="42">
        <f>M26/M24</f>
        <v>0.53949533735600663</v>
      </c>
      <c r="R26" s="42">
        <f t="shared" si="6"/>
        <v>0.63925901852453693</v>
      </c>
      <c r="S26" s="42">
        <f>J26/J24</f>
        <v>0.60942760942760943</v>
      </c>
    </row>
    <row r="27" spans="2:19" x14ac:dyDescent="0.25">
      <c r="B27" s="36" t="s">
        <v>107</v>
      </c>
      <c r="C27" s="37">
        <v>395</v>
      </c>
      <c r="D27" s="37">
        <v>582</v>
      </c>
      <c r="E27" s="37">
        <v>717</v>
      </c>
      <c r="F27" s="38">
        <f t="shared" si="0"/>
        <v>0.47341772151898742</v>
      </c>
      <c r="G27" s="38">
        <f t="shared" si="0"/>
        <v>0.231958762886598</v>
      </c>
      <c r="H27" s="38">
        <f t="shared" si="1"/>
        <v>0.81518987341772142</v>
      </c>
      <c r="I27" s="38">
        <f t="shared" si="2"/>
        <v>2.0523829969944182E-3</v>
      </c>
      <c r="J27" s="39">
        <v>749</v>
      </c>
      <c r="K27" s="37">
        <v>552</v>
      </c>
      <c r="L27" s="37">
        <v>711</v>
      </c>
      <c r="M27" s="37">
        <v>798</v>
      </c>
      <c r="N27" s="38">
        <f t="shared" si="3"/>
        <v>0.1223628691983123</v>
      </c>
      <c r="O27" s="38">
        <f t="shared" si="4"/>
        <v>6.5420560747663448E-2</v>
      </c>
      <c r="P27" s="38">
        <f t="shared" si="5"/>
        <v>2.2364655996278161E-3</v>
      </c>
      <c r="Q27" s="38">
        <f>M27/M27</f>
        <v>1</v>
      </c>
      <c r="R27" s="38">
        <f t="shared" si="6"/>
        <v>1.0654205607476634</v>
      </c>
      <c r="S27" s="38">
        <f>J27/J27</f>
        <v>1</v>
      </c>
    </row>
    <row r="28" spans="2:19" x14ac:dyDescent="0.25">
      <c r="B28" s="40" t="s">
        <v>99</v>
      </c>
      <c r="C28" s="41">
        <v>164</v>
      </c>
      <c r="D28" s="41">
        <v>243</v>
      </c>
      <c r="E28" s="41">
        <v>312</v>
      </c>
      <c r="F28" s="42">
        <f t="shared" si="0"/>
        <v>0.48170731707317072</v>
      </c>
      <c r="G28" s="42">
        <f t="shared" si="0"/>
        <v>0.28395061728395055</v>
      </c>
      <c r="H28" s="42">
        <f t="shared" si="1"/>
        <v>0.90243902439024382</v>
      </c>
      <c r="I28" s="42">
        <f t="shared" si="2"/>
        <v>8.9308716187204808E-4</v>
      </c>
      <c r="J28" s="43">
        <v>255</v>
      </c>
      <c r="K28" s="41">
        <v>221</v>
      </c>
      <c r="L28" s="41">
        <v>312</v>
      </c>
      <c r="M28" s="41">
        <v>325</v>
      </c>
      <c r="N28" s="42">
        <f t="shared" si="3"/>
        <v>4.1666666666666741E-2</v>
      </c>
      <c r="O28" s="42">
        <f t="shared" si="4"/>
        <v>0.27450980392156854</v>
      </c>
      <c r="P28" s="42">
        <f t="shared" si="5"/>
        <v>9.1084125298125347E-4</v>
      </c>
      <c r="Q28" s="42">
        <f>M28/M27</f>
        <v>0.40726817042606517</v>
      </c>
      <c r="R28" s="42">
        <f t="shared" si="6"/>
        <v>1.2745098039215685</v>
      </c>
      <c r="S28" s="42">
        <f>J28/J27</f>
        <v>0.34045393858477968</v>
      </c>
    </row>
    <row r="29" spans="2:19" x14ac:dyDescent="0.25">
      <c r="B29" s="40" t="s">
        <v>100</v>
      </c>
      <c r="C29" s="41">
        <v>231</v>
      </c>
      <c r="D29" s="41">
        <v>339</v>
      </c>
      <c r="E29" s="41">
        <v>405</v>
      </c>
      <c r="F29" s="42">
        <f t="shared" si="0"/>
        <v>0.46753246753246747</v>
      </c>
      <c r="G29" s="42">
        <f t="shared" si="0"/>
        <v>0.19469026548672574</v>
      </c>
      <c r="H29" s="42">
        <f t="shared" si="1"/>
        <v>0.75324675324675328</v>
      </c>
      <c r="I29" s="42">
        <f t="shared" si="2"/>
        <v>1.1592958351223702E-3</v>
      </c>
      <c r="J29" s="43">
        <v>494</v>
      </c>
      <c r="K29" s="41">
        <v>331</v>
      </c>
      <c r="L29" s="41">
        <v>399</v>
      </c>
      <c r="M29" s="41">
        <v>473</v>
      </c>
      <c r="N29" s="42">
        <f t="shared" si="3"/>
        <v>0.18546365914786977</v>
      </c>
      <c r="O29" s="42">
        <f t="shared" si="4"/>
        <v>-4.2510121457489891E-2</v>
      </c>
      <c r="P29" s="42">
        <f t="shared" si="5"/>
        <v>1.3256243466465629E-3</v>
      </c>
      <c r="Q29" s="42">
        <f>M29/M27</f>
        <v>0.59273182957393489</v>
      </c>
      <c r="R29" s="42">
        <f t="shared" si="6"/>
        <v>0.95748987854251011</v>
      </c>
      <c r="S29" s="42">
        <f>J29/J27</f>
        <v>0.65954606141522032</v>
      </c>
    </row>
    <row r="30" spans="2:19" ht="6.95" customHeight="1" x14ac:dyDescent="0.25">
      <c r="B30" s="44"/>
      <c r="C30" s="45"/>
      <c r="D30" s="46"/>
      <c r="E30" s="45"/>
      <c r="F30" s="47"/>
      <c r="G30" s="47"/>
      <c r="H30" s="47"/>
      <c r="I30" s="47"/>
      <c r="J30" s="45"/>
      <c r="K30" s="45"/>
      <c r="L30" s="45"/>
      <c r="M30" s="47"/>
      <c r="N30" s="47"/>
      <c r="O30" s="47"/>
      <c r="P30" s="47"/>
      <c r="Q30" s="48"/>
      <c r="R30" s="48"/>
    </row>
    <row r="31" spans="2:19" ht="15" customHeight="1" x14ac:dyDescent="0.25">
      <c r="B31" s="49" t="s">
        <v>108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5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4626A-7184-4A31-9E75-FEC092E8732D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386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4" ht="6" customHeight="1" x14ac:dyDescent="0.25"/>
    <row r="5" spans="1:34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</row>
    <row r="6" spans="1:34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525</v>
      </c>
      <c r="V6" s="182" t="s">
        <v>520</v>
      </c>
      <c r="W6" s="182" t="s">
        <v>521</v>
      </c>
      <c r="X6" s="182" t="s">
        <v>522</v>
      </c>
      <c r="Y6" s="182" t="s">
        <v>523</v>
      </c>
      <c r="Z6" s="182" t="s">
        <v>524</v>
      </c>
      <c r="AA6" s="183" t="str">
        <f>CONCATENATE("var. ",RIGHT(Z6,2),"/",RIGHT(Y6,2))</f>
        <v>var. 23/22</v>
      </c>
      <c r="AB6" s="183" t="str">
        <f>CONCATENATE("var. ",RIGHT(Z6,2),"/",RIGHT(V6,2))</f>
        <v>var. 23/19</v>
      </c>
      <c r="AC6" s="182" t="str">
        <f>CONCATENATE("dif. ",RIGHT(Z6,2),"/",RIGHT(Y6,2))</f>
        <v>dif. 23/22</v>
      </c>
      <c r="AD6" s="182" t="str">
        <f>CONCATENATE("dif. ",RIGHT(Z6,2),"/",RIGHT(V6,2))</f>
        <v>dif. 23/19</v>
      </c>
      <c r="AE6" s="183" t="str">
        <f>CONCATENATE("Cuota s/ total lugares de residencia ",RIGHT(Z6,4))</f>
        <v>Cuota s/ total lugares de residencia 2023</v>
      </c>
      <c r="AF6" s="184" t="str">
        <f>CONCATENATE("cuota s/ Canarias ",RIGHT(V6,4))</f>
        <v>cuota s/ Canarias 2019</v>
      </c>
      <c r="AG6" s="184" t="str">
        <f>CONCATENATE("cuota s/ Canarias ",RIGHT(Z6,4))</f>
        <v>cuota s/ Canarias 2023</v>
      </c>
    </row>
    <row r="7" spans="1:34" x14ac:dyDescent="0.25">
      <c r="A7" s="1"/>
      <c r="B7" s="186" t="s">
        <v>133</v>
      </c>
      <c r="C7" s="187">
        <f>C8+C11</f>
        <v>1472152</v>
      </c>
      <c r="D7" s="187">
        <f>D8+D11</f>
        <v>632691</v>
      </c>
      <c r="E7" s="187">
        <f>E8+E11</f>
        <v>204066</v>
      </c>
      <c r="F7" s="187">
        <f>F8+F11</f>
        <v>991091</v>
      </c>
      <c r="G7" s="187">
        <f>G8+G11</f>
        <v>1126275</v>
      </c>
      <c r="H7" s="188">
        <f>IFERROR(G7/F7-1,"-")</f>
        <v>0.13639918029726839</v>
      </c>
      <c r="I7" s="188">
        <f>IFERROR(G7/C7-1,"-")</f>
        <v>-0.23494652726077203</v>
      </c>
      <c r="J7" s="188">
        <f>G7/G$7</f>
        <v>1</v>
      </c>
      <c r="K7" s="189">
        <f>G7/$G7</f>
        <v>1</v>
      </c>
      <c r="L7" s="187">
        <f>L8+L11</f>
        <v>489503</v>
      </c>
      <c r="M7" s="187">
        <f>M8+M11</f>
        <v>217364</v>
      </c>
      <c r="N7" s="187">
        <f>N8+N11</f>
        <v>59218</v>
      </c>
      <c r="O7" s="187">
        <f>O8+O11</f>
        <v>267913</v>
      </c>
      <c r="P7" s="187">
        <f>P8+P11</f>
        <v>318746</v>
      </c>
      <c r="Q7" s="188">
        <f>IFERROR(P7/O7-1,"-")</f>
        <v>0.18973696685117925</v>
      </c>
      <c r="R7" s="188">
        <f>IFERROR(P7/L7-1,"-")</f>
        <v>-0.34883749435652078</v>
      </c>
      <c r="S7" s="188">
        <f>P7/P$7</f>
        <v>1</v>
      </c>
      <c r="T7" s="189">
        <f>P7/$G7</f>
        <v>0.28300903420567802</v>
      </c>
      <c r="U7" s="187">
        <f t="shared" ref="U7:Z7" si="0">U8+U11</f>
        <v>517335</v>
      </c>
      <c r="V7" s="187">
        <f t="shared" si="0"/>
        <v>521220</v>
      </c>
      <c r="W7" s="187">
        <f t="shared" si="0"/>
        <v>222725</v>
      </c>
      <c r="X7" s="187">
        <f t="shared" si="0"/>
        <v>89464</v>
      </c>
      <c r="Y7" s="187">
        <f t="shared" si="0"/>
        <v>371854</v>
      </c>
      <c r="Z7" s="187">
        <f t="shared" si="0"/>
        <v>429421</v>
      </c>
      <c r="AA7" s="188">
        <f>IFERROR(Z7/Y7-1,"-")</f>
        <v>0.15481075906135211</v>
      </c>
      <c r="AB7" s="188">
        <f>IFERROR(Z7/V7-1,"-")</f>
        <v>-0.17612332604274583</v>
      </c>
      <c r="AC7" s="187">
        <f>Z7-Y7</f>
        <v>57567</v>
      </c>
      <c r="AD7" s="187">
        <f>Z7-V7</f>
        <v>-91799</v>
      </c>
      <c r="AE7" s="188">
        <f>Z7/Z$7</f>
        <v>1</v>
      </c>
      <c r="AF7" s="189">
        <f t="shared" ref="AF7:AF36" si="1">V7/$C7</f>
        <v>0.35405311408061124</v>
      </c>
      <c r="AG7" s="189">
        <f t="shared" ref="AG7:AG15" si="2">Z7/$G7</f>
        <v>0.38127544338638431</v>
      </c>
      <c r="AH7" s="149"/>
    </row>
    <row r="8" spans="1:34" x14ac:dyDescent="0.25">
      <c r="A8" s="1" t="s">
        <v>165</v>
      </c>
      <c r="B8" s="190" t="s">
        <v>166</v>
      </c>
      <c r="C8" s="191">
        <v>196300</v>
      </c>
      <c r="D8" s="191">
        <v>58248</v>
      </c>
      <c r="E8" s="191">
        <v>104935</v>
      </c>
      <c r="F8" s="191">
        <v>162550</v>
      </c>
      <c r="G8" s="191">
        <v>141336</v>
      </c>
      <c r="H8" s="192">
        <f>IFERROR(G8/F8-1,"-")</f>
        <v>-0.13050753614272537</v>
      </c>
      <c r="I8" s="193">
        <f>IFERROR(G8/C8-1,"-")</f>
        <v>-0.28000000000000003</v>
      </c>
      <c r="J8" s="192">
        <f>G8/G$7</f>
        <v>0.12548977825131519</v>
      </c>
      <c r="K8" s="194">
        <f>G8/$G8</f>
        <v>1</v>
      </c>
      <c r="L8" s="191">
        <v>76524</v>
      </c>
      <c r="M8" s="191">
        <v>20801</v>
      </c>
      <c r="N8" s="191">
        <v>36926</v>
      </c>
      <c r="O8" s="191">
        <v>54619</v>
      </c>
      <c r="P8" s="191">
        <v>49369</v>
      </c>
      <c r="Q8" s="192">
        <f>IFERROR(P8/O8-1,"-")</f>
        <v>-9.6120397663816637E-2</v>
      </c>
      <c r="R8" s="193">
        <f>IFERROR(P8/L8-1,"-")</f>
        <v>-0.35485599289111913</v>
      </c>
      <c r="S8" s="192">
        <f>P8/P$7</f>
        <v>0.15488508091081926</v>
      </c>
      <c r="T8" s="194">
        <f>P8/$G8</f>
        <v>0.34930237165336503</v>
      </c>
      <c r="U8" s="191">
        <v>61211</v>
      </c>
      <c r="V8" s="191">
        <v>59366</v>
      </c>
      <c r="W8" s="191">
        <v>17411</v>
      </c>
      <c r="X8" s="191">
        <v>39871</v>
      </c>
      <c r="Y8" s="191">
        <v>46553</v>
      </c>
      <c r="Z8" s="191">
        <v>42241</v>
      </c>
      <c r="AA8" s="192">
        <f>IFERROR(Z8/Y8-1,"-")</f>
        <v>-9.262560952033172E-2</v>
      </c>
      <c r="AB8" s="193">
        <f t="shared" ref="AB8:AB36" si="3">IFERROR(Z8/V8-1,"-")</f>
        <v>-0.28846477781895363</v>
      </c>
      <c r="AC8" s="191">
        <f t="shared" ref="AC8:AC35" si="4">Z8-Y8</f>
        <v>-4312</v>
      </c>
      <c r="AD8" s="191">
        <f t="shared" ref="AD8:AD36" si="5">Z8-V8</f>
        <v>-17125</v>
      </c>
      <c r="AE8" s="192">
        <f>Z8/Z$7</f>
        <v>9.8367336483311252E-2</v>
      </c>
      <c r="AF8" s="194">
        <f t="shared" si="1"/>
        <v>0.30242485990830359</v>
      </c>
      <c r="AG8" s="194">
        <f t="shared" si="2"/>
        <v>0.29886936095545369</v>
      </c>
      <c r="AH8" s="149"/>
    </row>
    <row r="9" spans="1:34" x14ac:dyDescent="0.25">
      <c r="A9" s="207" t="s">
        <v>98</v>
      </c>
      <c r="B9" s="195" t="s">
        <v>98</v>
      </c>
      <c r="C9" s="196">
        <v>134837</v>
      </c>
      <c r="D9" s="196">
        <v>41113</v>
      </c>
      <c r="E9" s="196">
        <v>81708</v>
      </c>
      <c r="F9" s="196">
        <v>107321</v>
      </c>
      <c r="G9" s="196">
        <v>81339</v>
      </c>
      <c r="H9" s="197">
        <f>IFERROR(G9/F9-1,"-")</f>
        <v>-0.24209614148209579</v>
      </c>
      <c r="I9" s="198">
        <f>IFERROR(G9/C9-1,"-")</f>
        <v>-0.396760533088099</v>
      </c>
      <c r="J9" s="197">
        <f>G9/G$7</f>
        <v>7.2219484584137975E-2</v>
      </c>
      <c r="K9" s="199">
        <f>G9/$G9</f>
        <v>1</v>
      </c>
      <c r="L9" s="196">
        <v>66309</v>
      </c>
      <c r="M9" s="196">
        <v>18089</v>
      </c>
      <c r="N9" s="196">
        <v>32199</v>
      </c>
      <c r="O9" s="196">
        <v>44250</v>
      </c>
      <c r="P9" s="196">
        <v>35416</v>
      </c>
      <c r="Q9" s="197">
        <f>IFERROR(P9/O9-1,"-")</f>
        <v>-0.19963841807909599</v>
      </c>
      <c r="R9" s="198">
        <f>IFERROR(P9/L9-1,"-")</f>
        <v>-0.46589452412191412</v>
      </c>
      <c r="S9" s="197">
        <f>P9/P$7</f>
        <v>0.11111041393460624</v>
      </c>
      <c r="T9" s="199">
        <f>P9/$G9</f>
        <v>0.43541228684886707</v>
      </c>
      <c r="U9" s="196">
        <v>29750</v>
      </c>
      <c r="V9" s="196">
        <v>28113</v>
      </c>
      <c r="W9" s="196">
        <v>10079</v>
      </c>
      <c r="X9" s="196">
        <v>32625</v>
      </c>
      <c r="Y9" s="196">
        <v>27178</v>
      </c>
      <c r="Z9" s="196">
        <v>19651</v>
      </c>
      <c r="AA9" s="197">
        <f>IFERROR(Z9/Y9-1,"-")</f>
        <v>-0.27695194642725729</v>
      </c>
      <c r="AB9" s="198">
        <f t="shared" si="3"/>
        <v>-0.30099953758047882</v>
      </c>
      <c r="AC9" s="196">
        <f t="shared" si="4"/>
        <v>-7527</v>
      </c>
      <c r="AD9" s="196">
        <f t="shared" si="5"/>
        <v>-8462</v>
      </c>
      <c r="AE9" s="197">
        <f>Z9/Z$7</f>
        <v>4.5761618551491426E-2</v>
      </c>
      <c r="AF9" s="199">
        <f t="shared" si="1"/>
        <v>0.20849618428176242</v>
      </c>
      <c r="AG9" s="199">
        <f t="shared" si="2"/>
        <v>0.24159382338115787</v>
      </c>
      <c r="AH9" s="149"/>
    </row>
    <row r="10" spans="1:34" x14ac:dyDescent="0.25">
      <c r="A10" s="207" t="s">
        <v>170</v>
      </c>
      <c r="B10" s="195" t="s">
        <v>170</v>
      </c>
      <c r="C10" s="196">
        <v>61463</v>
      </c>
      <c r="D10" s="196">
        <v>17135</v>
      </c>
      <c r="E10" s="196">
        <v>23227</v>
      </c>
      <c r="F10" s="196">
        <v>55229</v>
      </c>
      <c r="G10" s="196">
        <v>59997</v>
      </c>
      <c r="H10" s="197">
        <f>IFERROR(G10/F10-1,"-")</f>
        <v>8.6331456300132281E-2</v>
      </c>
      <c r="I10" s="198">
        <f>IFERROR(G10/C10-1,"-")</f>
        <v>-2.3851748206237922E-2</v>
      </c>
      <c r="J10" s="197">
        <f>G10/G$7</f>
        <v>5.3270293667177199E-2</v>
      </c>
      <c r="K10" s="199">
        <f>G10/$G10</f>
        <v>1</v>
      </c>
      <c r="L10" s="196">
        <v>10215</v>
      </c>
      <c r="M10" s="196">
        <v>2712</v>
      </c>
      <c r="N10" s="196">
        <v>4727</v>
      </c>
      <c r="O10" s="196">
        <v>10369</v>
      </c>
      <c r="P10" s="196">
        <v>13953</v>
      </c>
      <c r="Q10" s="197">
        <f>IFERROR(P10/O10-1,"-")</f>
        <v>0.34564567460700157</v>
      </c>
      <c r="R10" s="198">
        <f>IFERROR(P10/L10-1,"-")</f>
        <v>0.36593245227606452</v>
      </c>
      <c r="S10" s="197">
        <f>P10/P$7</f>
        <v>4.3774666976213038E-2</v>
      </c>
      <c r="T10" s="199">
        <f>P10/$G10</f>
        <v>0.23256162808140407</v>
      </c>
      <c r="U10" s="196">
        <v>31461</v>
      </c>
      <c r="V10" s="196">
        <v>31253</v>
      </c>
      <c r="W10" s="196">
        <v>7332</v>
      </c>
      <c r="X10" s="196">
        <v>7246</v>
      </c>
      <c r="Y10" s="196">
        <v>19375</v>
      </c>
      <c r="Z10" s="196">
        <v>22590</v>
      </c>
      <c r="AA10" s="197">
        <f>IFERROR(Z10/Y10-1,"-")</f>
        <v>0.16593548387096768</v>
      </c>
      <c r="AB10" s="198">
        <f t="shared" si="3"/>
        <v>-0.27718938981857744</v>
      </c>
      <c r="AC10" s="196">
        <f t="shared" si="4"/>
        <v>3215</v>
      </c>
      <c r="AD10" s="196">
        <f t="shared" si="5"/>
        <v>-8663</v>
      </c>
      <c r="AE10" s="197">
        <f>Z10/Z$7</f>
        <v>5.2605717931819826E-2</v>
      </c>
      <c r="AF10" s="199">
        <f t="shared" si="1"/>
        <v>0.50848477946081383</v>
      </c>
      <c r="AG10" s="199">
        <f t="shared" si="2"/>
        <v>0.37651882594129704</v>
      </c>
      <c r="AH10" s="149"/>
    </row>
    <row r="11" spans="1:34" x14ac:dyDescent="0.25">
      <c r="A11" s="1"/>
      <c r="B11" s="190" t="s">
        <v>178</v>
      </c>
      <c r="C11" s="191">
        <v>1275852</v>
      </c>
      <c r="D11" s="191">
        <v>574443</v>
      </c>
      <c r="E11" s="191">
        <v>99131</v>
      </c>
      <c r="F11" s="191">
        <v>828541</v>
      </c>
      <c r="G11" s="191">
        <v>984939</v>
      </c>
      <c r="H11" s="192">
        <f>IFERROR(G11/F11-1,"-")</f>
        <v>0.18876313906010678</v>
      </c>
      <c r="I11" s="193">
        <f>IFERROR(G11/C11-1,"-")</f>
        <v>-0.22801469135918584</v>
      </c>
      <c r="J11" s="192">
        <f>G11/G$7</f>
        <v>0.87451022174868487</v>
      </c>
      <c r="K11" s="194">
        <f>G11/$G11</f>
        <v>1</v>
      </c>
      <c r="L11" s="191">
        <v>412979</v>
      </c>
      <c r="M11" s="191">
        <v>196563</v>
      </c>
      <c r="N11" s="191">
        <v>22292</v>
      </c>
      <c r="O11" s="191">
        <v>213294</v>
      </c>
      <c r="P11" s="191">
        <v>269377</v>
      </c>
      <c r="Q11" s="192">
        <f>IFERROR(P11/O11-1,"-")</f>
        <v>0.2629375416092341</v>
      </c>
      <c r="R11" s="193">
        <f>IFERROR(P11/L11-1,"-")</f>
        <v>-0.3477222812782248</v>
      </c>
      <c r="S11" s="192">
        <f>P11/P$7</f>
        <v>0.84511491908918068</v>
      </c>
      <c r="T11" s="194">
        <f>P11/$G11</f>
        <v>0.27349612514074478</v>
      </c>
      <c r="U11" s="191">
        <v>456124</v>
      </c>
      <c r="V11" s="191">
        <v>461854</v>
      </c>
      <c r="W11" s="191">
        <v>205314</v>
      </c>
      <c r="X11" s="191">
        <v>49593</v>
      </c>
      <c r="Y11" s="191">
        <v>325301</v>
      </c>
      <c r="Z11" s="191">
        <v>387180</v>
      </c>
      <c r="AA11" s="192">
        <f>IFERROR(Z11/Y11-1,"-")</f>
        <v>0.19022074939824951</v>
      </c>
      <c r="AB11" s="193">
        <f t="shared" si="3"/>
        <v>-0.16168312930060147</v>
      </c>
      <c r="AC11" s="191">
        <f t="shared" si="4"/>
        <v>61879</v>
      </c>
      <c r="AD11" s="191">
        <f t="shared" si="5"/>
        <v>-74674</v>
      </c>
      <c r="AE11" s="192">
        <f>Z11/Z$7</f>
        <v>0.9016326635166888</v>
      </c>
      <c r="AF11" s="194">
        <f t="shared" si="1"/>
        <v>0.36199653251317548</v>
      </c>
      <c r="AG11" s="194">
        <f t="shared" si="2"/>
        <v>0.39310048642606293</v>
      </c>
      <c r="AH11" s="149"/>
    </row>
    <row r="12" spans="1:34" s="113" customFormat="1" x14ac:dyDescent="0.25">
      <c r="B12" s="195" t="s">
        <v>182</v>
      </c>
      <c r="C12" s="196">
        <v>514302</v>
      </c>
      <c r="D12" s="196">
        <v>197152</v>
      </c>
      <c r="E12" s="196">
        <v>4433</v>
      </c>
      <c r="F12" s="196">
        <v>327620</v>
      </c>
      <c r="G12" s="196">
        <v>408419</v>
      </c>
      <c r="H12" s="197">
        <f t="shared" ref="H12:H36" si="6">IFERROR(G12/F12-1,"-")</f>
        <v>0.24662413772052982</v>
      </c>
      <c r="I12" s="198">
        <f t="shared" ref="I12:I36" si="7">IFERROR(G12/C12-1,"-")</f>
        <v>-0.20587709166987489</v>
      </c>
      <c r="J12" s="197">
        <f t="shared" ref="J12:J36" si="8">G12/G$7</f>
        <v>0.36262813256087545</v>
      </c>
      <c r="K12" s="199">
        <f t="shared" ref="K12:K36" si="9">G12/$G12</f>
        <v>1</v>
      </c>
      <c r="L12" s="196">
        <v>79363</v>
      </c>
      <c r="M12" s="196">
        <v>27812</v>
      </c>
      <c r="N12" s="196">
        <v>935</v>
      </c>
      <c r="O12" s="196">
        <v>44802</v>
      </c>
      <c r="P12" s="196">
        <v>59140</v>
      </c>
      <c r="Q12" s="197">
        <f t="shared" ref="Q12:Q36" si="10">IFERROR(P12/O12-1,"-")</f>
        <v>0.32003035578768801</v>
      </c>
      <c r="R12" s="198">
        <f t="shared" ref="R12:R36" si="11">IFERROR(P12/L12-1,"-")</f>
        <v>-0.25481647619167624</v>
      </c>
      <c r="S12" s="197">
        <f t="shared" ref="S12:S29" si="12">P12/P$7</f>
        <v>0.18553958324182893</v>
      </c>
      <c r="T12" s="199">
        <f t="shared" ref="T12:T36" si="13">P12/$G12</f>
        <v>0.14480227413514063</v>
      </c>
      <c r="U12" s="196">
        <v>218566</v>
      </c>
      <c r="V12" s="196">
        <v>238220</v>
      </c>
      <c r="W12" s="196">
        <v>88139</v>
      </c>
      <c r="X12" s="196">
        <v>2203</v>
      </c>
      <c r="Y12" s="196">
        <v>139864</v>
      </c>
      <c r="Z12" s="196">
        <v>181059</v>
      </c>
      <c r="AA12" s="197">
        <f t="shared" ref="AA12:AA36" si="14">IFERROR(Z12/Y12-1,"-")</f>
        <v>0.2945361208030659</v>
      </c>
      <c r="AB12" s="198">
        <f t="shared" si="3"/>
        <v>-0.23995046595583913</v>
      </c>
      <c r="AC12" s="196">
        <f t="shared" si="4"/>
        <v>41195</v>
      </c>
      <c r="AD12" s="196">
        <f t="shared" si="5"/>
        <v>-57161</v>
      </c>
      <c r="AE12" s="197">
        <f t="shared" ref="AE12:AE36" si="15">Z12/Z$7</f>
        <v>0.42163517853109189</v>
      </c>
      <c r="AF12" s="199">
        <f t="shared" si="1"/>
        <v>0.46319088784410717</v>
      </c>
      <c r="AG12" s="199">
        <f t="shared" si="2"/>
        <v>0.44331678986530987</v>
      </c>
      <c r="AH12" s="212"/>
    </row>
    <row r="13" spans="1:34" s="113" customFormat="1" x14ac:dyDescent="0.25">
      <c r="B13" s="195" t="s">
        <v>186</v>
      </c>
      <c r="C13" s="196">
        <v>149954</v>
      </c>
      <c r="D13" s="196">
        <v>71608</v>
      </c>
      <c r="E13" s="196">
        <v>21615</v>
      </c>
      <c r="F13" s="196">
        <v>96499</v>
      </c>
      <c r="G13" s="196">
        <v>111014</v>
      </c>
      <c r="H13" s="197">
        <f t="shared" si="6"/>
        <v>0.15041606648773564</v>
      </c>
      <c r="I13" s="198">
        <f t="shared" si="7"/>
        <v>-0.25967963508809366</v>
      </c>
      <c r="J13" s="197">
        <f t="shared" si="8"/>
        <v>9.8567401389536305E-2</v>
      </c>
      <c r="K13" s="199">
        <f t="shared" si="9"/>
        <v>1</v>
      </c>
      <c r="L13" s="196">
        <v>55558</v>
      </c>
      <c r="M13" s="196">
        <v>25915</v>
      </c>
      <c r="N13" s="196">
        <v>6488</v>
      </c>
      <c r="O13" s="196">
        <v>37631</v>
      </c>
      <c r="P13" s="196">
        <v>46257</v>
      </c>
      <c r="Q13" s="197">
        <f t="shared" si="10"/>
        <v>0.22922590417474953</v>
      </c>
      <c r="R13" s="198">
        <f t="shared" si="11"/>
        <v>-0.16741063393210698</v>
      </c>
      <c r="S13" s="197">
        <f t="shared" si="12"/>
        <v>0.14512182113657898</v>
      </c>
      <c r="T13" s="199">
        <f t="shared" si="13"/>
        <v>0.41667717585169439</v>
      </c>
      <c r="U13" s="196">
        <v>38567</v>
      </c>
      <c r="V13" s="196">
        <v>31082</v>
      </c>
      <c r="W13" s="196">
        <v>14632</v>
      </c>
      <c r="X13" s="196">
        <v>5131</v>
      </c>
      <c r="Y13" s="196">
        <v>19875</v>
      </c>
      <c r="Z13" s="196">
        <v>21938</v>
      </c>
      <c r="AA13" s="197">
        <f t="shared" si="14"/>
        <v>0.10379874213836482</v>
      </c>
      <c r="AB13" s="198">
        <f t="shared" si="3"/>
        <v>-0.29418956309117816</v>
      </c>
      <c r="AC13" s="196">
        <f t="shared" si="4"/>
        <v>2063</v>
      </c>
      <c r="AD13" s="196">
        <f t="shared" si="5"/>
        <v>-9144</v>
      </c>
      <c r="AE13" s="197">
        <f t="shared" si="15"/>
        <v>5.10873944217912E-2</v>
      </c>
      <c r="AF13" s="199">
        <f t="shared" si="1"/>
        <v>0.2072768982487963</v>
      </c>
      <c r="AG13" s="199">
        <f t="shared" si="2"/>
        <v>0.19761471526113825</v>
      </c>
      <c r="AH13" s="212"/>
    </row>
    <row r="14" spans="1:34" x14ac:dyDescent="0.25">
      <c r="A14" s="1"/>
      <c r="B14" s="195" t="s">
        <v>190</v>
      </c>
      <c r="C14" s="196">
        <v>30674</v>
      </c>
      <c r="D14" s="196">
        <v>13023</v>
      </c>
      <c r="E14" s="196">
        <v>15885</v>
      </c>
      <c r="F14" s="196">
        <v>30154</v>
      </c>
      <c r="G14" s="196">
        <v>34413</v>
      </c>
      <c r="H14" s="197">
        <f t="shared" si="6"/>
        <v>0.141241626318233</v>
      </c>
      <c r="I14" s="198">
        <f t="shared" si="7"/>
        <v>0.12189476429549462</v>
      </c>
      <c r="J14" s="197">
        <f t="shared" si="8"/>
        <v>3.0554704668042883E-2</v>
      </c>
      <c r="K14" s="199">
        <f t="shared" si="9"/>
        <v>1</v>
      </c>
      <c r="L14" s="196">
        <v>7811</v>
      </c>
      <c r="M14" s="196">
        <v>2835</v>
      </c>
      <c r="N14" s="196">
        <v>2740</v>
      </c>
      <c r="O14" s="196">
        <v>6455</v>
      </c>
      <c r="P14" s="196">
        <v>7974</v>
      </c>
      <c r="Q14" s="197">
        <f t="shared" si="10"/>
        <v>0.2353214562354764</v>
      </c>
      <c r="R14" s="198">
        <f t="shared" si="11"/>
        <v>2.0868006657278171E-2</v>
      </c>
      <c r="S14" s="197">
        <f t="shared" si="12"/>
        <v>2.5016784524354817E-2</v>
      </c>
      <c r="T14" s="199">
        <f t="shared" si="13"/>
        <v>0.23171475895737076</v>
      </c>
      <c r="U14" s="196">
        <v>13391</v>
      </c>
      <c r="V14" s="196">
        <v>10537</v>
      </c>
      <c r="W14" s="196">
        <v>5438</v>
      </c>
      <c r="X14" s="196">
        <v>7689</v>
      </c>
      <c r="Y14" s="196">
        <v>13027</v>
      </c>
      <c r="Z14" s="196">
        <v>15815</v>
      </c>
      <c r="AA14" s="197">
        <f t="shared" si="14"/>
        <v>0.21401704152913181</v>
      </c>
      <c r="AB14" s="198">
        <f t="shared" si="3"/>
        <v>0.50090158489133541</v>
      </c>
      <c r="AC14" s="196">
        <f t="shared" si="4"/>
        <v>2788</v>
      </c>
      <c r="AD14" s="196">
        <f t="shared" si="5"/>
        <v>5278</v>
      </c>
      <c r="AE14" s="197">
        <f t="shared" si="15"/>
        <v>3.6828659986353721E-2</v>
      </c>
      <c r="AF14" s="199">
        <f t="shared" si="1"/>
        <v>0.3435156810327965</v>
      </c>
      <c r="AG14" s="199">
        <f t="shared" si="2"/>
        <v>0.45956469938685962</v>
      </c>
      <c r="AH14" s="149"/>
    </row>
    <row r="15" spans="1:34" x14ac:dyDescent="0.25">
      <c r="A15" s="1"/>
      <c r="B15" s="195" t="s">
        <v>199</v>
      </c>
      <c r="C15" s="196">
        <v>64492</v>
      </c>
      <c r="D15" s="196">
        <v>29573</v>
      </c>
      <c r="E15" s="196">
        <v>3667</v>
      </c>
      <c r="F15" s="196">
        <v>60756</v>
      </c>
      <c r="G15" s="196">
        <v>58008</v>
      </c>
      <c r="H15" s="197">
        <f t="shared" si="6"/>
        <v>-4.5230100730792033E-2</v>
      </c>
      <c r="I15" s="198">
        <f t="shared" si="7"/>
        <v>-0.10053960181107735</v>
      </c>
      <c r="J15" s="197">
        <f t="shared" si="8"/>
        <v>5.1504295132183527E-2</v>
      </c>
      <c r="K15" s="199">
        <f t="shared" si="9"/>
        <v>1</v>
      </c>
      <c r="L15" s="196">
        <v>26415</v>
      </c>
      <c r="M15" s="196">
        <v>12357</v>
      </c>
      <c r="N15" s="196">
        <v>1722</v>
      </c>
      <c r="O15" s="196">
        <v>26139</v>
      </c>
      <c r="P15" s="196">
        <v>26567</v>
      </c>
      <c r="Q15" s="197">
        <f t="shared" si="10"/>
        <v>1.6374000535598121E-2</v>
      </c>
      <c r="R15" s="198">
        <f t="shared" si="11"/>
        <v>5.7543062653795385E-3</v>
      </c>
      <c r="S15" s="197">
        <f t="shared" si="12"/>
        <v>8.3348496922314316E-2</v>
      </c>
      <c r="T15" s="199">
        <f t="shared" si="13"/>
        <v>0.45798855330299271</v>
      </c>
      <c r="U15" s="196">
        <v>19954</v>
      </c>
      <c r="V15" s="196">
        <v>18979</v>
      </c>
      <c r="W15" s="196">
        <v>8166</v>
      </c>
      <c r="X15" s="196">
        <v>1435</v>
      </c>
      <c r="Y15" s="196">
        <v>20678</v>
      </c>
      <c r="Z15" s="196">
        <v>17815</v>
      </c>
      <c r="AA15" s="197">
        <f t="shared" si="14"/>
        <v>-0.13845633039945837</v>
      </c>
      <c r="AB15" s="198">
        <f t="shared" si="3"/>
        <v>-6.1330944728383963E-2</v>
      </c>
      <c r="AC15" s="196">
        <f t="shared" si="4"/>
        <v>-2863</v>
      </c>
      <c r="AD15" s="196">
        <f t="shared" si="5"/>
        <v>-1164</v>
      </c>
      <c r="AE15" s="197">
        <f t="shared" si="15"/>
        <v>4.1486094066196112E-2</v>
      </c>
      <c r="AF15" s="199">
        <f t="shared" si="1"/>
        <v>0.29428456242634743</v>
      </c>
      <c r="AG15" s="199">
        <f t="shared" si="2"/>
        <v>0.30711281202592744</v>
      </c>
      <c r="AH15" s="149"/>
    </row>
    <row r="16" spans="1:34" x14ac:dyDescent="0.25">
      <c r="A16" s="1"/>
      <c r="B16" s="195" t="s">
        <v>194</v>
      </c>
      <c r="C16" s="196">
        <v>12963</v>
      </c>
      <c r="D16" s="196">
        <v>5781</v>
      </c>
      <c r="E16" s="196">
        <v>2373</v>
      </c>
      <c r="F16" s="196">
        <v>11504</v>
      </c>
      <c r="G16" s="196">
        <v>12315</v>
      </c>
      <c r="H16" s="197">
        <f t="shared" si="6"/>
        <v>7.0497218358831715E-2</v>
      </c>
      <c r="I16" s="198">
        <f t="shared" si="7"/>
        <v>-4.998842860448971E-2</v>
      </c>
      <c r="J16" s="197">
        <f t="shared" si="8"/>
        <v>1.0934274488912566E-2</v>
      </c>
      <c r="K16" s="199">
        <f t="shared" si="9"/>
        <v>1</v>
      </c>
      <c r="L16" s="196">
        <v>4103</v>
      </c>
      <c r="M16" s="196">
        <v>1272</v>
      </c>
      <c r="N16" s="196">
        <v>615</v>
      </c>
      <c r="O16" s="196">
        <v>3101</v>
      </c>
      <c r="P16" s="196">
        <v>3467</v>
      </c>
      <c r="Q16" s="197">
        <f t="shared" si="10"/>
        <v>0.11802644308287658</v>
      </c>
      <c r="R16" s="198">
        <f t="shared" si="11"/>
        <v>-0.15500853034365103</v>
      </c>
      <c r="S16" s="197">
        <f t="shared" si="12"/>
        <v>1.0876999240774786E-2</v>
      </c>
      <c r="T16" s="199">
        <f t="shared" si="13"/>
        <v>0.28152659358505888</v>
      </c>
      <c r="U16" s="196">
        <v>7079</v>
      </c>
      <c r="V16" s="196">
        <v>6038</v>
      </c>
      <c r="W16" s="196">
        <v>3282</v>
      </c>
      <c r="X16" s="196">
        <v>1293</v>
      </c>
      <c r="Y16" s="196">
        <v>6270</v>
      </c>
      <c r="Z16" s="196">
        <v>6495</v>
      </c>
      <c r="AA16" s="197">
        <f t="shared" si="14"/>
        <v>3.5885167464114742E-2</v>
      </c>
      <c r="AB16" s="198">
        <f t="shared" si="3"/>
        <v>7.5687313680026458E-2</v>
      </c>
      <c r="AC16" s="196">
        <f t="shared" si="4"/>
        <v>225</v>
      </c>
      <c r="AD16" s="196">
        <f t="shared" si="5"/>
        <v>457</v>
      </c>
      <c r="AE16" s="197">
        <f t="shared" si="15"/>
        <v>1.512501717428817E-2</v>
      </c>
      <c r="AF16" s="199">
        <f t="shared" si="1"/>
        <v>0.46578724060788396</v>
      </c>
      <c r="AG16" s="199">
        <f>Z16/$G16</f>
        <v>0.52740560292326433</v>
      </c>
      <c r="AH16" s="149"/>
    </row>
    <row r="17" spans="1:34" x14ac:dyDescent="0.25">
      <c r="A17" s="1"/>
      <c r="B17" s="195" t="s">
        <v>203</v>
      </c>
      <c r="C17" s="196">
        <v>31230</v>
      </c>
      <c r="D17" s="196">
        <v>10977</v>
      </c>
      <c r="E17" s="196">
        <v>8429</v>
      </c>
      <c r="F17" s="196">
        <v>32925</v>
      </c>
      <c r="G17" s="196">
        <v>31393</v>
      </c>
      <c r="H17" s="197">
        <f t="shared" si="6"/>
        <v>-4.6529992406985521E-2</v>
      </c>
      <c r="I17" s="198">
        <f t="shared" si="7"/>
        <v>5.2193403778417746E-3</v>
      </c>
      <c r="J17" s="197">
        <f t="shared" si="8"/>
        <v>2.7873299149852388E-2</v>
      </c>
      <c r="K17" s="199">
        <f t="shared" si="9"/>
        <v>1</v>
      </c>
      <c r="L17" s="196">
        <v>9690</v>
      </c>
      <c r="M17" s="196">
        <v>3540</v>
      </c>
      <c r="N17" s="196">
        <v>1456</v>
      </c>
      <c r="O17" s="196">
        <v>6921</v>
      </c>
      <c r="P17" s="196">
        <v>7942</v>
      </c>
      <c r="Q17" s="197">
        <f t="shared" si="10"/>
        <v>0.1475220343880943</v>
      </c>
      <c r="R17" s="198">
        <f t="shared" si="11"/>
        <v>-0.18039215686274512</v>
      </c>
      <c r="S17" s="197">
        <f t="shared" si="12"/>
        <v>2.4916391107653115E-2</v>
      </c>
      <c r="T17" s="199">
        <f t="shared" si="13"/>
        <v>0.2529863345331762</v>
      </c>
      <c r="U17" s="196">
        <v>11319</v>
      </c>
      <c r="V17" s="196">
        <v>11476</v>
      </c>
      <c r="W17" s="196">
        <v>4221</v>
      </c>
      <c r="X17" s="196">
        <v>3586</v>
      </c>
      <c r="Y17" s="196">
        <v>14067</v>
      </c>
      <c r="Z17" s="196">
        <v>14182</v>
      </c>
      <c r="AA17" s="197">
        <f t="shared" si="14"/>
        <v>8.1751617260255038E-3</v>
      </c>
      <c r="AB17" s="198">
        <f t="shared" si="3"/>
        <v>0.23579644475426975</v>
      </c>
      <c r="AC17" s="196">
        <f t="shared" si="4"/>
        <v>115</v>
      </c>
      <c r="AD17" s="196">
        <f t="shared" si="5"/>
        <v>2706</v>
      </c>
      <c r="AE17" s="197">
        <f t="shared" si="15"/>
        <v>3.3025865060162404E-2</v>
      </c>
      <c r="AF17" s="199">
        <f t="shared" si="1"/>
        <v>0.3674671789945565</v>
      </c>
      <c r="AG17" s="199">
        <f t="shared" ref="AG17:AG36" si="16">Z17/$G17</f>
        <v>0.45175676106138313</v>
      </c>
      <c r="AH17" s="149"/>
    </row>
    <row r="18" spans="1:34" x14ac:dyDescent="0.25">
      <c r="A18" s="1"/>
      <c r="B18" s="195" t="s">
        <v>207</v>
      </c>
      <c r="C18" s="196">
        <v>69530</v>
      </c>
      <c r="D18" s="196">
        <v>26538</v>
      </c>
      <c r="E18" s="196">
        <v>2611</v>
      </c>
      <c r="F18" s="196">
        <v>56587</v>
      </c>
      <c r="G18" s="196">
        <v>69893</v>
      </c>
      <c r="H18" s="197">
        <f t="shared" si="6"/>
        <v>0.23514234718221494</v>
      </c>
      <c r="I18" s="198">
        <f t="shared" si="7"/>
        <v>5.2207680138069978E-3</v>
      </c>
      <c r="J18" s="197">
        <f t="shared" si="8"/>
        <v>6.2056780093671618E-2</v>
      </c>
      <c r="K18" s="199">
        <f t="shared" si="9"/>
        <v>1</v>
      </c>
      <c r="L18" s="196">
        <v>8524</v>
      </c>
      <c r="M18" s="196">
        <v>3521</v>
      </c>
      <c r="N18" s="196">
        <v>361</v>
      </c>
      <c r="O18" s="196">
        <v>5515</v>
      </c>
      <c r="P18" s="196">
        <v>8645</v>
      </c>
      <c r="Q18" s="197">
        <f t="shared" si="10"/>
        <v>0.56754306436990021</v>
      </c>
      <c r="R18" s="198">
        <f t="shared" si="11"/>
        <v>1.4195213514781813E-2</v>
      </c>
      <c r="S18" s="197">
        <f t="shared" si="12"/>
        <v>2.7121908980818583E-2</v>
      </c>
      <c r="T18" s="199">
        <f t="shared" si="13"/>
        <v>0.12368906757472135</v>
      </c>
      <c r="U18" s="196">
        <v>12167</v>
      </c>
      <c r="V18" s="196">
        <v>13553</v>
      </c>
      <c r="W18" s="196">
        <v>5375</v>
      </c>
      <c r="X18" s="196">
        <v>1055</v>
      </c>
      <c r="Y18" s="196">
        <v>14567</v>
      </c>
      <c r="Z18" s="196">
        <v>14272</v>
      </c>
      <c r="AA18" s="197">
        <f t="shared" si="14"/>
        <v>-2.0251252831743005E-2</v>
      </c>
      <c r="AB18" s="198">
        <f t="shared" si="3"/>
        <v>5.3050985021766417E-2</v>
      </c>
      <c r="AC18" s="196">
        <f t="shared" si="4"/>
        <v>-295</v>
      </c>
      <c r="AD18" s="196">
        <f t="shared" si="5"/>
        <v>719</v>
      </c>
      <c r="AE18" s="197">
        <f t="shared" si="15"/>
        <v>3.3235449593755309E-2</v>
      </c>
      <c r="AF18" s="199">
        <f t="shared" si="1"/>
        <v>0.19492305479649072</v>
      </c>
      <c r="AG18" s="199">
        <f t="shared" si="16"/>
        <v>0.20419784527778176</v>
      </c>
      <c r="AH18" s="149"/>
    </row>
    <row r="19" spans="1:34" x14ac:dyDescent="0.25">
      <c r="A19" s="1"/>
      <c r="B19" s="195" t="s">
        <v>229</v>
      </c>
      <c r="C19" s="196">
        <v>11376</v>
      </c>
      <c r="D19" s="196">
        <v>4989</v>
      </c>
      <c r="E19" s="196">
        <v>5213</v>
      </c>
      <c r="F19" s="196">
        <v>12373</v>
      </c>
      <c r="G19" s="196">
        <v>15396</v>
      </c>
      <c r="H19" s="197">
        <f t="shared" si="6"/>
        <v>0.24432231471753019</v>
      </c>
      <c r="I19" s="198">
        <f t="shared" si="7"/>
        <v>0.3533755274261603</v>
      </c>
      <c r="J19" s="197">
        <f t="shared" si="8"/>
        <v>1.3669840847040021E-2</v>
      </c>
      <c r="K19" s="199">
        <f t="shared" si="9"/>
        <v>1</v>
      </c>
      <c r="L19" s="196">
        <v>2464</v>
      </c>
      <c r="M19" s="196">
        <v>1061</v>
      </c>
      <c r="N19" s="196">
        <v>492</v>
      </c>
      <c r="O19" s="196">
        <v>1708</v>
      </c>
      <c r="P19" s="196">
        <v>2855</v>
      </c>
      <c r="Q19" s="197">
        <f t="shared" si="10"/>
        <v>0.67154566744730682</v>
      </c>
      <c r="R19" s="198">
        <f t="shared" si="11"/>
        <v>0.15868506493506485</v>
      </c>
      <c r="S19" s="197">
        <f t="shared" si="12"/>
        <v>8.956975146354778E-3</v>
      </c>
      <c r="T19" s="199">
        <f t="shared" si="13"/>
        <v>0.18543777604572617</v>
      </c>
      <c r="U19" s="196">
        <v>6380</v>
      </c>
      <c r="V19" s="196">
        <v>5131</v>
      </c>
      <c r="W19" s="196">
        <v>2493</v>
      </c>
      <c r="X19" s="196">
        <v>3860</v>
      </c>
      <c r="Y19" s="196">
        <v>7524</v>
      </c>
      <c r="Z19" s="196">
        <v>8310</v>
      </c>
      <c r="AA19" s="197">
        <f t="shared" si="14"/>
        <v>0.10446570972886771</v>
      </c>
      <c r="AB19" s="198">
        <f t="shared" si="3"/>
        <v>0.61956733580198797</v>
      </c>
      <c r="AC19" s="196">
        <f t="shared" si="4"/>
        <v>786</v>
      </c>
      <c r="AD19" s="196">
        <f t="shared" si="5"/>
        <v>3179</v>
      </c>
      <c r="AE19" s="197">
        <f t="shared" si="15"/>
        <v>1.9351638601745141E-2</v>
      </c>
      <c r="AF19" s="199">
        <f t="shared" si="1"/>
        <v>0.45103727144866385</v>
      </c>
      <c r="AG19" s="199">
        <f t="shared" si="16"/>
        <v>0.53975058456742009</v>
      </c>
      <c r="AH19" s="149"/>
    </row>
    <row r="20" spans="1:34" x14ac:dyDescent="0.25">
      <c r="A20" s="1"/>
      <c r="B20" s="195" t="s">
        <v>219</v>
      </c>
      <c r="C20" s="196">
        <v>51512</v>
      </c>
      <c r="D20" s="196">
        <v>27345</v>
      </c>
      <c r="E20" s="196">
        <v>373</v>
      </c>
      <c r="F20" s="196">
        <v>29188</v>
      </c>
      <c r="G20" s="196">
        <v>30816</v>
      </c>
      <c r="H20" s="197">
        <f t="shared" si="6"/>
        <v>5.5776346443743963E-2</v>
      </c>
      <c r="I20" s="198">
        <f t="shared" si="7"/>
        <v>-0.4017704612517472</v>
      </c>
      <c r="J20" s="197">
        <f t="shared" si="8"/>
        <v>2.736099087700606E-2</v>
      </c>
      <c r="K20" s="199">
        <f t="shared" si="9"/>
        <v>1</v>
      </c>
      <c r="L20" s="196">
        <v>30533</v>
      </c>
      <c r="M20" s="196">
        <v>14322</v>
      </c>
      <c r="N20" s="196">
        <v>178</v>
      </c>
      <c r="O20" s="196">
        <v>15591</v>
      </c>
      <c r="P20" s="196">
        <v>14799</v>
      </c>
      <c r="Q20" s="197">
        <f t="shared" si="10"/>
        <v>-5.0798537617856465E-2</v>
      </c>
      <c r="R20" s="198">
        <f t="shared" si="11"/>
        <v>-0.51531130252513679</v>
      </c>
      <c r="S20" s="197">
        <f t="shared" si="12"/>
        <v>4.6428817930264224E-2</v>
      </c>
      <c r="T20" s="199">
        <f t="shared" si="13"/>
        <v>0.48023753894080995</v>
      </c>
      <c r="U20" s="196">
        <v>14975</v>
      </c>
      <c r="V20" s="196">
        <v>16973</v>
      </c>
      <c r="W20" s="196">
        <v>10352</v>
      </c>
      <c r="X20" s="196">
        <v>166</v>
      </c>
      <c r="Y20" s="196">
        <v>10987</v>
      </c>
      <c r="Z20" s="196">
        <v>13556</v>
      </c>
      <c r="AA20" s="197">
        <f t="shared" si="14"/>
        <v>0.2338217893874579</v>
      </c>
      <c r="AB20" s="198">
        <f t="shared" si="3"/>
        <v>-0.2013197431214282</v>
      </c>
      <c r="AC20" s="196">
        <f t="shared" si="4"/>
        <v>2569</v>
      </c>
      <c r="AD20" s="196">
        <f t="shared" si="5"/>
        <v>-3417</v>
      </c>
      <c r="AE20" s="197">
        <f t="shared" si="15"/>
        <v>3.1568088193171737E-2</v>
      </c>
      <c r="AF20" s="199">
        <f t="shared" si="1"/>
        <v>0.32949603975772634</v>
      </c>
      <c r="AG20" s="199">
        <f t="shared" si="16"/>
        <v>0.43990134994807895</v>
      </c>
      <c r="AH20" s="149"/>
    </row>
    <row r="21" spans="1:34" x14ac:dyDescent="0.25">
      <c r="A21" s="207" t="s">
        <v>186</v>
      </c>
      <c r="B21" s="195" t="s">
        <v>231</v>
      </c>
      <c r="C21" s="196">
        <v>5881</v>
      </c>
      <c r="D21" s="196">
        <v>4118</v>
      </c>
      <c r="E21" s="196">
        <v>660</v>
      </c>
      <c r="F21" s="196">
        <v>8340</v>
      </c>
      <c r="G21" s="196">
        <v>8554</v>
      </c>
      <c r="H21" s="197">
        <f t="shared" si="6"/>
        <v>2.5659472422062457E-2</v>
      </c>
      <c r="I21" s="198">
        <f t="shared" si="7"/>
        <v>0.45451453834381916</v>
      </c>
      <c r="J21" s="197">
        <f t="shared" si="8"/>
        <v>7.5949479478812903E-3</v>
      </c>
      <c r="K21" s="199">
        <f t="shared" si="9"/>
        <v>1</v>
      </c>
      <c r="L21" s="196">
        <v>1802</v>
      </c>
      <c r="M21" s="196">
        <v>1423</v>
      </c>
      <c r="N21" s="196">
        <v>121</v>
      </c>
      <c r="O21" s="196">
        <v>1291</v>
      </c>
      <c r="P21" s="196">
        <v>1908</v>
      </c>
      <c r="Q21" s="197">
        <f t="shared" si="10"/>
        <v>0.47792408985282719</v>
      </c>
      <c r="R21" s="198">
        <f t="shared" si="11"/>
        <v>5.8823529411764719E-2</v>
      </c>
      <c r="S21" s="197">
        <f t="shared" si="12"/>
        <v>5.9859574708388498E-3</v>
      </c>
      <c r="T21" s="199">
        <f t="shared" si="13"/>
        <v>0.22305354220247836</v>
      </c>
      <c r="U21" s="196">
        <v>3147</v>
      </c>
      <c r="V21" s="196">
        <v>4043</v>
      </c>
      <c r="W21" s="196">
        <v>2682</v>
      </c>
      <c r="X21" s="196">
        <v>535</v>
      </c>
      <c r="Y21" s="196">
        <v>7019</v>
      </c>
      <c r="Z21" s="196">
        <v>6627</v>
      </c>
      <c r="AA21" s="197">
        <f t="shared" si="14"/>
        <v>-5.5848411454623159E-2</v>
      </c>
      <c r="AB21" s="198">
        <f t="shared" si="3"/>
        <v>0.6391293593865941</v>
      </c>
      <c r="AC21" s="196">
        <f t="shared" si="4"/>
        <v>-392</v>
      </c>
      <c r="AD21" s="196">
        <f t="shared" si="5"/>
        <v>2584</v>
      </c>
      <c r="AE21" s="197">
        <f t="shared" si="15"/>
        <v>1.5432407823557768E-2</v>
      </c>
      <c r="AF21" s="199">
        <f t="shared" si="1"/>
        <v>0.68746811766706339</v>
      </c>
      <c r="AG21" s="199">
        <f t="shared" si="16"/>
        <v>0.77472527472527475</v>
      </c>
      <c r="AH21" s="149"/>
    </row>
    <row r="22" spans="1:34" x14ac:dyDescent="0.25">
      <c r="A22" s="207" t="s">
        <v>373</v>
      </c>
      <c r="B22" s="195" t="s">
        <v>211</v>
      </c>
      <c r="C22" s="196">
        <v>9706</v>
      </c>
      <c r="D22" s="196">
        <v>4159</v>
      </c>
      <c r="E22" s="196">
        <v>2637</v>
      </c>
      <c r="F22" s="196">
        <v>6960</v>
      </c>
      <c r="G22" s="196">
        <v>8818</v>
      </c>
      <c r="H22" s="197">
        <f t="shared" si="6"/>
        <v>0.26695402298850568</v>
      </c>
      <c r="I22" s="198">
        <f t="shared" si="7"/>
        <v>-9.1489800123634835E-2</v>
      </c>
      <c r="J22" s="197">
        <f t="shared" si="8"/>
        <v>7.8293489600674785E-3</v>
      </c>
      <c r="K22" s="199">
        <f t="shared" si="9"/>
        <v>1</v>
      </c>
      <c r="L22" s="196">
        <v>4663</v>
      </c>
      <c r="M22" s="196">
        <v>1921</v>
      </c>
      <c r="N22" s="196">
        <v>732</v>
      </c>
      <c r="O22" s="196">
        <v>2596</v>
      </c>
      <c r="P22" s="196">
        <v>3756</v>
      </c>
      <c r="Q22" s="197">
        <f t="shared" si="10"/>
        <v>0.4468412942989215</v>
      </c>
      <c r="R22" s="198">
        <f t="shared" si="11"/>
        <v>-0.19450997212095222</v>
      </c>
      <c r="S22" s="197">
        <f t="shared" si="12"/>
        <v>1.1783677285362013E-2</v>
      </c>
      <c r="T22" s="199">
        <f t="shared" si="13"/>
        <v>0.42594692674075751</v>
      </c>
      <c r="U22" s="196">
        <v>3009</v>
      </c>
      <c r="V22" s="196">
        <v>2262</v>
      </c>
      <c r="W22" s="196">
        <v>1027</v>
      </c>
      <c r="X22" s="196">
        <v>999</v>
      </c>
      <c r="Y22" s="196">
        <v>2218</v>
      </c>
      <c r="Z22" s="196">
        <v>2295</v>
      </c>
      <c r="AA22" s="197">
        <f t="shared" si="14"/>
        <v>3.4715960324616768E-2</v>
      </c>
      <c r="AB22" s="198">
        <f t="shared" si="3"/>
        <v>1.458885941644561E-2</v>
      </c>
      <c r="AC22" s="196">
        <f t="shared" si="4"/>
        <v>77</v>
      </c>
      <c r="AD22" s="196">
        <f t="shared" si="5"/>
        <v>33</v>
      </c>
      <c r="AE22" s="197">
        <f t="shared" si="15"/>
        <v>5.3444056066191455E-3</v>
      </c>
      <c r="AF22" s="199">
        <f t="shared" si="1"/>
        <v>0.23305172058520504</v>
      </c>
      <c r="AG22" s="199">
        <f t="shared" si="16"/>
        <v>0.26026309820821047</v>
      </c>
      <c r="AH22" s="149"/>
    </row>
    <row r="23" spans="1:34" x14ac:dyDescent="0.25">
      <c r="A23" s="207" t="s">
        <v>374</v>
      </c>
      <c r="B23" s="195" t="s">
        <v>225</v>
      </c>
      <c r="C23" s="196">
        <v>115357</v>
      </c>
      <c r="D23" s="196">
        <v>67589</v>
      </c>
      <c r="E23" s="196">
        <v>3233</v>
      </c>
      <c r="F23" s="196">
        <v>35743</v>
      </c>
      <c r="G23" s="196">
        <v>50270</v>
      </c>
      <c r="H23" s="197">
        <f t="shared" si="6"/>
        <v>0.4064292308983577</v>
      </c>
      <c r="I23" s="198">
        <f t="shared" si="7"/>
        <v>-0.56422237055401925</v>
      </c>
      <c r="J23" s="197">
        <f t="shared" si="8"/>
        <v>4.4633859403786821E-2</v>
      </c>
      <c r="K23" s="199">
        <f t="shared" si="9"/>
        <v>1</v>
      </c>
      <c r="L23" s="196">
        <v>73033</v>
      </c>
      <c r="M23" s="196">
        <v>42923</v>
      </c>
      <c r="N23" s="196">
        <v>1906</v>
      </c>
      <c r="O23" s="196">
        <v>20064</v>
      </c>
      <c r="P23" s="196">
        <v>29212</v>
      </c>
      <c r="Q23" s="197">
        <f t="shared" si="10"/>
        <v>0.45594098883572576</v>
      </c>
      <c r="R23" s="198">
        <f t="shared" si="11"/>
        <v>-0.60001643092848433</v>
      </c>
      <c r="S23" s="197">
        <f t="shared" si="12"/>
        <v>9.1646640271564189E-2</v>
      </c>
      <c r="T23" s="199">
        <f t="shared" si="13"/>
        <v>0.58110204893574702</v>
      </c>
      <c r="U23" s="196">
        <v>29723</v>
      </c>
      <c r="V23" s="196">
        <v>24144</v>
      </c>
      <c r="W23" s="196">
        <v>16006</v>
      </c>
      <c r="X23" s="196">
        <v>1205</v>
      </c>
      <c r="Y23" s="196">
        <v>10360</v>
      </c>
      <c r="Z23" s="196">
        <v>13679</v>
      </c>
      <c r="AA23" s="197">
        <f t="shared" si="14"/>
        <v>0.32036679536679546</v>
      </c>
      <c r="AB23" s="198">
        <f t="shared" si="3"/>
        <v>-0.43344102054340627</v>
      </c>
      <c r="AC23" s="196">
        <f t="shared" si="4"/>
        <v>3319</v>
      </c>
      <c r="AD23" s="196">
        <f t="shared" si="5"/>
        <v>-10465</v>
      </c>
      <c r="AE23" s="197">
        <f t="shared" si="15"/>
        <v>3.1854520389082042E-2</v>
      </c>
      <c r="AF23" s="199">
        <f t="shared" si="1"/>
        <v>0.20929809201002106</v>
      </c>
      <c r="AG23" s="199">
        <f t="shared" si="16"/>
        <v>0.27211060274517607</v>
      </c>
      <c r="AH23" s="149"/>
    </row>
    <row r="24" spans="1:34" x14ac:dyDescent="0.25">
      <c r="A24" s="207" t="s">
        <v>194</v>
      </c>
      <c r="B24" s="195" t="s">
        <v>375</v>
      </c>
      <c r="C24" s="196">
        <v>2995</v>
      </c>
      <c r="D24" s="196">
        <v>1075</v>
      </c>
      <c r="E24" s="196">
        <v>354</v>
      </c>
      <c r="F24" s="196">
        <v>2297</v>
      </c>
      <c r="G24" s="196">
        <v>3054</v>
      </c>
      <c r="H24" s="197">
        <f t="shared" si="6"/>
        <v>0.32956029603831083</v>
      </c>
      <c r="I24" s="198">
        <f t="shared" si="7"/>
        <v>1.9699499165275469E-2</v>
      </c>
      <c r="J24" s="197">
        <f t="shared" si="8"/>
        <v>2.7115935273356864E-3</v>
      </c>
      <c r="K24" s="199">
        <f t="shared" si="9"/>
        <v>1</v>
      </c>
      <c r="L24" s="196">
        <v>1006</v>
      </c>
      <c r="M24" s="196">
        <v>387</v>
      </c>
      <c r="N24" s="196">
        <v>120</v>
      </c>
      <c r="O24" s="196">
        <v>465</v>
      </c>
      <c r="P24" s="196">
        <v>737</v>
      </c>
      <c r="Q24" s="197">
        <f t="shared" si="10"/>
        <v>0.5849462365591398</v>
      </c>
      <c r="R24" s="198">
        <f t="shared" si="11"/>
        <v>-0.26739562624254476</v>
      </c>
      <c r="S24" s="197">
        <f t="shared" si="12"/>
        <v>2.3121858784110232E-3</v>
      </c>
      <c r="T24" s="199">
        <f t="shared" si="13"/>
        <v>0.24132285527177472</v>
      </c>
      <c r="U24" s="196">
        <v>1279</v>
      </c>
      <c r="V24" s="196">
        <v>1536</v>
      </c>
      <c r="W24" s="196">
        <v>547</v>
      </c>
      <c r="X24" s="196">
        <v>134</v>
      </c>
      <c r="Y24" s="196">
        <v>1440</v>
      </c>
      <c r="Z24" s="196">
        <v>1815</v>
      </c>
      <c r="AA24" s="197">
        <f t="shared" si="14"/>
        <v>0.26041666666666674</v>
      </c>
      <c r="AB24" s="198">
        <f t="shared" si="3"/>
        <v>0.181640625</v>
      </c>
      <c r="AC24" s="196">
        <f t="shared" si="4"/>
        <v>375</v>
      </c>
      <c r="AD24" s="196">
        <f t="shared" si="5"/>
        <v>279</v>
      </c>
      <c r="AE24" s="197">
        <f t="shared" si="15"/>
        <v>4.2266214274569707E-3</v>
      </c>
      <c r="AF24" s="199">
        <f t="shared" si="1"/>
        <v>0.51285475792988311</v>
      </c>
      <c r="AG24" s="199">
        <f t="shared" si="16"/>
        <v>0.59430255402750487</v>
      </c>
      <c r="AH24" s="149"/>
    </row>
    <row r="25" spans="1:34" x14ac:dyDescent="0.25">
      <c r="A25" s="207" t="s">
        <v>190</v>
      </c>
      <c r="B25" s="195" t="s">
        <v>221</v>
      </c>
      <c r="C25" s="196">
        <v>57067</v>
      </c>
      <c r="D25" s="196">
        <v>33909</v>
      </c>
      <c r="E25" s="196">
        <v>407</v>
      </c>
      <c r="F25" s="196">
        <v>21413</v>
      </c>
      <c r="G25" s="196">
        <v>28806</v>
      </c>
      <c r="H25" s="197">
        <f t="shared" si="6"/>
        <v>0.34525755382244427</v>
      </c>
      <c r="I25" s="198">
        <f t="shared" si="7"/>
        <v>-0.49522491106944466</v>
      </c>
      <c r="J25" s="197">
        <f t="shared" si="8"/>
        <v>2.557634680695212E-2</v>
      </c>
      <c r="K25" s="199">
        <f t="shared" si="9"/>
        <v>1</v>
      </c>
      <c r="L25" s="196">
        <v>29349</v>
      </c>
      <c r="M25" s="196">
        <v>16725</v>
      </c>
      <c r="N25" s="196">
        <v>194</v>
      </c>
      <c r="O25" s="196">
        <v>9097</v>
      </c>
      <c r="P25" s="196">
        <v>12937</v>
      </c>
      <c r="Q25" s="197">
        <f t="shared" si="10"/>
        <v>0.42211718148840283</v>
      </c>
      <c r="R25" s="198">
        <f t="shared" si="11"/>
        <v>-0.55920133565027763</v>
      </c>
      <c r="S25" s="197">
        <f t="shared" si="12"/>
        <v>4.0587175995934067E-2</v>
      </c>
      <c r="T25" s="199">
        <f t="shared" si="13"/>
        <v>0.44910782475873084</v>
      </c>
      <c r="U25" s="196">
        <v>25088</v>
      </c>
      <c r="V25" s="196">
        <v>24216</v>
      </c>
      <c r="W25" s="196">
        <v>15044</v>
      </c>
      <c r="X25" s="196">
        <v>198</v>
      </c>
      <c r="Y25" s="196">
        <v>10435</v>
      </c>
      <c r="Z25" s="196">
        <v>13393</v>
      </c>
      <c r="AA25" s="197">
        <f t="shared" si="14"/>
        <v>0.28346909439386669</v>
      </c>
      <c r="AB25" s="198">
        <f t="shared" si="3"/>
        <v>-0.4469359101420548</v>
      </c>
      <c r="AC25" s="196">
        <f t="shared" si="4"/>
        <v>2958</v>
      </c>
      <c r="AD25" s="196">
        <f t="shared" si="5"/>
        <v>-10823</v>
      </c>
      <c r="AE25" s="197">
        <f t="shared" si="15"/>
        <v>3.1188507315664582E-2</v>
      </c>
      <c r="AF25" s="199">
        <f t="shared" si="1"/>
        <v>0.42434331575166034</v>
      </c>
      <c r="AG25" s="199">
        <f t="shared" si="16"/>
        <v>0.46493786016802058</v>
      </c>
      <c r="AH25" s="149"/>
    </row>
    <row r="26" spans="1:34" x14ac:dyDescent="0.25">
      <c r="A26" s="207" t="s">
        <v>203</v>
      </c>
      <c r="B26" s="195" t="s">
        <v>244</v>
      </c>
      <c r="C26" s="196">
        <v>2524</v>
      </c>
      <c r="D26" s="196">
        <v>919</v>
      </c>
      <c r="E26" s="196">
        <v>616</v>
      </c>
      <c r="F26" s="196">
        <v>3651</v>
      </c>
      <c r="G26" s="196">
        <v>4497</v>
      </c>
      <c r="H26" s="197">
        <f t="shared" si="6"/>
        <v>0.23171733771569425</v>
      </c>
      <c r="I26" s="198">
        <f t="shared" si="7"/>
        <v>0.7816957210776545</v>
      </c>
      <c r="J26" s="197">
        <f t="shared" si="8"/>
        <v>3.9928081507624689E-3</v>
      </c>
      <c r="K26" s="199">
        <f t="shared" si="9"/>
        <v>1</v>
      </c>
      <c r="L26" s="196">
        <v>691</v>
      </c>
      <c r="M26" s="196">
        <v>117</v>
      </c>
      <c r="N26" s="196">
        <v>112</v>
      </c>
      <c r="O26" s="196">
        <v>591</v>
      </c>
      <c r="P26" s="196">
        <v>1005</v>
      </c>
      <c r="Q26" s="197">
        <f t="shared" si="10"/>
        <v>0.70050761421319807</v>
      </c>
      <c r="R26" s="198">
        <f t="shared" si="11"/>
        <v>0.45441389290882772</v>
      </c>
      <c r="S26" s="197">
        <f t="shared" si="12"/>
        <v>3.1529807432877587E-3</v>
      </c>
      <c r="T26" s="199">
        <f t="shared" si="13"/>
        <v>0.22348232154769845</v>
      </c>
      <c r="U26" s="196">
        <v>1522</v>
      </c>
      <c r="V26" s="196">
        <v>1420</v>
      </c>
      <c r="W26" s="196">
        <v>591</v>
      </c>
      <c r="X26" s="196">
        <v>443</v>
      </c>
      <c r="Y26" s="196">
        <v>2579</v>
      </c>
      <c r="Z26" s="196">
        <v>3029</v>
      </c>
      <c r="AA26" s="197">
        <f t="shared" si="14"/>
        <v>0.17448623497479643</v>
      </c>
      <c r="AB26" s="198">
        <f t="shared" si="3"/>
        <v>1.1330985915492957</v>
      </c>
      <c r="AC26" s="196">
        <f t="shared" si="4"/>
        <v>450</v>
      </c>
      <c r="AD26" s="196">
        <f t="shared" si="5"/>
        <v>1609</v>
      </c>
      <c r="AE26" s="197">
        <f t="shared" si="15"/>
        <v>7.053683913921303E-3</v>
      </c>
      <c r="AF26" s="199">
        <f t="shared" si="1"/>
        <v>0.56259904912836767</v>
      </c>
      <c r="AG26" s="199">
        <f t="shared" si="16"/>
        <v>0.67356015121191903</v>
      </c>
      <c r="AH26" s="149"/>
    </row>
    <row r="27" spans="1:34" x14ac:dyDescent="0.25">
      <c r="A27" s="207" t="s">
        <v>211</v>
      </c>
      <c r="B27" s="195" t="s">
        <v>235</v>
      </c>
      <c r="C27" s="196">
        <v>2917</v>
      </c>
      <c r="D27" s="196">
        <v>1224</v>
      </c>
      <c r="E27" s="196">
        <v>2554</v>
      </c>
      <c r="F27" s="196">
        <v>4112</v>
      </c>
      <c r="G27" s="196">
        <v>4573</v>
      </c>
      <c r="H27" s="197">
        <f t="shared" si="6"/>
        <v>0.11211089494163429</v>
      </c>
      <c r="I27" s="198">
        <f t="shared" si="7"/>
        <v>0.56770654782310603</v>
      </c>
      <c r="J27" s="197">
        <f t="shared" si="8"/>
        <v>4.0602872300281902E-3</v>
      </c>
      <c r="K27" s="199">
        <f t="shared" si="9"/>
        <v>1</v>
      </c>
      <c r="L27" s="196">
        <v>428</v>
      </c>
      <c r="M27" s="196">
        <v>156</v>
      </c>
      <c r="N27" s="196">
        <v>101</v>
      </c>
      <c r="O27" s="196">
        <v>337</v>
      </c>
      <c r="P27" s="196">
        <v>790</v>
      </c>
      <c r="Q27" s="197">
        <f t="shared" si="10"/>
        <v>1.3442136498516319</v>
      </c>
      <c r="R27" s="198">
        <f t="shared" si="11"/>
        <v>0.84579439252336441</v>
      </c>
      <c r="S27" s="197">
        <f t="shared" si="12"/>
        <v>2.4784624748232136E-3</v>
      </c>
      <c r="T27" s="199">
        <f t="shared" si="13"/>
        <v>0.17275311611633501</v>
      </c>
      <c r="U27" s="196">
        <v>1714</v>
      </c>
      <c r="V27" s="196">
        <v>1811</v>
      </c>
      <c r="W27" s="196">
        <v>871</v>
      </c>
      <c r="X27" s="196">
        <v>2363</v>
      </c>
      <c r="Y27" s="196">
        <v>3369</v>
      </c>
      <c r="Z27" s="196">
        <v>3333</v>
      </c>
      <c r="AA27" s="197">
        <f t="shared" si="14"/>
        <v>-1.0685663401602818E-2</v>
      </c>
      <c r="AB27" s="198">
        <f t="shared" si="3"/>
        <v>0.84041965764770854</v>
      </c>
      <c r="AC27" s="196">
        <f t="shared" si="4"/>
        <v>-36</v>
      </c>
      <c r="AD27" s="196">
        <f t="shared" si="5"/>
        <v>1522</v>
      </c>
      <c r="AE27" s="197">
        <f t="shared" si="15"/>
        <v>7.7616138940573469E-3</v>
      </c>
      <c r="AF27" s="199">
        <f t="shared" si="1"/>
        <v>0.62084333219060683</v>
      </c>
      <c r="AG27" s="199">
        <f t="shared" si="16"/>
        <v>0.7288432101465121</v>
      </c>
      <c r="AH27" s="149"/>
    </row>
    <row r="28" spans="1:34" x14ac:dyDescent="0.25">
      <c r="A28" s="207" t="s">
        <v>207</v>
      </c>
      <c r="B28" s="195" t="s">
        <v>223</v>
      </c>
      <c r="C28" s="196">
        <v>82415</v>
      </c>
      <c r="D28" s="196">
        <v>45942</v>
      </c>
      <c r="E28" s="196">
        <v>277</v>
      </c>
      <c r="F28" s="196">
        <v>27442</v>
      </c>
      <c r="G28" s="196">
        <v>39974</v>
      </c>
      <c r="H28" s="197">
        <f t="shared" si="6"/>
        <v>0.4566722542088768</v>
      </c>
      <c r="I28" s="198">
        <f t="shared" si="7"/>
        <v>-0.51496693563064977</v>
      </c>
      <c r="J28" s="197">
        <f t="shared" si="8"/>
        <v>3.5492219928525449E-2</v>
      </c>
      <c r="K28" s="199">
        <f t="shared" si="9"/>
        <v>1</v>
      </c>
      <c r="L28" s="196">
        <v>59925</v>
      </c>
      <c r="M28" s="196">
        <v>32847</v>
      </c>
      <c r="N28" s="196">
        <v>177</v>
      </c>
      <c r="O28" s="196">
        <v>18959</v>
      </c>
      <c r="P28" s="196">
        <v>27018</v>
      </c>
      <c r="Q28" s="197">
        <f t="shared" si="10"/>
        <v>0.42507516219209873</v>
      </c>
      <c r="R28" s="198">
        <f t="shared" si="11"/>
        <v>-0.54913642052565703</v>
      </c>
      <c r="S28" s="197">
        <f t="shared" si="12"/>
        <v>8.4763416638953898E-2</v>
      </c>
      <c r="T28" s="199">
        <f t="shared" si="13"/>
        <v>0.67588932806324109</v>
      </c>
      <c r="U28" s="196">
        <v>15630</v>
      </c>
      <c r="V28" s="196">
        <v>17824</v>
      </c>
      <c r="W28" s="196">
        <v>9839</v>
      </c>
      <c r="X28" s="196">
        <v>85</v>
      </c>
      <c r="Y28" s="196">
        <v>6324</v>
      </c>
      <c r="Z28" s="196">
        <v>10488</v>
      </c>
      <c r="AA28" s="197">
        <f t="shared" si="14"/>
        <v>0.65844402277039848</v>
      </c>
      <c r="AB28" s="198">
        <f t="shared" si="3"/>
        <v>-0.41157989228007186</v>
      </c>
      <c r="AC28" s="196">
        <f t="shared" si="4"/>
        <v>4164</v>
      </c>
      <c r="AD28" s="196">
        <f t="shared" si="5"/>
        <v>-7336</v>
      </c>
      <c r="AE28" s="197">
        <f t="shared" si="15"/>
        <v>2.4423584314693506E-2</v>
      </c>
      <c r="AF28" s="199">
        <f t="shared" si="1"/>
        <v>0.21627130983437481</v>
      </c>
      <c r="AG28" s="199">
        <f t="shared" si="16"/>
        <v>0.26237054085155354</v>
      </c>
      <c r="AH28" s="149"/>
    </row>
    <row r="29" spans="1:34" x14ac:dyDescent="0.25">
      <c r="A29" s="207" t="s">
        <v>215</v>
      </c>
      <c r="B29" s="195" t="s">
        <v>215</v>
      </c>
      <c r="C29" s="196">
        <v>5894</v>
      </c>
      <c r="D29" s="196">
        <v>2924</v>
      </c>
      <c r="E29" s="196">
        <v>876</v>
      </c>
      <c r="F29" s="196">
        <v>4326</v>
      </c>
      <c r="G29" s="196">
        <v>5113</v>
      </c>
      <c r="H29" s="197">
        <f t="shared" si="6"/>
        <v>0.18192325473878879</v>
      </c>
      <c r="I29" s="198">
        <f t="shared" si="7"/>
        <v>-0.13250763488293182</v>
      </c>
      <c r="J29" s="197">
        <f t="shared" si="8"/>
        <v>4.5397438458635768E-3</v>
      </c>
      <c r="K29" s="199">
        <f t="shared" si="9"/>
        <v>1</v>
      </c>
      <c r="L29" s="196">
        <v>2502</v>
      </c>
      <c r="M29" s="196">
        <v>1038</v>
      </c>
      <c r="N29" s="196">
        <v>186</v>
      </c>
      <c r="O29" s="196">
        <v>1675</v>
      </c>
      <c r="P29" s="196">
        <v>1921</v>
      </c>
      <c r="Q29" s="197">
        <f t="shared" si="10"/>
        <v>0.1468656716417911</v>
      </c>
      <c r="R29" s="198">
        <f t="shared" si="11"/>
        <v>-0.23221422861710628</v>
      </c>
      <c r="S29" s="197">
        <f t="shared" si="12"/>
        <v>6.0267422963739149E-3</v>
      </c>
      <c r="T29" s="199">
        <f t="shared" si="13"/>
        <v>0.37570897711715234</v>
      </c>
      <c r="U29" s="196">
        <v>1863</v>
      </c>
      <c r="V29" s="196">
        <v>1928</v>
      </c>
      <c r="W29" s="196">
        <v>1345</v>
      </c>
      <c r="X29" s="196">
        <v>475</v>
      </c>
      <c r="Y29" s="196">
        <v>1590</v>
      </c>
      <c r="Z29" s="196">
        <v>2206</v>
      </c>
      <c r="AA29" s="197">
        <f t="shared" si="14"/>
        <v>0.38742138364779866</v>
      </c>
      <c r="AB29" s="198">
        <f t="shared" si="3"/>
        <v>0.14419087136929454</v>
      </c>
      <c r="AC29" s="196">
        <f t="shared" si="4"/>
        <v>616</v>
      </c>
      <c r="AD29" s="196">
        <f t="shared" si="5"/>
        <v>278</v>
      </c>
      <c r="AE29" s="197">
        <f t="shared" si="15"/>
        <v>5.1371497900661589E-3</v>
      </c>
      <c r="AF29" s="199">
        <f t="shared" si="1"/>
        <v>0.32711231761112997</v>
      </c>
      <c r="AG29" s="199">
        <f t="shared" si="16"/>
        <v>0.43144924701740661</v>
      </c>
      <c r="AH29" s="149"/>
    </row>
    <row r="30" spans="1:34" x14ac:dyDescent="0.25">
      <c r="A30" s="207" t="s">
        <v>375</v>
      </c>
      <c r="B30" s="195" t="s">
        <v>241</v>
      </c>
      <c r="C30" s="196">
        <v>2476</v>
      </c>
      <c r="D30" s="196">
        <v>1021</v>
      </c>
      <c r="E30" s="196">
        <v>4091</v>
      </c>
      <c r="F30" s="196">
        <v>5591</v>
      </c>
      <c r="G30" s="196">
        <v>4714</v>
      </c>
      <c r="H30" s="197">
        <f t="shared" si="6"/>
        <v>-0.15685923806116975</v>
      </c>
      <c r="I30" s="198">
        <f t="shared" si="7"/>
        <v>0.90387722132471726</v>
      </c>
      <c r="J30" s="197">
        <f>G30/G$7</f>
        <v>4.1854786797185413E-3</v>
      </c>
      <c r="K30" s="199">
        <f t="shared" si="9"/>
        <v>1</v>
      </c>
      <c r="L30" s="196">
        <v>760</v>
      </c>
      <c r="M30" s="196">
        <v>380</v>
      </c>
      <c r="N30" s="196">
        <v>527</v>
      </c>
      <c r="O30" s="196">
        <v>1173</v>
      </c>
      <c r="P30" s="196">
        <v>1314</v>
      </c>
      <c r="Q30" s="197">
        <f t="shared" si="10"/>
        <v>0.12020460358056262</v>
      </c>
      <c r="R30" s="198">
        <f t="shared" si="11"/>
        <v>0.72894736842105257</v>
      </c>
      <c r="S30" s="197">
        <f>P30/P$7</f>
        <v>4.1224046733135478E-3</v>
      </c>
      <c r="T30" s="199">
        <f t="shared" si="13"/>
        <v>0.27874416631310989</v>
      </c>
      <c r="U30" s="196">
        <v>1107</v>
      </c>
      <c r="V30" s="196">
        <v>943</v>
      </c>
      <c r="W30" s="196">
        <v>440</v>
      </c>
      <c r="X30" s="196">
        <v>3276</v>
      </c>
      <c r="Y30" s="196">
        <v>2972</v>
      </c>
      <c r="Z30" s="196">
        <v>2382</v>
      </c>
      <c r="AA30" s="197">
        <f t="shared" si="14"/>
        <v>-0.19851951547779279</v>
      </c>
      <c r="AB30" s="198">
        <f t="shared" si="3"/>
        <v>1.5259809119830328</v>
      </c>
      <c r="AC30" s="196">
        <f t="shared" si="4"/>
        <v>-590</v>
      </c>
      <c r="AD30" s="196">
        <f t="shared" si="5"/>
        <v>1439</v>
      </c>
      <c r="AE30" s="197">
        <f t="shared" si="15"/>
        <v>5.547003989092289E-3</v>
      </c>
      <c r="AF30" s="199">
        <f t="shared" si="1"/>
        <v>0.38085621970920841</v>
      </c>
      <c r="AG30" s="199">
        <f t="shared" si="16"/>
        <v>0.505303351718286</v>
      </c>
      <c r="AH30" s="149"/>
    </row>
    <row r="31" spans="1:34" x14ac:dyDescent="0.25">
      <c r="A31" s="207" t="s">
        <v>223</v>
      </c>
      <c r="B31" s="195" t="s">
        <v>227</v>
      </c>
      <c r="C31" s="196">
        <v>1485</v>
      </c>
      <c r="D31" s="196">
        <v>514</v>
      </c>
      <c r="E31" s="196">
        <v>594</v>
      </c>
      <c r="F31" s="196">
        <v>1663</v>
      </c>
      <c r="G31" s="196">
        <v>2706</v>
      </c>
      <c r="H31" s="197">
        <f t="shared" si="6"/>
        <v>0.62717979555021053</v>
      </c>
      <c r="I31" s="198">
        <f t="shared" si="7"/>
        <v>0.82222222222222219</v>
      </c>
      <c r="J31" s="197">
        <f t="shared" si="8"/>
        <v>2.4026103749084371E-3</v>
      </c>
      <c r="K31" s="199">
        <f t="shared" si="9"/>
        <v>1</v>
      </c>
      <c r="L31" s="196">
        <v>610</v>
      </c>
      <c r="M31" s="196">
        <v>252</v>
      </c>
      <c r="N31" s="196">
        <v>164</v>
      </c>
      <c r="O31" s="196">
        <v>448</v>
      </c>
      <c r="P31" s="196">
        <v>977</v>
      </c>
      <c r="Q31" s="197">
        <f t="shared" si="10"/>
        <v>1.1808035714285716</v>
      </c>
      <c r="R31" s="198">
        <f t="shared" si="11"/>
        <v>0.60163934426229515</v>
      </c>
      <c r="S31" s="197">
        <f t="shared" ref="S31:S36" si="17">P31/P$7</f>
        <v>3.0651365036737715E-3</v>
      </c>
      <c r="T31" s="199">
        <f t="shared" si="13"/>
        <v>0.36104951958610493</v>
      </c>
      <c r="U31" s="196">
        <v>396</v>
      </c>
      <c r="V31" s="196">
        <v>571</v>
      </c>
      <c r="W31" s="196">
        <v>151</v>
      </c>
      <c r="X31" s="196">
        <v>318</v>
      </c>
      <c r="Y31" s="196">
        <v>876</v>
      </c>
      <c r="Z31" s="196">
        <v>1261</v>
      </c>
      <c r="AA31" s="197">
        <f t="shared" si="14"/>
        <v>0.43949771689497719</v>
      </c>
      <c r="AB31" s="198">
        <f t="shared" si="3"/>
        <v>1.2084063047285465</v>
      </c>
      <c r="AC31" s="196">
        <f t="shared" si="4"/>
        <v>385</v>
      </c>
      <c r="AD31" s="196">
        <f t="shared" si="5"/>
        <v>690</v>
      </c>
      <c r="AE31" s="197">
        <f t="shared" si="15"/>
        <v>2.9365121873406283E-3</v>
      </c>
      <c r="AF31" s="199">
        <f t="shared" si="1"/>
        <v>0.38451178451178453</v>
      </c>
      <c r="AG31" s="199">
        <f t="shared" si="16"/>
        <v>0.46600147819660015</v>
      </c>
      <c r="AH31" s="149"/>
    </row>
    <row r="32" spans="1:34" x14ac:dyDescent="0.25">
      <c r="A32" s="207" t="s">
        <v>219</v>
      </c>
      <c r="B32" s="195" t="s">
        <v>237</v>
      </c>
      <c r="C32" s="196">
        <v>2339</v>
      </c>
      <c r="D32" s="196">
        <v>1229</v>
      </c>
      <c r="E32" s="196">
        <v>696</v>
      </c>
      <c r="F32" s="196">
        <v>2377</v>
      </c>
      <c r="G32" s="196">
        <v>3130</v>
      </c>
      <c r="H32" s="197">
        <f t="shared" si="6"/>
        <v>0.31678586453512825</v>
      </c>
      <c r="I32" s="198">
        <f t="shared" si="7"/>
        <v>0.33817870884993595</v>
      </c>
      <c r="J32" s="197">
        <f t="shared" si="8"/>
        <v>2.7790726066014072E-3</v>
      </c>
      <c r="K32" s="199">
        <f t="shared" si="9"/>
        <v>1</v>
      </c>
      <c r="L32" s="196">
        <v>494</v>
      </c>
      <c r="M32" s="196">
        <v>265</v>
      </c>
      <c r="N32" s="196">
        <v>89</v>
      </c>
      <c r="O32" s="196">
        <v>518</v>
      </c>
      <c r="P32" s="196">
        <v>626</v>
      </c>
      <c r="Q32" s="197">
        <f t="shared" si="10"/>
        <v>0.20849420849420852</v>
      </c>
      <c r="R32" s="198">
        <f t="shared" si="11"/>
        <v>0.2672064777327936</v>
      </c>
      <c r="S32" s="197">
        <f t="shared" si="17"/>
        <v>1.9639462142270019E-3</v>
      </c>
      <c r="T32" s="199">
        <f t="shared" si="13"/>
        <v>0.2</v>
      </c>
      <c r="U32" s="196">
        <v>1290</v>
      </c>
      <c r="V32" s="196">
        <v>1326</v>
      </c>
      <c r="W32" s="196">
        <v>759</v>
      </c>
      <c r="X32" s="196">
        <v>536</v>
      </c>
      <c r="Y32" s="196">
        <v>1515</v>
      </c>
      <c r="Z32" s="196">
        <v>1946</v>
      </c>
      <c r="AA32" s="197">
        <f t="shared" si="14"/>
        <v>0.28448844884488445</v>
      </c>
      <c r="AB32" s="198">
        <f t="shared" si="3"/>
        <v>0.46757164404223217</v>
      </c>
      <c r="AC32" s="196">
        <f t="shared" si="4"/>
        <v>431</v>
      </c>
      <c r="AD32" s="196">
        <f t="shared" si="5"/>
        <v>620</v>
      </c>
      <c r="AE32" s="197">
        <f t="shared" si="15"/>
        <v>4.5316833596866475E-3</v>
      </c>
      <c r="AF32" s="199">
        <f t="shared" si="1"/>
        <v>0.56690893544249676</v>
      </c>
      <c r="AG32" s="199">
        <f t="shared" si="16"/>
        <v>0.62172523961661341</v>
      </c>
      <c r="AH32" s="149"/>
    </row>
    <row r="33" spans="1:36" x14ac:dyDescent="0.25">
      <c r="A33" s="207" t="s">
        <v>225</v>
      </c>
      <c r="B33" s="195" t="s">
        <v>233</v>
      </c>
      <c r="C33" s="196">
        <v>341</v>
      </c>
      <c r="D33" s="196">
        <v>131</v>
      </c>
      <c r="E33" s="196">
        <v>366</v>
      </c>
      <c r="F33" s="196">
        <v>438</v>
      </c>
      <c r="G33" s="196">
        <v>471</v>
      </c>
      <c r="H33" s="197">
        <f t="shared" si="6"/>
        <v>7.5342465753424737E-2</v>
      </c>
      <c r="I33" s="198">
        <f t="shared" si="7"/>
        <v>0.3812316715542523</v>
      </c>
      <c r="J33" s="197">
        <f t="shared" si="8"/>
        <v>4.1819271492308716E-4</v>
      </c>
      <c r="K33" s="199">
        <f t="shared" si="9"/>
        <v>1</v>
      </c>
      <c r="L33" s="196">
        <v>150</v>
      </c>
      <c r="M33" s="196">
        <v>72</v>
      </c>
      <c r="N33" s="196">
        <v>56</v>
      </c>
      <c r="O33" s="196">
        <v>102</v>
      </c>
      <c r="P33" s="196">
        <v>121</v>
      </c>
      <c r="Q33" s="197">
        <f t="shared" si="10"/>
        <v>0.18627450980392157</v>
      </c>
      <c r="R33" s="198">
        <f t="shared" si="11"/>
        <v>-0.19333333333333336</v>
      </c>
      <c r="S33" s="197">
        <f t="shared" si="17"/>
        <v>3.7961260690330234E-4</v>
      </c>
      <c r="T33" s="199">
        <f t="shared" si="13"/>
        <v>0.25690021231422505</v>
      </c>
      <c r="U33" s="196">
        <v>102</v>
      </c>
      <c r="V33" s="196">
        <v>89</v>
      </c>
      <c r="W33" s="196">
        <v>30</v>
      </c>
      <c r="X33" s="196">
        <v>167</v>
      </c>
      <c r="Y33" s="196">
        <v>133</v>
      </c>
      <c r="Z33" s="196">
        <v>137</v>
      </c>
      <c r="AA33" s="197">
        <f t="shared" si="14"/>
        <v>3.007518796992481E-2</v>
      </c>
      <c r="AB33" s="198">
        <f t="shared" si="3"/>
        <v>0.5393258426966292</v>
      </c>
      <c r="AC33" s="196">
        <f t="shared" si="4"/>
        <v>4</v>
      </c>
      <c r="AD33" s="196">
        <f t="shared" si="5"/>
        <v>48</v>
      </c>
      <c r="AE33" s="197">
        <f t="shared" si="15"/>
        <v>3.1903423446920387E-4</v>
      </c>
      <c r="AF33" s="199">
        <f t="shared" si="1"/>
        <v>0.26099706744868034</v>
      </c>
      <c r="AG33" s="199">
        <f t="shared" si="16"/>
        <v>0.29087048832271761</v>
      </c>
      <c r="AH33" s="149"/>
    </row>
    <row r="34" spans="1:36" x14ac:dyDescent="0.25">
      <c r="A34" s="207" t="s">
        <v>221</v>
      </c>
      <c r="B34" s="195" t="s">
        <v>239</v>
      </c>
      <c r="C34" s="196">
        <v>7869</v>
      </c>
      <c r="D34" s="196">
        <v>3471</v>
      </c>
      <c r="E34" s="196">
        <v>991</v>
      </c>
      <c r="F34" s="196">
        <v>1280</v>
      </c>
      <c r="G34" s="196">
        <v>1408</v>
      </c>
      <c r="H34" s="197">
        <f t="shared" si="6"/>
        <v>0.10000000000000009</v>
      </c>
      <c r="I34" s="198">
        <f t="shared" si="7"/>
        <v>-0.82107002160376164</v>
      </c>
      <c r="J34" s="197">
        <f t="shared" si="8"/>
        <v>1.2501387316596745E-3</v>
      </c>
      <c r="K34" s="199">
        <f t="shared" si="9"/>
        <v>1</v>
      </c>
      <c r="L34" s="196">
        <v>1028</v>
      </c>
      <c r="M34" s="196">
        <v>367</v>
      </c>
      <c r="N34" s="196">
        <v>64</v>
      </c>
      <c r="O34" s="196">
        <v>254</v>
      </c>
      <c r="P34" s="196">
        <v>259</v>
      </c>
      <c r="Q34" s="197">
        <f t="shared" si="10"/>
        <v>1.9685039370078705E-2</v>
      </c>
      <c r="R34" s="198">
        <f t="shared" si="11"/>
        <v>-0.74805447470817121</v>
      </c>
      <c r="S34" s="197">
        <f t="shared" si="17"/>
        <v>8.1255921642938269E-4</v>
      </c>
      <c r="T34" s="199">
        <f t="shared" si="13"/>
        <v>0.18394886363636365</v>
      </c>
      <c r="U34" s="196">
        <v>6123</v>
      </c>
      <c r="V34" s="196">
        <v>6356</v>
      </c>
      <c r="W34" s="196">
        <v>2972</v>
      </c>
      <c r="X34" s="196">
        <v>829</v>
      </c>
      <c r="Y34" s="196">
        <v>882</v>
      </c>
      <c r="Z34" s="196">
        <v>971</v>
      </c>
      <c r="AA34" s="197">
        <f t="shared" si="14"/>
        <v>0.10090702947845798</v>
      </c>
      <c r="AB34" s="198">
        <f t="shared" si="3"/>
        <v>-0.84723096286972943</v>
      </c>
      <c r="AC34" s="196">
        <f t="shared" si="4"/>
        <v>89</v>
      </c>
      <c r="AD34" s="196">
        <f t="shared" si="5"/>
        <v>-5385</v>
      </c>
      <c r="AE34" s="197">
        <f t="shared" si="15"/>
        <v>2.2611842457634815E-3</v>
      </c>
      <c r="AF34" s="199">
        <f t="shared" si="1"/>
        <v>0.80772652179438298</v>
      </c>
      <c r="AG34" s="199">
        <f t="shared" si="16"/>
        <v>0.68963068181818177</v>
      </c>
      <c r="AH34" s="149"/>
    </row>
    <row r="35" spans="1:36" x14ac:dyDescent="0.25">
      <c r="A35" s="207" t="s">
        <v>376</v>
      </c>
      <c r="B35" s="195" t="s">
        <v>217</v>
      </c>
      <c r="C35" s="196">
        <v>840</v>
      </c>
      <c r="D35" s="196">
        <v>487</v>
      </c>
      <c r="E35" s="196">
        <v>81</v>
      </c>
      <c r="F35" s="196">
        <v>539</v>
      </c>
      <c r="G35" s="196">
        <v>987</v>
      </c>
      <c r="H35" s="197">
        <f t="shared" si="6"/>
        <v>0.83116883116883122</v>
      </c>
      <c r="I35" s="198">
        <f t="shared" si="7"/>
        <v>0.17500000000000004</v>
      </c>
      <c r="J35" s="197">
        <f t="shared" si="8"/>
        <v>8.7634014783245654E-4</v>
      </c>
      <c r="K35" s="199">
        <f t="shared" si="9"/>
        <v>1</v>
      </c>
      <c r="L35" s="196">
        <v>346</v>
      </c>
      <c r="M35" s="196">
        <v>99</v>
      </c>
      <c r="N35" s="196">
        <v>25</v>
      </c>
      <c r="O35" s="196">
        <v>141</v>
      </c>
      <c r="P35" s="196">
        <v>232</v>
      </c>
      <c r="Q35" s="197">
        <f t="shared" si="10"/>
        <v>0.64539007092198575</v>
      </c>
      <c r="R35" s="198">
        <f t="shared" si="11"/>
        <v>-0.32947976878612717</v>
      </c>
      <c r="S35" s="197">
        <f t="shared" si="17"/>
        <v>7.2785227108732346E-4</v>
      </c>
      <c r="T35" s="199">
        <f t="shared" si="13"/>
        <v>0.23505572441742653</v>
      </c>
      <c r="U35" s="196">
        <v>331</v>
      </c>
      <c r="V35" s="196">
        <v>379</v>
      </c>
      <c r="W35" s="196">
        <v>309</v>
      </c>
      <c r="X35" s="196">
        <v>41</v>
      </c>
      <c r="Y35" s="196">
        <v>287</v>
      </c>
      <c r="Z35" s="196">
        <v>542</v>
      </c>
      <c r="AA35" s="197">
        <f t="shared" si="14"/>
        <v>0.88850174216027877</v>
      </c>
      <c r="AB35" s="198">
        <f t="shared" si="3"/>
        <v>0.43007915567282318</v>
      </c>
      <c r="AC35" s="196">
        <f t="shared" si="4"/>
        <v>255</v>
      </c>
      <c r="AD35" s="196">
        <f t="shared" si="5"/>
        <v>163</v>
      </c>
      <c r="AE35" s="197">
        <f t="shared" si="15"/>
        <v>1.2621646356372883E-3</v>
      </c>
      <c r="AF35" s="199">
        <f t="shared" si="1"/>
        <v>0.4511904761904762</v>
      </c>
      <c r="AG35" s="199">
        <f t="shared" si="16"/>
        <v>0.54913880445795338</v>
      </c>
      <c r="AH35" s="149"/>
    </row>
    <row r="36" spans="1:36" x14ac:dyDescent="0.25">
      <c r="A36" s="200" t="s">
        <v>377</v>
      </c>
      <c r="B36" s="201" t="s">
        <v>377</v>
      </c>
      <c r="C36" s="202">
        <f>C11-SUM(C12:C35)</f>
        <v>39713</v>
      </c>
      <c r="D36" s="202">
        <f>D11-SUM(D12:D35)</f>
        <v>18745</v>
      </c>
      <c r="E36" s="202">
        <f>E11-SUM(E12:E35)</f>
        <v>16099</v>
      </c>
      <c r="F36" s="202">
        <f>F11-SUM(F12:F35)</f>
        <v>44763</v>
      </c>
      <c r="G36" s="202">
        <f>G11-SUM(G12:G35)</f>
        <v>46197</v>
      </c>
      <c r="H36" s="203">
        <f t="shared" si="6"/>
        <v>3.2035386368205909E-2</v>
      </c>
      <c r="I36" s="204">
        <f t="shared" si="7"/>
        <v>0.16327147281746535</v>
      </c>
      <c r="J36" s="203">
        <f t="shared" si="8"/>
        <v>4.101751348471732E-2</v>
      </c>
      <c r="K36" s="205">
        <f t="shared" si="9"/>
        <v>1</v>
      </c>
      <c r="L36" s="202">
        <f>L11-SUM(L12:L35)</f>
        <v>11731</v>
      </c>
      <c r="M36" s="202">
        <f>M11-SUM(M12:M35)</f>
        <v>4956</v>
      </c>
      <c r="N36" s="202">
        <f>N11-SUM(N12:N35)</f>
        <v>2731</v>
      </c>
      <c r="O36" s="202">
        <f>O11-SUM(O12:O35)</f>
        <v>7720</v>
      </c>
      <c r="P36" s="202">
        <f>P11-SUM(P12:P35)</f>
        <v>8918</v>
      </c>
      <c r="Q36" s="203">
        <f t="shared" si="10"/>
        <v>0.155181347150259</v>
      </c>
      <c r="R36" s="204">
        <f t="shared" si="11"/>
        <v>-0.23979200409172274</v>
      </c>
      <c r="S36" s="203">
        <f t="shared" si="17"/>
        <v>2.7978390317054957E-2</v>
      </c>
      <c r="T36" s="205">
        <f t="shared" si="13"/>
        <v>0.19304283827954197</v>
      </c>
      <c r="U36" s="202">
        <f t="shared" ref="U36:Z36" si="18">U11-SUM(U12:U35)</f>
        <v>21402</v>
      </c>
      <c r="V36" s="202">
        <f t="shared" si="18"/>
        <v>21017</v>
      </c>
      <c r="W36" s="202">
        <f t="shared" si="18"/>
        <v>10603</v>
      </c>
      <c r="X36" s="202">
        <f t="shared" si="18"/>
        <v>11571</v>
      </c>
      <c r="Y36" s="202">
        <f t="shared" si="18"/>
        <v>26443</v>
      </c>
      <c r="Z36" s="202">
        <f t="shared" si="18"/>
        <v>29634</v>
      </c>
      <c r="AA36" s="203">
        <f t="shared" si="14"/>
        <v>0.12067465869984484</v>
      </c>
      <c r="AB36" s="204">
        <f t="shared" si="3"/>
        <v>0.4100014274159014</v>
      </c>
      <c r="AC36" s="202">
        <f>Z36-Y36</f>
        <v>3191</v>
      </c>
      <c r="AD36" s="202">
        <f t="shared" si="5"/>
        <v>8617</v>
      </c>
      <c r="AE36" s="203">
        <f t="shared" si="15"/>
        <v>6.9009200761024722E-2</v>
      </c>
      <c r="AF36" s="205">
        <f t="shared" si="1"/>
        <v>0.52922216906302721</v>
      </c>
      <c r="AG36" s="205">
        <f t="shared" si="16"/>
        <v>0.64147022533930775</v>
      </c>
      <c r="AH36" s="149"/>
    </row>
    <row r="37" spans="1:36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6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6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525</v>
      </c>
      <c r="V39" s="182" t="s">
        <v>520</v>
      </c>
      <c r="W39" s="182" t="s">
        <v>521</v>
      </c>
      <c r="X39" s="182" t="s">
        <v>522</v>
      </c>
      <c r="Y39" s="182" t="s">
        <v>523</v>
      </c>
      <c r="Z39" s="182" t="s">
        <v>524</v>
      </c>
      <c r="AA39" s="183" t="str">
        <f>CONCATENATE("var. ",RIGHT(Z39,2),"/",RIGHT(Y39,2))</f>
        <v>var. 23/22</v>
      </c>
      <c r="AB39" s="183" t="str">
        <f>CONCATENATE("var. ",RIGHT(Z39,2),"/",RIGHT(V39,2))</f>
        <v>var. 23/19</v>
      </c>
      <c r="AC39" s="182" t="str">
        <f>CONCATENATE("dif. ",RIGHT(Z39,2),"/",RIGHT(Y39,2))</f>
        <v>dif. 23/22</v>
      </c>
      <c r="AD39" s="182" t="str">
        <f>CONCATENATE("dif. ",RIGHT(Z39,2),"/",RIGHT(V39,2))</f>
        <v>dif. 23/19</v>
      </c>
      <c r="AE39" s="183" t="str">
        <f>CONCATENATE("Cuota s/ total lugares de residencia ",RIGHT(Z39,4))</f>
        <v>Cuota s/ total lugares de residencia 2023</v>
      </c>
      <c r="AF39" s="184" t="str">
        <f>CONCATENATE("cuota s/ Canarias ",RIGHT(Z39,4))</f>
        <v>cuota s/ Canarias 2023</v>
      </c>
      <c r="AG39" s="184" t="str">
        <f>CONCATENATE("cuota s/ Canarias ",RIGHT(AA39,4))</f>
        <v>cuota s/ Canarias 3/22</v>
      </c>
      <c r="AH39" s="206"/>
      <c r="AI39" s="206"/>
      <c r="AJ39" s="206"/>
    </row>
    <row r="40" spans="1:36" x14ac:dyDescent="0.25">
      <c r="B40" s="186" t="s">
        <v>133</v>
      </c>
      <c r="C40" s="187">
        <f>C41+C44</f>
        <v>105912</v>
      </c>
      <c r="D40" s="187">
        <f>D41+D44</f>
        <v>39988</v>
      </c>
      <c r="E40" s="187">
        <f>E41+E44</f>
        <v>19269</v>
      </c>
      <c r="F40" s="187">
        <f>F41+F44</f>
        <v>75663</v>
      </c>
      <c r="G40" s="187">
        <f>G41+G44</f>
        <v>70275</v>
      </c>
      <c r="H40" s="188">
        <f>IFERROR(G40/F40-1,"-")</f>
        <v>-7.121049918718525E-2</v>
      </c>
      <c r="I40" s="188">
        <f>IFERROR(G40/C40-1,"-")</f>
        <v>-0.33647745297983234</v>
      </c>
      <c r="J40" s="188">
        <f t="shared" ref="J40:J69" si="19">G40/G$40</f>
        <v>1</v>
      </c>
      <c r="K40" s="189">
        <f>G40/$G7</f>
        <v>6.239595125524406E-2</v>
      </c>
      <c r="L40" s="187">
        <f>L41+L44</f>
        <v>301933</v>
      </c>
      <c r="M40" s="187">
        <f>M41+M44</f>
        <v>126142</v>
      </c>
      <c r="N40" s="187">
        <f>N41+N44</f>
        <v>21375</v>
      </c>
      <c r="O40" s="187">
        <f>O41+O44</f>
        <v>238537</v>
      </c>
      <c r="P40" s="187">
        <f>P41+P44</f>
        <v>276784</v>
      </c>
      <c r="Q40" s="188">
        <f>IFERROR(P40/O40-1,"-")</f>
        <v>0.16033990533963283</v>
      </c>
      <c r="R40" s="188">
        <f>IFERROR(P40/L40-1,"-")</f>
        <v>-8.3293313417215131E-2</v>
      </c>
      <c r="S40" s="188">
        <f t="shared" ref="S40:S69" si="20">P40/P$40</f>
        <v>1</v>
      </c>
      <c r="T40" s="189">
        <f>P40/$G7</f>
        <v>0.2457517036247808</v>
      </c>
      <c r="U40" s="187">
        <f t="shared" ref="U40:Z40" si="21">U41+U44</f>
        <v>31214</v>
      </c>
      <c r="V40" s="187">
        <f t="shared" si="21"/>
        <v>25334</v>
      </c>
      <c r="W40" s="187">
        <f t="shared" si="21"/>
        <v>11082</v>
      </c>
      <c r="X40" s="187">
        <f t="shared" si="21"/>
        <v>6136</v>
      </c>
      <c r="Y40" s="187">
        <f t="shared" si="21"/>
        <v>17925</v>
      </c>
      <c r="Z40" s="187">
        <f t="shared" si="21"/>
        <v>13121</v>
      </c>
      <c r="AA40" s="188">
        <f>IFERROR(Z40/Y40-1,"-")</f>
        <v>-0.26800557880055786</v>
      </c>
      <c r="AB40" s="188">
        <f t="shared" ref="AB40:AB69" si="22">IFERROR(Z40/V40-1,"-")</f>
        <v>-0.48207941896265882</v>
      </c>
      <c r="AC40" s="187">
        <f>Z40-Y40</f>
        <v>-4804</v>
      </c>
      <c r="AD40" s="187">
        <f>Z40-V40</f>
        <v>-12213</v>
      </c>
      <c r="AE40" s="188">
        <f t="shared" ref="AE40:AE69" si="23">Z40/Z$40</f>
        <v>1</v>
      </c>
      <c r="AF40" s="189">
        <f>Z40/$G7</f>
        <v>1.1649907882177976E-2</v>
      </c>
      <c r="AG40" s="189">
        <f>AA40/$G7</f>
        <v>-2.3795749599392499E-7</v>
      </c>
      <c r="AH40" s="50"/>
      <c r="AI40" s="50"/>
      <c r="AJ40" s="50"/>
    </row>
    <row r="41" spans="1:36" x14ac:dyDescent="0.25">
      <c r="B41" s="190" t="s">
        <v>166</v>
      </c>
      <c r="C41" s="191">
        <v>15646</v>
      </c>
      <c r="D41" s="191">
        <v>4296</v>
      </c>
      <c r="E41" s="191">
        <v>7615</v>
      </c>
      <c r="F41" s="191">
        <v>14667</v>
      </c>
      <c r="G41" s="191">
        <v>11736</v>
      </c>
      <c r="H41" s="192">
        <f>IFERROR(G41/F41-1,"-")</f>
        <v>-0.19983636735528743</v>
      </c>
      <c r="I41" s="193">
        <f>IFERROR(G41/C41-1,"-")</f>
        <v>-0.24990412885082447</v>
      </c>
      <c r="J41" s="192">
        <f t="shared" si="19"/>
        <v>0.16700106723585911</v>
      </c>
      <c r="K41" s="194">
        <f t="shared" ref="K41:K69" si="24">G41/$G8</f>
        <v>8.3036169128884355E-2</v>
      </c>
      <c r="L41" s="191">
        <v>25105</v>
      </c>
      <c r="M41" s="191">
        <v>7912</v>
      </c>
      <c r="N41" s="191">
        <v>11382</v>
      </c>
      <c r="O41" s="191">
        <v>28004</v>
      </c>
      <c r="P41" s="191">
        <v>26494</v>
      </c>
      <c r="Q41" s="192">
        <f>IFERROR(P41/O41-1,"-")</f>
        <v>-5.3920868447364656E-2</v>
      </c>
      <c r="R41" s="193">
        <f>IFERROR(P41/L41-1,"-")</f>
        <v>5.5327623979287033E-2</v>
      </c>
      <c r="S41" s="192">
        <f t="shared" si="20"/>
        <v>9.5720850916237929E-2</v>
      </c>
      <c r="T41" s="194">
        <f t="shared" ref="T41:T69" si="25">P41/$G8</f>
        <v>0.18745401030169243</v>
      </c>
      <c r="U41" s="191">
        <v>10073</v>
      </c>
      <c r="V41" s="191">
        <v>8127</v>
      </c>
      <c r="W41" s="191">
        <v>3152</v>
      </c>
      <c r="X41" s="191">
        <v>3539</v>
      </c>
      <c r="Y41" s="191">
        <v>10882</v>
      </c>
      <c r="Z41" s="191">
        <v>5375</v>
      </c>
      <c r="AA41" s="192">
        <f>IFERROR(Z41/Y41-1,"-")</f>
        <v>-0.50606506156956443</v>
      </c>
      <c r="AB41" s="193">
        <f t="shared" si="22"/>
        <v>-0.33862433862433861</v>
      </c>
      <c r="AC41" s="191">
        <f t="shared" ref="AC41:AC68" si="26">Z41-Y41</f>
        <v>-5507</v>
      </c>
      <c r="AD41" s="191">
        <f t="shared" ref="AD41:AD69" si="27">Z41-V41</f>
        <v>-2752</v>
      </c>
      <c r="AE41" s="192">
        <f t="shared" si="23"/>
        <v>0.40964865482813811</v>
      </c>
      <c r="AF41" s="194">
        <f t="shared" ref="AF41:AG56" si="28">Z41/$G8</f>
        <v>3.8029942831267337E-2</v>
      </c>
      <c r="AG41" s="194">
        <f t="shared" si="28"/>
        <v>-3.5805814623985709E-6</v>
      </c>
      <c r="AH41" s="50"/>
      <c r="AI41" s="50"/>
      <c r="AJ41" s="50"/>
    </row>
    <row r="42" spans="1:36" x14ac:dyDescent="0.25">
      <c r="B42" s="195" t="s">
        <v>98</v>
      </c>
      <c r="C42" s="196">
        <v>9071</v>
      </c>
      <c r="D42" s="196">
        <v>2095</v>
      </c>
      <c r="E42" s="196">
        <v>3406</v>
      </c>
      <c r="F42" s="196">
        <v>7226</v>
      </c>
      <c r="G42" s="196">
        <v>5788</v>
      </c>
      <c r="H42" s="197">
        <f>IFERROR(G42/F42-1,"-")</f>
        <v>-0.19900359811790758</v>
      </c>
      <c r="I42" s="198">
        <f>IFERROR(G42/C42-1,"-")</f>
        <v>-0.36192261051703234</v>
      </c>
      <c r="J42" s="197">
        <f t="shared" si="19"/>
        <v>8.2362148701529705E-2</v>
      </c>
      <c r="K42" s="199">
        <f t="shared" si="24"/>
        <v>7.1158976628677512E-2</v>
      </c>
      <c r="L42" s="196">
        <v>14026</v>
      </c>
      <c r="M42" s="196">
        <v>4296</v>
      </c>
      <c r="N42" s="196">
        <v>5907</v>
      </c>
      <c r="O42" s="196">
        <v>15128</v>
      </c>
      <c r="P42" s="196">
        <v>11429</v>
      </c>
      <c r="Q42" s="197">
        <f>IFERROR(P42/O42-1,"-")</f>
        <v>-0.24451348492860925</v>
      </c>
      <c r="R42" s="198">
        <f>IFERROR(P42/L42-1,"-")</f>
        <v>-0.18515613859974334</v>
      </c>
      <c r="S42" s="197">
        <f t="shared" si="20"/>
        <v>4.1292126712526737E-2</v>
      </c>
      <c r="T42" s="199">
        <f t="shared" si="25"/>
        <v>0.14051070212321273</v>
      </c>
      <c r="U42" s="196">
        <v>7916</v>
      </c>
      <c r="V42" s="196">
        <v>6605</v>
      </c>
      <c r="W42" s="196">
        <v>2604</v>
      </c>
      <c r="X42" s="196">
        <v>2472</v>
      </c>
      <c r="Y42" s="196">
        <v>6285</v>
      </c>
      <c r="Z42" s="196">
        <v>3501</v>
      </c>
      <c r="AA42" s="197">
        <f>IFERROR(Z42/Y42-1,"-")</f>
        <v>-0.44295942720763726</v>
      </c>
      <c r="AB42" s="198">
        <f t="shared" si="22"/>
        <v>-0.46994700984102955</v>
      </c>
      <c r="AC42" s="196">
        <f t="shared" si="26"/>
        <v>-2784</v>
      </c>
      <c r="AD42" s="196">
        <f t="shared" si="27"/>
        <v>-3104</v>
      </c>
      <c r="AE42" s="197">
        <f t="shared" si="23"/>
        <v>0.26682417498666261</v>
      </c>
      <c r="AF42" s="199">
        <f t="shared" si="28"/>
        <v>4.3042083133552171E-2</v>
      </c>
      <c r="AG42" s="199">
        <f t="shared" si="28"/>
        <v>-5.4458430421770279E-6</v>
      </c>
      <c r="AH42" s="50"/>
      <c r="AI42" s="50"/>
      <c r="AJ42" s="50"/>
    </row>
    <row r="43" spans="1:36" x14ac:dyDescent="0.25">
      <c r="B43" s="195" t="s">
        <v>170</v>
      </c>
      <c r="C43" s="196">
        <v>6575</v>
      </c>
      <c r="D43" s="196">
        <v>2201</v>
      </c>
      <c r="E43" s="196">
        <v>4209</v>
      </c>
      <c r="F43" s="196">
        <v>7441</v>
      </c>
      <c r="G43" s="196">
        <v>5948</v>
      </c>
      <c r="H43" s="197">
        <f>IFERROR(G43/F43-1,"-")</f>
        <v>-0.20064507458674907</v>
      </c>
      <c r="I43" s="198">
        <f>IFERROR(G43/C43-1,"-")</f>
        <v>-9.5361216730038056E-2</v>
      </c>
      <c r="J43" s="197">
        <f t="shared" si="19"/>
        <v>8.4638918534329421E-2</v>
      </c>
      <c r="K43" s="199">
        <f t="shared" si="24"/>
        <v>9.913829024784572E-2</v>
      </c>
      <c r="L43" s="196">
        <v>11079</v>
      </c>
      <c r="M43" s="196">
        <v>3616</v>
      </c>
      <c r="N43" s="196">
        <v>5475</v>
      </c>
      <c r="O43" s="196">
        <v>12876</v>
      </c>
      <c r="P43" s="196">
        <v>15065</v>
      </c>
      <c r="Q43" s="197">
        <f>IFERROR(P43/O43-1,"-")</f>
        <v>0.17000621310966135</v>
      </c>
      <c r="R43" s="198">
        <f>IFERROR(P43/L43-1,"-")</f>
        <v>0.35977976351656293</v>
      </c>
      <c r="S43" s="197">
        <f t="shared" si="20"/>
        <v>5.4428724203711198E-2</v>
      </c>
      <c r="T43" s="199">
        <f t="shared" si="25"/>
        <v>0.2510958881277397</v>
      </c>
      <c r="U43" s="196">
        <v>2157</v>
      </c>
      <c r="V43" s="196">
        <v>1522</v>
      </c>
      <c r="W43" s="196">
        <v>548</v>
      </c>
      <c r="X43" s="196">
        <v>1067</v>
      </c>
      <c r="Y43" s="196">
        <v>4597</v>
      </c>
      <c r="Z43" s="196">
        <v>1874</v>
      </c>
      <c r="AA43" s="197">
        <f>IFERROR(Z43/Y43-1,"-")</f>
        <v>-0.59234283228192297</v>
      </c>
      <c r="AB43" s="198">
        <f t="shared" si="22"/>
        <v>0.23127463863337705</v>
      </c>
      <c r="AC43" s="196">
        <f t="shared" si="26"/>
        <v>-2723</v>
      </c>
      <c r="AD43" s="196">
        <f t="shared" si="27"/>
        <v>352</v>
      </c>
      <c r="AE43" s="197">
        <f t="shared" si="23"/>
        <v>0.1428244798414755</v>
      </c>
      <c r="AF43" s="199">
        <f t="shared" si="28"/>
        <v>3.1234895078087237E-2</v>
      </c>
      <c r="AG43" s="199">
        <f t="shared" si="28"/>
        <v>-9.8728741817411362E-6</v>
      </c>
      <c r="AH43" s="50"/>
      <c r="AI43" s="50"/>
      <c r="AJ43" s="50"/>
    </row>
    <row r="44" spans="1:36" x14ac:dyDescent="0.25">
      <c r="B44" s="190" t="s">
        <v>178</v>
      </c>
      <c r="C44" s="191">
        <v>90266</v>
      </c>
      <c r="D44" s="191">
        <v>35692</v>
      </c>
      <c r="E44" s="191">
        <v>11654</v>
      </c>
      <c r="F44" s="191">
        <v>60996</v>
      </c>
      <c r="G44" s="191">
        <v>58539</v>
      </c>
      <c r="H44" s="192">
        <f>IFERROR(G44/F44-1,"-")</f>
        <v>-4.0281329923273712E-2</v>
      </c>
      <c r="I44" s="193">
        <f>IFERROR(G44/C44-1,"-")</f>
        <v>-0.35148339352580149</v>
      </c>
      <c r="J44" s="192">
        <f t="shared" si="19"/>
        <v>0.83299893276414083</v>
      </c>
      <c r="K44" s="194">
        <f t="shared" si="24"/>
        <v>5.943413754557389E-2</v>
      </c>
      <c r="L44" s="191">
        <v>276828</v>
      </c>
      <c r="M44" s="191">
        <v>118230</v>
      </c>
      <c r="N44" s="191">
        <v>9993</v>
      </c>
      <c r="O44" s="191">
        <v>210533</v>
      </c>
      <c r="P44" s="191">
        <v>250290</v>
      </c>
      <c r="Q44" s="192">
        <f>IFERROR(P44/O44-1,"-")</f>
        <v>0.18883975433779976</v>
      </c>
      <c r="R44" s="193">
        <f>IFERROR(P44/L44-1,"-")</f>
        <v>-9.586458017252586E-2</v>
      </c>
      <c r="S44" s="192">
        <f t="shared" si="20"/>
        <v>0.90427914908376206</v>
      </c>
      <c r="T44" s="194">
        <f t="shared" si="25"/>
        <v>0.2541172600536683</v>
      </c>
      <c r="U44" s="191">
        <v>21141</v>
      </c>
      <c r="V44" s="191">
        <v>17207</v>
      </c>
      <c r="W44" s="191">
        <v>7930</v>
      </c>
      <c r="X44" s="191">
        <v>2597</v>
      </c>
      <c r="Y44" s="191">
        <v>7043</v>
      </c>
      <c r="Z44" s="191">
        <v>7746</v>
      </c>
      <c r="AA44" s="192">
        <f>IFERROR(Z44/Y44-1,"-")</f>
        <v>9.9815419565526087E-2</v>
      </c>
      <c r="AB44" s="193">
        <f t="shared" si="22"/>
        <v>-0.54983436973324817</v>
      </c>
      <c r="AC44" s="191">
        <f t="shared" si="26"/>
        <v>703</v>
      </c>
      <c r="AD44" s="191">
        <f t="shared" si="27"/>
        <v>-9461</v>
      </c>
      <c r="AE44" s="192">
        <f t="shared" si="23"/>
        <v>0.59035134517186194</v>
      </c>
      <c r="AF44" s="194">
        <f t="shared" si="28"/>
        <v>7.8644464276467884E-3</v>
      </c>
      <c r="AG44" s="194">
        <f t="shared" si="28"/>
        <v>1.013417273207032E-7</v>
      </c>
      <c r="AH44" s="50"/>
      <c r="AI44" s="50"/>
      <c r="AJ44" s="50"/>
    </row>
    <row r="45" spans="1:36" x14ac:dyDescent="0.25">
      <c r="B45" s="195" t="s">
        <v>182</v>
      </c>
      <c r="C45" s="196">
        <v>33919</v>
      </c>
      <c r="D45" s="196">
        <v>13456</v>
      </c>
      <c r="E45" s="196">
        <v>269</v>
      </c>
      <c r="F45" s="196">
        <v>20941</v>
      </c>
      <c r="G45" s="196">
        <v>22427</v>
      </c>
      <c r="H45" s="197">
        <f t="shared" ref="H45:H69" si="29">IFERROR(G45/F45-1,"-")</f>
        <v>7.0961272145551701E-2</v>
      </c>
      <c r="I45" s="198">
        <f t="shared" ref="I45:I69" si="30">IFERROR(G45/C45-1,"-")</f>
        <v>-0.3388071582299006</v>
      </c>
      <c r="J45" s="197">
        <f t="shared" si="19"/>
        <v>0.31913198150124511</v>
      </c>
      <c r="K45" s="199">
        <f t="shared" si="24"/>
        <v>5.4911745046141339E-2</v>
      </c>
      <c r="L45" s="196">
        <v>158329</v>
      </c>
      <c r="M45" s="196">
        <v>65214</v>
      </c>
      <c r="N45" s="196">
        <v>864</v>
      </c>
      <c r="O45" s="196">
        <v>118616</v>
      </c>
      <c r="P45" s="196">
        <v>142369</v>
      </c>
      <c r="Q45" s="197">
        <f t="shared" ref="Q45:Q69" si="31">IFERROR(P45/O45-1,"-")</f>
        <v>0.20025123086261543</v>
      </c>
      <c r="R45" s="198">
        <f t="shared" ref="R45:R69" si="32">IFERROR(P45/L45-1,"-")</f>
        <v>-0.10080275881234646</v>
      </c>
      <c r="S45" s="197">
        <f t="shared" si="20"/>
        <v>0.51436860512168336</v>
      </c>
      <c r="T45" s="199">
        <f t="shared" si="25"/>
        <v>0.3485856436649617</v>
      </c>
      <c r="U45" s="196">
        <v>2181</v>
      </c>
      <c r="V45" s="196">
        <v>1036</v>
      </c>
      <c r="W45" s="196">
        <v>719</v>
      </c>
      <c r="X45" s="196">
        <v>58</v>
      </c>
      <c r="Y45" s="196">
        <v>224</v>
      </c>
      <c r="Z45" s="196">
        <v>195</v>
      </c>
      <c r="AA45" s="197">
        <f t="shared" ref="AA45:AA69" si="33">IFERROR(Z45/Y45-1,"-")</f>
        <v>-0.1294642857142857</v>
      </c>
      <c r="AB45" s="198">
        <f t="shared" si="22"/>
        <v>-0.81177606177606176</v>
      </c>
      <c r="AC45" s="196">
        <f t="shared" si="26"/>
        <v>-29</v>
      </c>
      <c r="AD45" s="196">
        <f t="shared" si="27"/>
        <v>-841</v>
      </c>
      <c r="AE45" s="197">
        <f t="shared" si="23"/>
        <v>1.4861672128648732E-2</v>
      </c>
      <c r="AF45" s="199">
        <f t="shared" si="28"/>
        <v>4.7745085316794762E-4</v>
      </c>
      <c r="AG45" s="199">
        <f t="shared" si="28"/>
        <v>-3.1698889061058791E-7</v>
      </c>
      <c r="AH45" s="50"/>
      <c r="AI45" s="50"/>
      <c r="AJ45" s="50"/>
    </row>
    <row r="46" spans="1:36" x14ac:dyDescent="0.25">
      <c r="B46" s="195" t="s">
        <v>186</v>
      </c>
      <c r="C46" s="196">
        <v>28641</v>
      </c>
      <c r="D46" s="196">
        <v>12851</v>
      </c>
      <c r="E46" s="196">
        <v>5455</v>
      </c>
      <c r="F46" s="196">
        <v>19486</v>
      </c>
      <c r="G46" s="196">
        <v>19825</v>
      </c>
      <c r="H46" s="197">
        <f t="shared" si="29"/>
        <v>1.73971056142872E-2</v>
      </c>
      <c r="I46" s="198">
        <f t="shared" si="30"/>
        <v>-0.30781048147760204</v>
      </c>
      <c r="J46" s="197">
        <f t="shared" si="19"/>
        <v>0.28210601209533975</v>
      </c>
      <c r="K46" s="199">
        <f t="shared" si="24"/>
        <v>0.17858107986380095</v>
      </c>
      <c r="L46" s="196">
        <v>14890</v>
      </c>
      <c r="M46" s="196">
        <v>7304</v>
      </c>
      <c r="N46" s="196">
        <v>1297</v>
      </c>
      <c r="O46" s="196">
        <v>11003</v>
      </c>
      <c r="P46" s="196">
        <v>13302</v>
      </c>
      <c r="Q46" s="197">
        <f t="shared" si="31"/>
        <v>0.20894301554121597</v>
      </c>
      <c r="R46" s="198">
        <f t="shared" si="32"/>
        <v>-0.10664875755540626</v>
      </c>
      <c r="S46" s="197">
        <f t="shared" si="20"/>
        <v>4.8059136366263945E-2</v>
      </c>
      <c r="T46" s="199">
        <f t="shared" si="25"/>
        <v>0.11982272506170392</v>
      </c>
      <c r="U46" s="196">
        <v>11212</v>
      </c>
      <c r="V46" s="196">
        <v>10747</v>
      </c>
      <c r="W46" s="196">
        <v>5079</v>
      </c>
      <c r="X46" s="196">
        <v>1576</v>
      </c>
      <c r="Y46" s="196">
        <v>3264</v>
      </c>
      <c r="Z46" s="196">
        <v>4169</v>
      </c>
      <c r="AA46" s="197">
        <f t="shared" si="33"/>
        <v>0.27726715686274517</v>
      </c>
      <c r="AB46" s="198">
        <f t="shared" si="22"/>
        <v>-0.61207778915046052</v>
      </c>
      <c r="AC46" s="196">
        <f t="shared" si="26"/>
        <v>905</v>
      </c>
      <c r="AD46" s="196">
        <f t="shared" si="27"/>
        <v>-6578</v>
      </c>
      <c r="AE46" s="197">
        <f t="shared" si="23"/>
        <v>0.31773492874018749</v>
      </c>
      <c r="AF46" s="199">
        <f t="shared" si="28"/>
        <v>3.7553822040463362E-2</v>
      </c>
      <c r="AG46" s="199">
        <f t="shared" si="28"/>
        <v>2.4975873030675875E-6</v>
      </c>
      <c r="AH46" s="50"/>
      <c r="AI46" s="50"/>
      <c r="AJ46" s="50"/>
    </row>
    <row r="47" spans="1:36" x14ac:dyDescent="0.25">
      <c r="B47" s="195" t="s">
        <v>190</v>
      </c>
      <c r="C47" s="196">
        <v>3513</v>
      </c>
      <c r="D47" s="196">
        <v>894</v>
      </c>
      <c r="E47" s="196">
        <v>1693</v>
      </c>
      <c r="F47" s="196">
        <v>1772</v>
      </c>
      <c r="G47" s="196">
        <v>1965</v>
      </c>
      <c r="H47" s="197">
        <f t="shared" si="29"/>
        <v>0.10891647855530473</v>
      </c>
      <c r="I47" s="198">
        <f t="shared" si="30"/>
        <v>-0.44064901793339029</v>
      </c>
      <c r="J47" s="197">
        <f t="shared" si="19"/>
        <v>2.7961579509071504E-2</v>
      </c>
      <c r="K47" s="199">
        <f t="shared" si="24"/>
        <v>5.7100514340510854E-2</v>
      </c>
      <c r="L47" s="196">
        <v>7372</v>
      </c>
      <c r="M47" s="196">
        <v>3099</v>
      </c>
      <c r="N47" s="196">
        <v>3125</v>
      </c>
      <c r="O47" s="196">
        <v>7878</v>
      </c>
      <c r="P47" s="196">
        <v>7768</v>
      </c>
      <c r="Q47" s="197">
        <f t="shared" si="31"/>
        <v>-1.3962934755013978E-2</v>
      </c>
      <c r="R47" s="198">
        <f t="shared" si="32"/>
        <v>5.3716766142159589E-2</v>
      </c>
      <c r="S47" s="197">
        <f t="shared" si="20"/>
        <v>2.8065206081276373E-2</v>
      </c>
      <c r="T47" s="199">
        <f t="shared" si="25"/>
        <v>0.2257286490570424</v>
      </c>
      <c r="U47" s="196">
        <v>854</v>
      </c>
      <c r="V47" s="196">
        <v>586</v>
      </c>
      <c r="W47" s="196">
        <v>293</v>
      </c>
      <c r="X47" s="196">
        <v>233</v>
      </c>
      <c r="Y47" s="196">
        <v>436</v>
      </c>
      <c r="Z47" s="196">
        <v>308</v>
      </c>
      <c r="AA47" s="197">
        <f t="shared" si="33"/>
        <v>-0.29357798165137616</v>
      </c>
      <c r="AB47" s="198">
        <f t="shared" si="22"/>
        <v>-0.47440273037542657</v>
      </c>
      <c r="AC47" s="196">
        <f t="shared" si="26"/>
        <v>-128</v>
      </c>
      <c r="AD47" s="196">
        <f t="shared" si="27"/>
        <v>-278</v>
      </c>
      <c r="AE47" s="197">
        <f t="shared" si="23"/>
        <v>2.3473820592942611E-2</v>
      </c>
      <c r="AF47" s="199">
        <f t="shared" si="28"/>
        <v>8.9501060645686224E-3</v>
      </c>
      <c r="AG47" s="199">
        <f t="shared" si="28"/>
        <v>-8.5310197207850569E-6</v>
      </c>
      <c r="AH47" s="50"/>
      <c r="AI47" s="50"/>
      <c r="AJ47" s="50"/>
    </row>
    <row r="48" spans="1:36" x14ac:dyDescent="0.25">
      <c r="B48" s="195" t="s">
        <v>199</v>
      </c>
      <c r="C48" s="196">
        <v>3808</v>
      </c>
      <c r="D48" s="196">
        <v>1331</v>
      </c>
      <c r="E48" s="196">
        <v>221</v>
      </c>
      <c r="F48" s="196">
        <v>1881</v>
      </c>
      <c r="G48" s="196">
        <v>1681</v>
      </c>
      <c r="H48" s="197">
        <f t="shared" si="29"/>
        <v>-0.10632642211589582</v>
      </c>
      <c r="I48" s="198">
        <f t="shared" si="30"/>
        <v>-0.55856092436974791</v>
      </c>
      <c r="J48" s="197">
        <f t="shared" si="19"/>
        <v>2.3920313055852009E-2</v>
      </c>
      <c r="K48" s="199">
        <f t="shared" si="24"/>
        <v>2.8978761550131016E-2</v>
      </c>
      <c r="L48" s="196">
        <v>12442</v>
      </c>
      <c r="M48" s="196">
        <v>6438</v>
      </c>
      <c r="N48" s="196">
        <v>194</v>
      </c>
      <c r="O48" s="196">
        <v>10830</v>
      </c>
      <c r="P48" s="196">
        <v>10778</v>
      </c>
      <c r="Q48" s="197">
        <f t="shared" si="31"/>
        <v>-4.8014773776546837E-3</v>
      </c>
      <c r="R48" s="198">
        <f t="shared" si="32"/>
        <v>-0.13374055618067837</v>
      </c>
      <c r="S48" s="197">
        <f t="shared" si="20"/>
        <v>3.8940112145210704E-2</v>
      </c>
      <c r="T48" s="199">
        <f t="shared" si="25"/>
        <v>0.18580195835057234</v>
      </c>
      <c r="U48" s="196">
        <v>2494</v>
      </c>
      <c r="V48" s="196">
        <v>2174</v>
      </c>
      <c r="W48" s="196">
        <v>797</v>
      </c>
      <c r="X48" s="196">
        <v>40</v>
      </c>
      <c r="Y48" s="196">
        <v>540</v>
      </c>
      <c r="Z48" s="196">
        <v>697</v>
      </c>
      <c r="AA48" s="197">
        <f t="shared" si="33"/>
        <v>0.29074074074074074</v>
      </c>
      <c r="AB48" s="198">
        <f t="shared" si="22"/>
        <v>-0.67939282428702852</v>
      </c>
      <c r="AC48" s="196">
        <f t="shared" si="26"/>
        <v>157</v>
      </c>
      <c r="AD48" s="196">
        <f t="shared" si="27"/>
        <v>-1477</v>
      </c>
      <c r="AE48" s="197">
        <f t="shared" si="23"/>
        <v>5.3120951147016232E-2</v>
      </c>
      <c r="AF48" s="199">
        <f t="shared" si="28"/>
        <v>1.2015584057371397E-2</v>
      </c>
      <c r="AG48" s="199">
        <f t="shared" si="28"/>
        <v>5.0120800706926762E-6</v>
      </c>
      <c r="AH48" s="50"/>
      <c r="AI48" s="50"/>
      <c r="AJ48" s="50"/>
    </row>
    <row r="49" spans="2:36" x14ac:dyDescent="0.25">
      <c r="B49" s="195" t="s">
        <v>194</v>
      </c>
      <c r="C49" s="196">
        <v>363</v>
      </c>
      <c r="D49" s="196">
        <v>218</v>
      </c>
      <c r="E49" s="196">
        <v>93</v>
      </c>
      <c r="F49" s="196">
        <v>278</v>
      </c>
      <c r="G49" s="196">
        <v>211</v>
      </c>
      <c r="H49" s="197">
        <f t="shared" si="29"/>
        <v>-0.24100719424460426</v>
      </c>
      <c r="I49" s="198">
        <f t="shared" si="30"/>
        <v>-0.41873278236914602</v>
      </c>
      <c r="J49" s="197">
        <f t="shared" si="19"/>
        <v>3.0024902170046248E-3</v>
      </c>
      <c r="K49" s="199">
        <f t="shared" si="24"/>
        <v>1.7133576938692652E-2</v>
      </c>
      <c r="L49" s="196">
        <v>2065</v>
      </c>
      <c r="M49" s="196">
        <v>773</v>
      </c>
      <c r="N49" s="196">
        <v>207</v>
      </c>
      <c r="O49" s="196">
        <v>1656</v>
      </c>
      <c r="P49" s="196">
        <v>1958</v>
      </c>
      <c r="Q49" s="197">
        <f t="shared" si="31"/>
        <v>0.18236714975845403</v>
      </c>
      <c r="R49" s="198">
        <f t="shared" si="32"/>
        <v>-5.1815980629539959E-2</v>
      </c>
      <c r="S49" s="197">
        <f t="shared" si="20"/>
        <v>7.0741083299612692E-3</v>
      </c>
      <c r="T49" s="199">
        <f t="shared" si="25"/>
        <v>0.15899309784815266</v>
      </c>
      <c r="U49" s="196">
        <v>235</v>
      </c>
      <c r="V49" s="196">
        <v>205</v>
      </c>
      <c r="W49" s="196">
        <v>60</v>
      </c>
      <c r="X49" s="196">
        <v>82</v>
      </c>
      <c r="Y49" s="196">
        <v>25</v>
      </c>
      <c r="Z49" s="196">
        <v>26</v>
      </c>
      <c r="AA49" s="197">
        <f t="shared" si="33"/>
        <v>4.0000000000000036E-2</v>
      </c>
      <c r="AB49" s="198">
        <f t="shared" si="22"/>
        <v>-0.87317073170731707</v>
      </c>
      <c r="AC49" s="196">
        <f t="shared" si="26"/>
        <v>1</v>
      </c>
      <c r="AD49" s="196">
        <f t="shared" si="27"/>
        <v>-179</v>
      </c>
      <c r="AE49" s="197">
        <f t="shared" si="23"/>
        <v>1.9815562838198307E-3</v>
      </c>
      <c r="AF49" s="199">
        <f t="shared" si="28"/>
        <v>2.1112464474218433E-3</v>
      </c>
      <c r="AG49" s="199">
        <f>AA49/$G16</f>
        <v>3.2480714575720695E-6</v>
      </c>
      <c r="AH49" s="50"/>
      <c r="AI49" s="50"/>
      <c r="AJ49" s="50"/>
    </row>
    <row r="50" spans="2:36" x14ac:dyDescent="0.25">
      <c r="B50" s="195" t="s">
        <v>203</v>
      </c>
      <c r="C50" s="196">
        <v>4106</v>
      </c>
      <c r="D50" s="196">
        <v>1148</v>
      </c>
      <c r="E50" s="196">
        <v>1919</v>
      </c>
      <c r="F50" s="196">
        <v>5547</v>
      </c>
      <c r="G50" s="196">
        <v>3273</v>
      </c>
      <c r="H50" s="197">
        <f t="shared" si="29"/>
        <v>-0.40995132504056242</v>
      </c>
      <c r="I50" s="198">
        <f t="shared" si="30"/>
        <v>-0.20287384315635659</v>
      </c>
      <c r="J50" s="197">
        <f t="shared" si="19"/>
        <v>4.6574172892209179E-2</v>
      </c>
      <c r="K50" s="199">
        <f t="shared" si="24"/>
        <v>0.10425891122224699</v>
      </c>
      <c r="L50" s="196">
        <v>5470</v>
      </c>
      <c r="M50" s="196">
        <v>1903</v>
      </c>
      <c r="N50" s="196">
        <v>1241</v>
      </c>
      <c r="O50" s="196">
        <v>5993</v>
      </c>
      <c r="P50" s="196">
        <v>5678</v>
      </c>
      <c r="Q50" s="197">
        <f t="shared" si="31"/>
        <v>-5.2561321541798711E-2</v>
      </c>
      <c r="R50" s="198">
        <f t="shared" si="32"/>
        <v>3.8025594149908581E-2</v>
      </c>
      <c r="S50" s="197">
        <f t="shared" si="20"/>
        <v>2.0514191571767156E-2</v>
      </c>
      <c r="T50" s="199">
        <f t="shared" si="25"/>
        <v>0.18086834644666008</v>
      </c>
      <c r="U50" s="196">
        <v>232</v>
      </c>
      <c r="V50" s="196">
        <v>263</v>
      </c>
      <c r="W50" s="196">
        <v>46</v>
      </c>
      <c r="X50" s="196">
        <v>93</v>
      </c>
      <c r="Y50" s="196">
        <v>236</v>
      </c>
      <c r="Z50" s="196">
        <v>173</v>
      </c>
      <c r="AA50" s="197">
        <f t="shared" si="33"/>
        <v>-0.26694915254237284</v>
      </c>
      <c r="AB50" s="198">
        <f t="shared" si="22"/>
        <v>-0.34220532319391639</v>
      </c>
      <c r="AC50" s="196">
        <f t="shared" si="26"/>
        <v>-63</v>
      </c>
      <c r="AD50" s="196">
        <f t="shared" si="27"/>
        <v>-90</v>
      </c>
      <c r="AE50" s="197">
        <f t="shared" si="23"/>
        <v>1.3184970657724259E-2</v>
      </c>
      <c r="AF50" s="199">
        <f t="shared" si="28"/>
        <v>5.5107826585544546E-3</v>
      </c>
      <c r="AG50" s="199">
        <f t="shared" si="28"/>
        <v>-8.503461043620324E-6</v>
      </c>
      <c r="AH50" s="50"/>
      <c r="AI50" s="50"/>
      <c r="AJ50" s="50"/>
    </row>
    <row r="51" spans="2:36" x14ac:dyDescent="0.25">
      <c r="B51" s="195" t="s">
        <v>207</v>
      </c>
      <c r="C51" s="196">
        <v>3025</v>
      </c>
      <c r="D51" s="196">
        <v>1334</v>
      </c>
      <c r="E51" s="196">
        <v>116</v>
      </c>
      <c r="F51" s="196">
        <v>2605</v>
      </c>
      <c r="G51" s="196">
        <v>2369</v>
      </c>
      <c r="H51" s="197">
        <f t="shared" si="29"/>
        <v>-9.059500959692901E-2</v>
      </c>
      <c r="I51" s="198">
        <f t="shared" si="30"/>
        <v>-0.21685950413223143</v>
      </c>
      <c r="J51" s="197">
        <f t="shared" si="19"/>
        <v>3.3710423336890789E-2</v>
      </c>
      <c r="K51" s="199">
        <f t="shared" si="24"/>
        <v>3.3894667563275291E-2</v>
      </c>
      <c r="L51" s="196">
        <v>44150</v>
      </c>
      <c r="M51" s="196">
        <v>16096</v>
      </c>
      <c r="N51" s="196">
        <v>1051</v>
      </c>
      <c r="O51" s="196">
        <v>33752</v>
      </c>
      <c r="P51" s="196">
        <v>44413</v>
      </c>
      <c r="Q51" s="197">
        <f t="shared" si="31"/>
        <v>0.31586276368807775</v>
      </c>
      <c r="R51" s="198">
        <f t="shared" si="32"/>
        <v>5.9569648924122642E-3</v>
      </c>
      <c r="S51" s="197">
        <f t="shared" si="20"/>
        <v>0.16046086478987226</v>
      </c>
      <c r="T51" s="199">
        <f t="shared" si="25"/>
        <v>0.63544274820082125</v>
      </c>
      <c r="U51" s="196">
        <v>87</v>
      </c>
      <c r="V51" s="196">
        <v>46</v>
      </c>
      <c r="W51" s="196">
        <v>31</v>
      </c>
      <c r="X51" s="196">
        <v>2</v>
      </c>
      <c r="Y51" s="196">
        <v>10</v>
      </c>
      <c r="Z51" s="196">
        <v>44</v>
      </c>
      <c r="AA51" s="197">
        <f t="shared" si="33"/>
        <v>3.4000000000000004</v>
      </c>
      <c r="AB51" s="198">
        <f t="shared" si="22"/>
        <v>-4.3478260869565188E-2</v>
      </c>
      <c r="AC51" s="196">
        <f t="shared" si="26"/>
        <v>34</v>
      </c>
      <c r="AD51" s="196">
        <f t="shared" si="27"/>
        <v>-2</v>
      </c>
      <c r="AE51" s="197">
        <f t="shared" si="23"/>
        <v>3.3534029418489444E-3</v>
      </c>
      <c r="AF51" s="199">
        <f t="shared" si="28"/>
        <v>6.2953371582275767E-4</v>
      </c>
      <c r="AG51" s="199">
        <f t="shared" si="28"/>
        <v>4.8645787131758549E-5</v>
      </c>
      <c r="AH51" s="50"/>
      <c r="AI51" s="50"/>
      <c r="AJ51" s="50"/>
    </row>
    <row r="52" spans="2:36" x14ac:dyDescent="0.25">
      <c r="B52" s="195" t="s">
        <v>229</v>
      </c>
      <c r="C52" s="196">
        <v>784</v>
      </c>
      <c r="D52" s="196">
        <v>183</v>
      </c>
      <c r="E52" s="196">
        <v>589</v>
      </c>
      <c r="F52" s="196">
        <v>943</v>
      </c>
      <c r="G52" s="196">
        <v>1577</v>
      </c>
      <c r="H52" s="197">
        <f t="shared" si="29"/>
        <v>0.67232237539766704</v>
      </c>
      <c r="I52" s="198">
        <f t="shared" si="30"/>
        <v>1.0114795918367347</v>
      </c>
      <c r="J52" s="197">
        <f t="shared" si="19"/>
        <v>2.2440412664532196E-2</v>
      </c>
      <c r="K52" s="199">
        <f t="shared" si="24"/>
        <v>0.10242920239023123</v>
      </c>
      <c r="L52" s="196">
        <v>2863</v>
      </c>
      <c r="M52" s="196">
        <v>1199</v>
      </c>
      <c r="N52" s="196">
        <v>169</v>
      </c>
      <c r="O52" s="196">
        <v>2037</v>
      </c>
      <c r="P52" s="196">
        <v>2514</v>
      </c>
      <c r="Q52" s="197">
        <f t="shared" si="31"/>
        <v>0.23416789396170845</v>
      </c>
      <c r="R52" s="198">
        <f t="shared" si="32"/>
        <v>-0.12190010478519031</v>
      </c>
      <c r="S52" s="197">
        <f t="shared" si="20"/>
        <v>9.0828949650268807E-3</v>
      </c>
      <c r="T52" s="199">
        <f t="shared" si="25"/>
        <v>0.16328916601714732</v>
      </c>
      <c r="U52" s="196">
        <v>251</v>
      </c>
      <c r="V52" s="196">
        <v>69</v>
      </c>
      <c r="W52" s="196">
        <v>33</v>
      </c>
      <c r="X52" s="196">
        <v>53</v>
      </c>
      <c r="Y52" s="196">
        <v>121</v>
      </c>
      <c r="Z52" s="196">
        <v>80</v>
      </c>
      <c r="AA52" s="197">
        <f t="shared" si="33"/>
        <v>-0.33884297520661155</v>
      </c>
      <c r="AB52" s="198">
        <f t="shared" si="22"/>
        <v>0.15942028985507251</v>
      </c>
      <c r="AC52" s="196">
        <f t="shared" si="26"/>
        <v>-41</v>
      </c>
      <c r="AD52" s="196">
        <f t="shared" si="27"/>
        <v>11</v>
      </c>
      <c r="AE52" s="197">
        <f t="shared" si="23"/>
        <v>6.0970962579071719E-3</v>
      </c>
      <c r="AF52" s="199">
        <f t="shared" si="28"/>
        <v>5.1961548454143936E-3</v>
      </c>
      <c r="AG52" s="199">
        <f t="shared" si="28"/>
        <v>-2.2008507093180797E-5</v>
      </c>
      <c r="AH52" s="50"/>
      <c r="AI52" s="50"/>
      <c r="AJ52" s="50"/>
    </row>
    <row r="53" spans="2:36" x14ac:dyDescent="0.25">
      <c r="B53" s="195" t="s">
        <v>219</v>
      </c>
      <c r="C53" s="196">
        <v>989</v>
      </c>
      <c r="D53" s="196">
        <v>555</v>
      </c>
      <c r="E53" s="196">
        <v>2</v>
      </c>
      <c r="F53" s="196">
        <v>699</v>
      </c>
      <c r="G53" s="196">
        <v>553</v>
      </c>
      <c r="H53" s="197">
        <f t="shared" si="29"/>
        <v>-0.20886981402002858</v>
      </c>
      <c r="I53" s="198">
        <f t="shared" si="30"/>
        <v>-0.44084934277047527</v>
      </c>
      <c r="J53" s="197">
        <f t="shared" si="19"/>
        <v>7.8690857346140168E-3</v>
      </c>
      <c r="K53" s="199">
        <f t="shared" si="24"/>
        <v>1.7945223260643822E-2</v>
      </c>
      <c r="L53" s="196">
        <v>2206</v>
      </c>
      <c r="M53" s="196">
        <v>1322</v>
      </c>
      <c r="N53" s="196">
        <v>10</v>
      </c>
      <c r="O53" s="196">
        <v>1652</v>
      </c>
      <c r="P53" s="196">
        <v>1151</v>
      </c>
      <c r="Q53" s="197">
        <f t="shared" si="31"/>
        <v>-0.30326876513317191</v>
      </c>
      <c r="R53" s="198">
        <f t="shared" si="32"/>
        <v>-0.4782411604714415</v>
      </c>
      <c r="S53" s="197">
        <f t="shared" si="20"/>
        <v>4.158477368634025E-3</v>
      </c>
      <c r="T53" s="199">
        <f t="shared" si="25"/>
        <v>3.7350726895119417E-2</v>
      </c>
      <c r="U53" s="196">
        <v>1222</v>
      </c>
      <c r="V53" s="196">
        <v>431</v>
      </c>
      <c r="W53" s="196">
        <v>322</v>
      </c>
      <c r="X53" s="196">
        <v>13</v>
      </c>
      <c r="Y53" s="196">
        <v>35</v>
      </c>
      <c r="Z53" s="196">
        <v>566</v>
      </c>
      <c r="AA53" s="197">
        <f t="shared" si="33"/>
        <v>15.171428571428571</v>
      </c>
      <c r="AB53" s="198">
        <f t="shared" si="22"/>
        <v>0.31322505800464029</v>
      </c>
      <c r="AC53" s="196">
        <f t="shared" si="26"/>
        <v>531</v>
      </c>
      <c r="AD53" s="196">
        <f t="shared" si="27"/>
        <v>135</v>
      </c>
      <c r="AE53" s="197">
        <f t="shared" si="23"/>
        <v>4.3136956024693238E-2</v>
      </c>
      <c r="AF53" s="199">
        <f t="shared" si="28"/>
        <v>1.8367082035306334E-2</v>
      </c>
      <c r="AG53" s="199">
        <f t="shared" si="28"/>
        <v>4.9232309746328432E-4</v>
      </c>
      <c r="AH53" s="50"/>
      <c r="AI53" s="50"/>
      <c r="AJ53" s="50"/>
    </row>
    <row r="54" spans="2:36" x14ac:dyDescent="0.25">
      <c r="B54" s="195" t="s">
        <v>231</v>
      </c>
      <c r="C54" s="196">
        <v>1</v>
      </c>
      <c r="D54" s="196">
        <v>1</v>
      </c>
      <c r="E54" s="196">
        <v>0</v>
      </c>
      <c r="F54" s="196">
        <v>11</v>
      </c>
      <c r="G54" s="196">
        <v>5</v>
      </c>
      <c r="H54" s="197">
        <f t="shared" si="29"/>
        <v>-0.54545454545454541</v>
      </c>
      <c r="I54" s="198">
        <f t="shared" si="30"/>
        <v>4</v>
      </c>
      <c r="J54" s="197">
        <f t="shared" si="19"/>
        <v>7.1149057274991112E-5</v>
      </c>
      <c r="K54" s="199">
        <f t="shared" si="24"/>
        <v>5.8452186111760578E-4</v>
      </c>
      <c r="L54" s="196">
        <v>15</v>
      </c>
      <c r="M54" s="196">
        <v>12</v>
      </c>
      <c r="N54" s="196">
        <v>0</v>
      </c>
      <c r="O54" s="196">
        <v>4</v>
      </c>
      <c r="P54" s="196">
        <v>6</v>
      </c>
      <c r="Q54" s="197">
        <f t="shared" si="31"/>
        <v>0.5</v>
      </c>
      <c r="R54" s="198">
        <f t="shared" si="32"/>
        <v>-0.6</v>
      </c>
      <c r="S54" s="197">
        <f t="shared" si="20"/>
        <v>2.1677553615815943E-5</v>
      </c>
      <c r="T54" s="199">
        <f t="shared" si="25"/>
        <v>7.0142623334112691E-4</v>
      </c>
      <c r="U54" s="196">
        <v>0</v>
      </c>
      <c r="V54" s="196">
        <v>4</v>
      </c>
      <c r="W54" s="196">
        <v>0</v>
      </c>
      <c r="X54" s="196">
        <v>0</v>
      </c>
      <c r="Y54" s="196">
        <v>7</v>
      </c>
      <c r="Z54" s="196">
        <v>0</v>
      </c>
      <c r="AA54" s="197">
        <f t="shared" si="33"/>
        <v>-1</v>
      </c>
      <c r="AB54" s="198">
        <f t="shared" si="22"/>
        <v>-1</v>
      </c>
      <c r="AC54" s="196">
        <f t="shared" si="26"/>
        <v>-7</v>
      </c>
      <c r="AD54" s="196">
        <f t="shared" si="27"/>
        <v>-4</v>
      </c>
      <c r="AE54" s="197">
        <f t="shared" si="23"/>
        <v>0</v>
      </c>
      <c r="AF54" s="199">
        <f t="shared" si="28"/>
        <v>0</v>
      </c>
      <c r="AG54" s="199">
        <f t="shared" si="28"/>
        <v>-1.1690437222352116E-4</v>
      </c>
      <c r="AH54" s="50"/>
      <c r="AI54" s="50"/>
      <c r="AJ54" s="50"/>
    </row>
    <row r="55" spans="2:36" x14ac:dyDescent="0.25">
      <c r="B55" s="195" t="s">
        <v>211</v>
      </c>
      <c r="C55" s="196">
        <v>753</v>
      </c>
      <c r="D55" s="196">
        <v>235</v>
      </c>
      <c r="E55" s="196">
        <v>243</v>
      </c>
      <c r="F55" s="196">
        <v>404</v>
      </c>
      <c r="G55" s="196">
        <v>576</v>
      </c>
      <c r="H55" s="197">
        <f t="shared" si="29"/>
        <v>0.42574257425742568</v>
      </c>
      <c r="I55" s="198">
        <f t="shared" si="30"/>
        <v>-0.23505976095617531</v>
      </c>
      <c r="J55" s="197">
        <f t="shared" si="19"/>
        <v>8.1963713980789752E-3</v>
      </c>
      <c r="K55" s="199">
        <f t="shared" si="24"/>
        <v>6.5320934452256743E-2</v>
      </c>
      <c r="L55" s="196">
        <v>1206</v>
      </c>
      <c r="M55" s="196">
        <v>641</v>
      </c>
      <c r="N55" s="196">
        <v>461</v>
      </c>
      <c r="O55" s="196">
        <v>1325</v>
      </c>
      <c r="P55" s="196">
        <v>1658</v>
      </c>
      <c r="Q55" s="197">
        <f t="shared" si="31"/>
        <v>0.25132075471698112</v>
      </c>
      <c r="R55" s="198">
        <f t="shared" si="32"/>
        <v>0.37479270315091218</v>
      </c>
      <c r="S55" s="197">
        <f t="shared" si="20"/>
        <v>5.9902306491704726E-3</v>
      </c>
      <c r="T55" s="199">
        <f t="shared" si="25"/>
        <v>0.1880244953504196</v>
      </c>
      <c r="U55" s="196">
        <v>290</v>
      </c>
      <c r="V55" s="196">
        <v>552</v>
      </c>
      <c r="W55" s="196">
        <v>170</v>
      </c>
      <c r="X55" s="196">
        <v>106</v>
      </c>
      <c r="Y55" s="196">
        <v>203</v>
      </c>
      <c r="Z55" s="196">
        <v>229</v>
      </c>
      <c r="AA55" s="197">
        <f t="shared" si="33"/>
        <v>0.12807881773399021</v>
      </c>
      <c r="AB55" s="198">
        <f t="shared" si="22"/>
        <v>-0.58514492753623193</v>
      </c>
      <c r="AC55" s="196">
        <f t="shared" si="26"/>
        <v>26</v>
      </c>
      <c r="AD55" s="196">
        <f t="shared" si="27"/>
        <v>-323</v>
      </c>
      <c r="AE55" s="197">
        <f t="shared" si="23"/>
        <v>1.7452938038259279E-2</v>
      </c>
      <c r="AF55" s="199">
        <f t="shared" si="28"/>
        <v>2.5969607620775687E-2</v>
      </c>
      <c r="AG55" s="199">
        <f t="shared" si="28"/>
        <v>1.4524701489452281E-5</v>
      </c>
      <c r="AH55" s="50"/>
      <c r="AI55" s="50"/>
      <c r="AJ55" s="50"/>
    </row>
    <row r="56" spans="2:36" x14ac:dyDescent="0.25">
      <c r="B56" s="195" t="s">
        <v>225</v>
      </c>
      <c r="C56" s="196">
        <v>4500</v>
      </c>
      <c r="D56" s="196">
        <v>631</v>
      </c>
      <c r="E56" s="196">
        <v>49</v>
      </c>
      <c r="F56" s="196">
        <v>169</v>
      </c>
      <c r="G56" s="196">
        <v>313</v>
      </c>
      <c r="H56" s="197">
        <f t="shared" si="29"/>
        <v>0.85207100591715967</v>
      </c>
      <c r="I56" s="198">
        <f t="shared" si="30"/>
        <v>-0.93044444444444441</v>
      </c>
      <c r="J56" s="197">
        <f t="shared" si="19"/>
        <v>4.4539309854144437E-3</v>
      </c>
      <c r="K56" s="199">
        <f t="shared" si="24"/>
        <v>6.2263775611696836E-3</v>
      </c>
      <c r="L56" s="196">
        <v>13257</v>
      </c>
      <c r="M56" s="196">
        <v>7742</v>
      </c>
      <c r="N56" s="196">
        <v>29</v>
      </c>
      <c r="O56" s="196">
        <v>5009</v>
      </c>
      <c r="P56" s="196">
        <v>6916</v>
      </c>
      <c r="Q56" s="197">
        <f t="shared" si="31"/>
        <v>0.38071471351567188</v>
      </c>
      <c r="R56" s="198">
        <f t="shared" si="32"/>
        <v>-0.47831334389379199</v>
      </c>
      <c r="S56" s="197">
        <f t="shared" si="20"/>
        <v>2.4986993467830509E-2</v>
      </c>
      <c r="T56" s="199">
        <f t="shared" si="25"/>
        <v>0.13757708374776209</v>
      </c>
      <c r="U56" s="196">
        <v>596</v>
      </c>
      <c r="V56" s="196">
        <v>194</v>
      </c>
      <c r="W56" s="196">
        <v>94</v>
      </c>
      <c r="X56" s="196">
        <v>19</v>
      </c>
      <c r="Y56" s="196">
        <v>23</v>
      </c>
      <c r="Z56" s="196">
        <v>31</v>
      </c>
      <c r="AA56" s="197">
        <f t="shared" si="33"/>
        <v>0.34782608695652173</v>
      </c>
      <c r="AB56" s="198">
        <f t="shared" si="22"/>
        <v>-0.84020618556701032</v>
      </c>
      <c r="AC56" s="196">
        <f t="shared" si="26"/>
        <v>8</v>
      </c>
      <c r="AD56" s="196">
        <f t="shared" si="27"/>
        <v>-163</v>
      </c>
      <c r="AE56" s="197">
        <f t="shared" si="23"/>
        <v>2.3626247999390289E-3</v>
      </c>
      <c r="AF56" s="199">
        <f t="shared" si="28"/>
        <v>6.1666998209667799E-4</v>
      </c>
      <c r="AG56" s="199">
        <f t="shared" si="28"/>
        <v>6.9191582843947034E-6</v>
      </c>
      <c r="AH56" s="50"/>
      <c r="AI56" s="50"/>
      <c r="AJ56" s="50"/>
    </row>
    <row r="57" spans="2:36" x14ac:dyDescent="0.25">
      <c r="B57" s="195" t="s">
        <v>375</v>
      </c>
      <c r="C57" s="196">
        <v>105</v>
      </c>
      <c r="D57" s="196">
        <v>44</v>
      </c>
      <c r="E57" s="196">
        <v>17</v>
      </c>
      <c r="F57" s="196">
        <v>50</v>
      </c>
      <c r="G57" s="196">
        <v>55</v>
      </c>
      <c r="H57" s="197">
        <f t="shared" si="29"/>
        <v>0.10000000000000009</v>
      </c>
      <c r="I57" s="198">
        <f t="shared" si="30"/>
        <v>-0.47619047619047616</v>
      </c>
      <c r="J57" s="197">
        <f t="shared" si="19"/>
        <v>7.8263963002490216E-4</v>
      </c>
      <c r="K57" s="199">
        <f t="shared" si="24"/>
        <v>1.8009168303863784E-2</v>
      </c>
      <c r="L57" s="196">
        <v>265</v>
      </c>
      <c r="M57" s="196">
        <v>75</v>
      </c>
      <c r="N57" s="196">
        <v>59</v>
      </c>
      <c r="O57" s="196">
        <v>287</v>
      </c>
      <c r="P57" s="196">
        <v>391</v>
      </c>
      <c r="Q57" s="197">
        <f t="shared" si="31"/>
        <v>0.36236933797909399</v>
      </c>
      <c r="R57" s="198">
        <f t="shared" si="32"/>
        <v>0.47547169811320744</v>
      </c>
      <c r="S57" s="197">
        <f t="shared" si="20"/>
        <v>1.4126539106306723E-3</v>
      </c>
      <c r="T57" s="199">
        <f t="shared" si="25"/>
        <v>0.12802881466928617</v>
      </c>
      <c r="U57" s="196">
        <v>42</v>
      </c>
      <c r="V57" s="196">
        <v>32</v>
      </c>
      <c r="W57" s="196">
        <v>11</v>
      </c>
      <c r="X57" s="196">
        <v>16</v>
      </c>
      <c r="Y57" s="196">
        <v>40</v>
      </c>
      <c r="Z57" s="196">
        <v>25</v>
      </c>
      <c r="AA57" s="197">
        <f t="shared" si="33"/>
        <v>-0.375</v>
      </c>
      <c r="AB57" s="198">
        <f t="shared" si="22"/>
        <v>-0.21875</v>
      </c>
      <c r="AC57" s="196">
        <f t="shared" si="26"/>
        <v>-15</v>
      </c>
      <c r="AD57" s="196">
        <f t="shared" si="27"/>
        <v>-7</v>
      </c>
      <c r="AE57" s="197">
        <f t="shared" si="23"/>
        <v>1.9053425805959912E-3</v>
      </c>
      <c r="AF57" s="199">
        <f t="shared" ref="AF57:AG69" si="34">Z57/$G24</f>
        <v>8.1859855926653576E-3</v>
      </c>
      <c r="AG57" s="199">
        <f t="shared" si="34"/>
        <v>-1.2278978388998034E-4</v>
      </c>
      <c r="AH57" s="50"/>
      <c r="AI57" s="50"/>
      <c r="AJ57" s="50"/>
    </row>
    <row r="58" spans="2:36" x14ac:dyDescent="0.25">
      <c r="B58" s="195" t="s">
        <v>221</v>
      </c>
      <c r="C58" s="196">
        <v>1727</v>
      </c>
      <c r="D58" s="196">
        <v>775</v>
      </c>
      <c r="E58" s="196">
        <v>5</v>
      </c>
      <c r="F58" s="196">
        <v>578</v>
      </c>
      <c r="G58" s="196">
        <v>485</v>
      </c>
      <c r="H58" s="197">
        <f t="shared" si="29"/>
        <v>-0.16089965397923878</v>
      </c>
      <c r="I58" s="198">
        <f t="shared" si="30"/>
        <v>-0.71916618413433708</v>
      </c>
      <c r="J58" s="197">
        <f t="shared" si="19"/>
        <v>6.901458555674137E-3</v>
      </c>
      <c r="K58" s="199">
        <f t="shared" si="24"/>
        <v>1.6836770117336666E-2</v>
      </c>
      <c r="L58" s="196">
        <v>1629</v>
      </c>
      <c r="M58" s="196">
        <v>1262</v>
      </c>
      <c r="N58" s="196">
        <v>3</v>
      </c>
      <c r="O58" s="196">
        <v>1236</v>
      </c>
      <c r="P58" s="196">
        <v>1870</v>
      </c>
      <c r="Q58" s="197">
        <f t="shared" si="31"/>
        <v>0.51294498381877029</v>
      </c>
      <c r="R58" s="198">
        <f t="shared" si="32"/>
        <v>0.14794352363413132</v>
      </c>
      <c r="S58" s="197">
        <f t="shared" si="20"/>
        <v>6.7561708769293023E-3</v>
      </c>
      <c r="T58" s="199">
        <f t="shared" si="25"/>
        <v>6.491703117406096E-2</v>
      </c>
      <c r="U58" s="196">
        <v>325</v>
      </c>
      <c r="V58" s="196">
        <v>20</v>
      </c>
      <c r="W58" s="196">
        <v>22</v>
      </c>
      <c r="X58" s="196">
        <v>4</v>
      </c>
      <c r="Y58" s="196">
        <v>6</v>
      </c>
      <c r="Z58" s="196">
        <v>20</v>
      </c>
      <c r="AA58" s="197">
        <f t="shared" si="33"/>
        <v>2.3333333333333335</v>
      </c>
      <c r="AB58" s="198">
        <f t="shared" si="22"/>
        <v>0</v>
      </c>
      <c r="AC58" s="196">
        <f t="shared" si="26"/>
        <v>14</v>
      </c>
      <c r="AD58" s="196">
        <f t="shared" si="27"/>
        <v>0</v>
      </c>
      <c r="AE58" s="197">
        <f t="shared" si="23"/>
        <v>1.524274064476793E-3</v>
      </c>
      <c r="AF58" s="199">
        <f t="shared" si="34"/>
        <v>6.942997986530584E-4</v>
      </c>
      <c r="AG58" s="199">
        <f t="shared" si="34"/>
        <v>8.1001643176190156E-5</v>
      </c>
      <c r="AH58" s="50"/>
      <c r="AI58" s="50"/>
      <c r="AJ58" s="50"/>
    </row>
    <row r="59" spans="2:36" x14ac:dyDescent="0.25">
      <c r="B59" s="195" t="s">
        <v>244</v>
      </c>
      <c r="C59" s="196">
        <v>115</v>
      </c>
      <c r="D59" s="196">
        <v>130</v>
      </c>
      <c r="E59" s="196">
        <v>23</v>
      </c>
      <c r="F59" s="196">
        <v>185</v>
      </c>
      <c r="G59" s="196">
        <v>146</v>
      </c>
      <c r="H59" s="197">
        <f t="shared" si="29"/>
        <v>-0.21081081081081077</v>
      </c>
      <c r="I59" s="198">
        <f t="shared" si="30"/>
        <v>0.26956521739130435</v>
      </c>
      <c r="J59" s="197">
        <f t="shared" si="19"/>
        <v>2.0775524724297402E-3</v>
      </c>
      <c r="K59" s="199">
        <f t="shared" si="24"/>
        <v>3.246608850344674E-2</v>
      </c>
      <c r="L59" s="196">
        <v>218</v>
      </c>
      <c r="M59" s="196">
        <v>71</v>
      </c>
      <c r="N59" s="196">
        <v>27</v>
      </c>
      <c r="O59" s="196">
        <v>252</v>
      </c>
      <c r="P59" s="196">
        <v>297</v>
      </c>
      <c r="Q59" s="197">
        <f t="shared" si="31"/>
        <v>0.1785714285714286</v>
      </c>
      <c r="R59" s="198">
        <f t="shared" si="32"/>
        <v>0.36238532110091737</v>
      </c>
      <c r="S59" s="197">
        <f t="shared" si="20"/>
        <v>1.0730389039828891E-3</v>
      </c>
      <c r="T59" s="199">
        <f t="shared" si="25"/>
        <v>6.6044029352901934E-2</v>
      </c>
      <c r="U59" s="196">
        <v>13</v>
      </c>
      <c r="V59" s="196">
        <v>78</v>
      </c>
      <c r="W59" s="196">
        <v>7</v>
      </c>
      <c r="X59" s="196">
        <v>1</v>
      </c>
      <c r="Y59" s="196">
        <v>38</v>
      </c>
      <c r="Z59" s="196">
        <v>7</v>
      </c>
      <c r="AA59" s="197">
        <f t="shared" si="33"/>
        <v>-0.81578947368421051</v>
      </c>
      <c r="AB59" s="198">
        <f t="shared" si="22"/>
        <v>-0.91025641025641024</v>
      </c>
      <c r="AC59" s="196">
        <f t="shared" si="26"/>
        <v>-31</v>
      </c>
      <c r="AD59" s="196">
        <f t="shared" si="27"/>
        <v>-71</v>
      </c>
      <c r="AE59" s="197">
        <f t="shared" si="23"/>
        <v>5.3349592256687753E-4</v>
      </c>
      <c r="AF59" s="199">
        <f t="shared" si="34"/>
        <v>1.55659328441183E-3</v>
      </c>
      <c r="AG59" s="199">
        <f t="shared" si="34"/>
        <v>-1.8140748803295765E-4</v>
      </c>
      <c r="AH59" s="50"/>
      <c r="AI59" s="50"/>
      <c r="AJ59" s="50"/>
    </row>
    <row r="60" spans="2:36" x14ac:dyDescent="0.25">
      <c r="B60" s="195" t="s">
        <v>235</v>
      </c>
      <c r="C60" s="196">
        <v>242</v>
      </c>
      <c r="D60" s="196">
        <v>28</v>
      </c>
      <c r="E60" s="196">
        <v>24</v>
      </c>
      <c r="F60" s="196">
        <v>192</v>
      </c>
      <c r="G60" s="196">
        <v>142</v>
      </c>
      <c r="H60" s="197">
        <f t="shared" si="29"/>
        <v>-0.26041666666666663</v>
      </c>
      <c r="I60" s="198">
        <f t="shared" si="30"/>
        <v>-0.41322314049586772</v>
      </c>
      <c r="J60" s="197">
        <f t="shared" si="19"/>
        <v>2.0206332266097474E-3</v>
      </c>
      <c r="K60" s="199">
        <f t="shared" si="24"/>
        <v>3.1051825934834902E-2</v>
      </c>
      <c r="L60" s="196">
        <v>357</v>
      </c>
      <c r="M60" s="196">
        <v>155</v>
      </c>
      <c r="N60" s="196">
        <v>47</v>
      </c>
      <c r="O60" s="196">
        <v>209</v>
      </c>
      <c r="P60" s="196">
        <v>299</v>
      </c>
      <c r="Q60" s="197">
        <f t="shared" si="31"/>
        <v>0.43062200956937802</v>
      </c>
      <c r="R60" s="198">
        <f t="shared" si="32"/>
        <v>-0.16246498599439774</v>
      </c>
      <c r="S60" s="197">
        <f t="shared" si="20"/>
        <v>1.0802647551881612E-3</v>
      </c>
      <c r="T60" s="199">
        <f t="shared" si="25"/>
        <v>6.5383774327574889E-2</v>
      </c>
      <c r="U60" s="196">
        <v>1</v>
      </c>
      <c r="V60" s="196">
        <v>65</v>
      </c>
      <c r="W60" s="196">
        <v>4</v>
      </c>
      <c r="X60" s="196">
        <v>9</v>
      </c>
      <c r="Y60" s="196">
        <v>3</v>
      </c>
      <c r="Z60" s="196">
        <v>6</v>
      </c>
      <c r="AA60" s="197">
        <f t="shared" si="33"/>
        <v>1</v>
      </c>
      <c r="AB60" s="198">
        <f t="shared" si="22"/>
        <v>-0.90769230769230769</v>
      </c>
      <c r="AC60" s="196">
        <f t="shared" si="26"/>
        <v>3</v>
      </c>
      <c r="AD60" s="196">
        <f t="shared" si="27"/>
        <v>-59</v>
      </c>
      <c r="AE60" s="197">
        <f t="shared" si="23"/>
        <v>4.5728221934303786E-4</v>
      </c>
      <c r="AF60" s="199">
        <f t="shared" si="34"/>
        <v>1.312048983162038E-3</v>
      </c>
      <c r="AG60" s="199">
        <f t="shared" si="34"/>
        <v>2.1867483052700635E-4</v>
      </c>
      <c r="AH60" s="50"/>
      <c r="AI60" s="50"/>
      <c r="AJ60" s="50"/>
    </row>
    <row r="61" spans="2:36" x14ac:dyDescent="0.25">
      <c r="B61" s="195" t="s">
        <v>223</v>
      </c>
      <c r="C61" s="196">
        <v>290</v>
      </c>
      <c r="D61" s="196">
        <v>388</v>
      </c>
      <c r="E61" s="196">
        <v>5</v>
      </c>
      <c r="F61" s="196">
        <v>100</v>
      </c>
      <c r="G61" s="196">
        <v>220</v>
      </c>
      <c r="H61" s="197">
        <f t="shared" si="29"/>
        <v>1.2000000000000002</v>
      </c>
      <c r="I61" s="198">
        <f t="shared" si="30"/>
        <v>-0.24137931034482762</v>
      </c>
      <c r="J61" s="197">
        <f t="shared" si="19"/>
        <v>3.1305585200996086E-3</v>
      </c>
      <c r="K61" s="199">
        <f t="shared" si="24"/>
        <v>5.5035773252614202E-3</v>
      </c>
      <c r="L61" s="196">
        <v>4170</v>
      </c>
      <c r="M61" s="196">
        <v>2666</v>
      </c>
      <c r="N61" s="196">
        <v>8</v>
      </c>
      <c r="O61" s="196">
        <v>1982</v>
      </c>
      <c r="P61" s="196">
        <v>2084</v>
      </c>
      <c r="Q61" s="197">
        <f t="shared" si="31"/>
        <v>5.1463168516649782E-2</v>
      </c>
      <c r="R61" s="198">
        <f t="shared" si="32"/>
        <v>-0.50023980815347724</v>
      </c>
      <c r="S61" s="197">
        <f t="shared" si="20"/>
        <v>7.5293369558934045E-3</v>
      </c>
      <c r="T61" s="199">
        <f t="shared" si="25"/>
        <v>5.2133887026567266E-2</v>
      </c>
      <c r="U61" s="196">
        <v>240</v>
      </c>
      <c r="V61" s="196">
        <v>34</v>
      </c>
      <c r="W61" s="196">
        <v>32</v>
      </c>
      <c r="X61" s="196">
        <v>0</v>
      </c>
      <c r="Y61" s="196">
        <v>10</v>
      </c>
      <c r="Z61" s="196">
        <v>41</v>
      </c>
      <c r="AA61" s="197">
        <f t="shared" si="33"/>
        <v>3.0999999999999996</v>
      </c>
      <c r="AB61" s="198">
        <f t="shared" si="22"/>
        <v>0.20588235294117641</v>
      </c>
      <c r="AC61" s="196">
        <f t="shared" si="26"/>
        <v>31</v>
      </c>
      <c r="AD61" s="196">
        <f t="shared" si="27"/>
        <v>7</v>
      </c>
      <c r="AE61" s="197">
        <f t="shared" si="23"/>
        <v>3.1247618321774257E-3</v>
      </c>
      <c r="AF61" s="199">
        <f t="shared" si="34"/>
        <v>1.0256666833441737E-3</v>
      </c>
      <c r="AG61" s="199">
        <f t="shared" si="34"/>
        <v>7.7550407765047274E-5</v>
      </c>
      <c r="AH61" s="50"/>
      <c r="AI61" s="50"/>
      <c r="AJ61" s="50"/>
    </row>
    <row r="62" spans="2:36" x14ac:dyDescent="0.25">
      <c r="B62" s="195" t="s">
        <v>215</v>
      </c>
      <c r="C62" s="196">
        <v>423</v>
      </c>
      <c r="D62" s="196">
        <v>142</v>
      </c>
      <c r="E62" s="196">
        <v>52</v>
      </c>
      <c r="F62" s="196">
        <v>325</v>
      </c>
      <c r="G62" s="196">
        <v>347</v>
      </c>
      <c r="H62" s="197">
        <f t="shared" si="29"/>
        <v>6.7692307692307718E-2</v>
      </c>
      <c r="I62" s="198">
        <f t="shared" si="30"/>
        <v>-0.17966903073286056</v>
      </c>
      <c r="J62" s="197">
        <f t="shared" si="19"/>
        <v>4.9377445748843831E-3</v>
      </c>
      <c r="K62" s="199">
        <f t="shared" si="24"/>
        <v>6.7866223352239394E-2</v>
      </c>
      <c r="L62" s="196">
        <v>488</v>
      </c>
      <c r="M62" s="196">
        <v>181</v>
      </c>
      <c r="N62" s="196">
        <v>53</v>
      </c>
      <c r="O62" s="196">
        <v>360</v>
      </c>
      <c r="P62" s="196">
        <v>313</v>
      </c>
      <c r="Q62" s="197">
        <f t="shared" si="31"/>
        <v>-0.13055555555555554</v>
      </c>
      <c r="R62" s="198">
        <f t="shared" si="32"/>
        <v>-0.35860655737704916</v>
      </c>
      <c r="S62" s="197">
        <f t="shared" si="20"/>
        <v>1.130845713625065E-3</v>
      </c>
      <c r="T62" s="199">
        <f t="shared" si="25"/>
        <v>6.1216506943086252E-2</v>
      </c>
      <c r="U62" s="196">
        <v>217</v>
      </c>
      <c r="V62" s="196">
        <v>219</v>
      </c>
      <c r="W62" s="196">
        <v>103</v>
      </c>
      <c r="X62" s="196">
        <v>38</v>
      </c>
      <c r="Y62" s="196">
        <v>113</v>
      </c>
      <c r="Z62" s="196">
        <v>84</v>
      </c>
      <c r="AA62" s="197">
        <f t="shared" si="33"/>
        <v>-0.25663716814159288</v>
      </c>
      <c r="AB62" s="198">
        <f t="shared" si="22"/>
        <v>-0.61643835616438358</v>
      </c>
      <c r="AC62" s="196">
        <f t="shared" si="26"/>
        <v>-29</v>
      </c>
      <c r="AD62" s="196">
        <f t="shared" si="27"/>
        <v>-135</v>
      </c>
      <c r="AE62" s="197">
        <f t="shared" si="23"/>
        <v>6.40195107080253E-3</v>
      </c>
      <c r="AF62" s="199">
        <f t="shared" si="34"/>
        <v>1.642871112849599E-2</v>
      </c>
      <c r="AG62" s="199">
        <f t="shared" si="34"/>
        <v>-5.0193070240874801E-5</v>
      </c>
      <c r="AH62" s="50"/>
      <c r="AI62" s="50"/>
      <c r="AJ62" s="50"/>
    </row>
    <row r="63" spans="2:36" x14ac:dyDescent="0.25">
      <c r="B63" s="195" t="s">
        <v>241</v>
      </c>
      <c r="C63" s="196">
        <v>253</v>
      </c>
      <c r="D63" s="196">
        <v>101</v>
      </c>
      <c r="E63" s="196">
        <v>135</v>
      </c>
      <c r="F63" s="196">
        <v>701</v>
      </c>
      <c r="G63" s="196">
        <v>379</v>
      </c>
      <c r="H63" s="197">
        <f t="shared" si="29"/>
        <v>-0.45934379457917263</v>
      </c>
      <c r="I63" s="198">
        <f t="shared" si="30"/>
        <v>0.49802371541501977</v>
      </c>
      <c r="J63" s="197">
        <f t="shared" si="19"/>
        <v>5.3930985414443258E-3</v>
      </c>
      <c r="K63" s="199">
        <f t="shared" si="24"/>
        <v>8.0398812049215104E-2</v>
      </c>
      <c r="L63" s="196">
        <v>448</v>
      </c>
      <c r="M63" s="196">
        <v>72</v>
      </c>
      <c r="N63" s="196">
        <v>100</v>
      </c>
      <c r="O63" s="196">
        <v>658</v>
      </c>
      <c r="P63" s="196">
        <v>504</v>
      </c>
      <c r="Q63" s="197">
        <f t="shared" si="31"/>
        <v>-0.23404255319148937</v>
      </c>
      <c r="R63" s="198">
        <f t="shared" si="32"/>
        <v>0.125</v>
      </c>
      <c r="S63" s="197">
        <f t="shared" si="20"/>
        <v>1.8209145037285392E-3</v>
      </c>
      <c r="T63" s="199">
        <f t="shared" si="25"/>
        <v>0.10691557064064489</v>
      </c>
      <c r="U63" s="196">
        <v>27</v>
      </c>
      <c r="V63" s="196">
        <v>31</v>
      </c>
      <c r="W63" s="196">
        <v>7</v>
      </c>
      <c r="X63" s="196">
        <v>31</v>
      </c>
      <c r="Y63" s="196">
        <v>43</v>
      </c>
      <c r="Z63" s="196">
        <v>50</v>
      </c>
      <c r="AA63" s="197">
        <f t="shared" si="33"/>
        <v>0.16279069767441867</v>
      </c>
      <c r="AB63" s="198">
        <f t="shared" si="22"/>
        <v>0.61290322580645151</v>
      </c>
      <c r="AC63" s="196">
        <f t="shared" si="26"/>
        <v>7</v>
      </c>
      <c r="AD63" s="196">
        <f t="shared" si="27"/>
        <v>19</v>
      </c>
      <c r="AE63" s="197">
        <f t="shared" si="23"/>
        <v>3.8106851611919824E-3</v>
      </c>
      <c r="AF63" s="199">
        <f t="shared" si="34"/>
        <v>1.0606703436571913E-2</v>
      </c>
      <c r="AG63" s="199">
        <f t="shared" si="34"/>
        <v>3.453345304930392E-5</v>
      </c>
      <c r="AH63" s="50"/>
      <c r="AI63" s="50"/>
      <c r="AJ63" s="50"/>
    </row>
    <row r="64" spans="2:36" x14ac:dyDescent="0.25">
      <c r="B64" s="195" t="s">
        <v>227</v>
      </c>
      <c r="C64" s="196">
        <v>71</v>
      </c>
      <c r="D64" s="196">
        <v>29</v>
      </c>
      <c r="E64" s="196">
        <v>28</v>
      </c>
      <c r="F64" s="196">
        <v>84</v>
      </c>
      <c r="G64" s="196">
        <v>142</v>
      </c>
      <c r="H64" s="197">
        <f t="shared" si="29"/>
        <v>0.69047619047619047</v>
      </c>
      <c r="I64" s="198">
        <f t="shared" si="30"/>
        <v>1</v>
      </c>
      <c r="J64" s="197">
        <f t="shared" si="19"/>
        <v>2.0206332266097474E-3</v>
      </c>
      <c r="K64" s="199">
        <f t="shared" si="24"/>
        <v>5.2475979305247597E-2</v>
      </c>
      <c r="L64" s="196">
        <v>203</v>
      </c>
      <c r="M64" s="196">
        <v>63</v>
      </c>
      <c r="N64" s="196">
        <v>76</v>
      </c>
      <c r="O64" s="196">
        <v>240</v>
      </c>
      <c r="P64" s="196">
        <v>301</v>
      </c>
      <c r="Q64" s="197">
        <f t="shared" si="31"/>
        <v>0.25416666666666665</v>
      </c>
      <c r="R64" s="198">
        <f t="shared" si="32"/>
        <v>0.48275862068965525</v>
      </c>
      <c r="S64" s="197">
        <f t="shared" si="20"/>
        <v>1.0874906063934331E-3</v>
      </c>
      <c r="T64" s="199">
        <f t="shared" si="25"/>
        <v>0.11123429416112343</v>
      </c>
      <c r="U64" s="196">
        <v>6</v>
      </c>
      <c r="V64" s="196">
        <v>16</v>
      </c>
      <c r="W64" s="196">
        <v>8</v>
      </c>
      <c r="X64" s="196">
        <v>5</v>
      </c>
      <c r="Y64" s="196">
        <v>10</v>
      </c>
      <c r="Z64" s="196">
        <v>16</v>
      </c>
      <c r="AA64" s="197">
        <f t="shared" si="33"/>
        <v>0.60000000000000009</v>
      </c>
      <c r="AB64" s="198">
        <f t="shared" si="22"/>
        <v>0</v>
      </c>
      <c r="AC64" s="196">
        <f t="shared" si="26"/>
        <v>6</v>
      </c>
      <c r="AD64" s="196">
        <f t="shared" si="27"/>
        <v>0</v>
      </c>
      <c r="AE64" s="197">
        <f t="shared" si="23"/>
        <v>1.2194192515814343E-3</v>
      </c>
      <c r="AF64" s="199">
        <f t="shared" si="34"/>
        <v>5.9127864005912786E-3</v>
      </c>
      <c r="AG64" s="199">
        <f t="shared" si="34"/>
        <v>2.2172949002217298E-4</v>
      </c>
      <c r="AH64" s="50"/>
      <c r="AI64" s="50"/>
      <c r="AJ64" s="50"/>
    </row>
    <row r="65" spans="2:36" x14ac:dyDescent="0.25">
      <c r="B65" s="195" t="s">
        <v>237</v>
      </c>
      <c r="C65" s="196">
        <v>268</v>
      </c>
      <c r="D65" s="196">
        <v>72</v>
      </c>
      <c r="E65" s="196">
        <v>28</v>
      </c>
      <c r="F65" s="196">
        <v>196</v>
      </c>
      <c r="G65" s="196">
        <v>176</v>
      </c>
      <c r="H65" s="197">
        <f t="shared" si="29"/>
        <v>-0.10204081632653061</v>
      </c>
      <c r="I65" s="198">
        <f t="shared" si="30"/>
        <v>-0.34328358208955223</v>
      </c>
      <c r="J65" s="197">
        <f t="shared" si="19"/>
        <v>2.5044468160796869E-3</v>
      </c>
      <c r="K65" s="199">
        <f t="shared" si="24"/>
        <v>5.6230031948881792E-2</v>
      </c>
      <c r="L65" s="196">
        <v>241</v>
      </c>
      <c r="M65" s="196">
        <v>74</v>
      </c>
      <c r="N65" s="196">
        <v>21</v>
      </c>
      <c r="O65" s="196">
        <v>128</v>
      </c>
      <c r="P65" s="196">
        <v>353</v>
      </c>
      <c r="Q65" s="197">
        <f t="shared" si="31"/>
        <v>1.7578125</v>
      </c>
      <c r="R65" s="198">
        <f t="shared" si="32"/>
        <v>0.46473029045643144</v>
      </c>
      <c r="S65" s="197">
        <f t="shared" si="20"/>
        <v>1.2753627377305047E-3</v>
      </c>
      <c r="T65" s="199">
        <f t="shared" si="25"/>
        <v>0.11277955271565496</v>
      </c>
      <c r="U65" s="196">
        <v>15</v>
      </c>
      <c r="V65" s="196">
        <v>5</v>
      </c>
      <c r="W65" s="196">
        <v>4</v>
      </c>
      <c r="X65" s="196">
        <v>7</v>
      </c>
      <c r="Y65" s="196">
        <v>11</v>
      </c>
      <c r="Z65" s="196">
        <v>18</v>
      </c>
      <c r="AA65" s="197">
        <f t="shared" si="33"/>
        <v>0.63636363636363646</v>
      </c>
      <c r="AB65" s="198">
        <f t="shared" si="22"/>
        <v>2.6</v>
      </c>
      <c r="AC65" s="196">
        <f t="shared" si="26"/>
        <v>7</v>
      </c>
      <c r="AD65" s="196">
        <f t="shared" si="27"/>
        <v>13</v>
      </c>
      <c r="AE65" s="197">
        <f t="shared" si="23"/>
        <v>1.3718466580291135E-3</v>
      </c>
      <c r="AF65" s="199">
        <f t="shared" si="34"/>
        <v>5.7507987220447284E-3</v>
      </c>
      <c r="AG65" s="199">
        <f t="shared" si="34"/>
        <v>2.0331106593087428E-4</v>
      </c>
      <c r="AH65" s="50"/>
      <c r="AI65" s="50"/>
      <c r="AJ65" s="50"/>
    </row>
    <row r="66" spans="2:36" x14ac:dyDescent="0.25">
      <c r="B66" s="195" t="s">
        <v>233</v>
      </c>
      <c r="C66" s="196">
        <v>6</v>
      </c>
      <c r="D66" s="196">
        <v>2</v>
      </c>
      <c r="E66" s="196">
        <v>47</v>
      </c>
      <c r="F66" s="196">
        <v>82</v>
      </c>
      <c r="G66" s="196">
        <v>17</v>
      </c>
      <c r="H66" s="197">
        <f t="shared" si="29"/>
        <v>-0.79268292682926833</v>
      </c>
      <c r="I66" s="198">
        <f t="shared" si="30"/>
        <v>1.8333333333333335</v>
      </c>
      <c r="J66" s="197">
        <f t="shared" si="19"/>
        <v>2.4190679473496977E-4</v>
      </c>
      <c r="K66" s="199">
        <f t="shared" si="24"/>
        <v>3.6093418259023353E-2</v>
      </c>
      <c r="L66" s="196">
        <v>85</v>
      </c>
      <c r="M66" s="196">
        <v>23</v>
      </c>
      <c r="N66" s="196">
        <v>71</v>
      </c>
      <c r="O66" s="196">
        <v>119</v>
      </c>
      <c r="P66" s="196">
        <v>196</v>
      </c>
      <c r="Q66" s="197">
        <f t="shared" si="31"/>
        <v>0.64705882352941169</v>
      </c>
      <c r="R66" s="198">
        <f t="shared" si="32"/>
        <v>1.3058823529411763</v>
      </c>
      <c r="S66" s="197">
        <f t="shared" si="20"/>
        <v>7.0813341811665415E-4</v>
      </c>
      <c r="T66" s="199">
        <f t="shared" si="25"/>
        <v>0.41613588110403399</v>
      </c>
      <c r="U66" s="196">
        <v>0</v>
      </c>
      <c r="V66" s="196">
        <v>5</v>
      </c>
      <c r="W66" s="196">
        <v>0</v>
      </c>
      <c r="X66" s="196">
        <v>3</v>
      </c>
      <c r="Y66" s="196">
        <v>1</v>
      </c>
      <c r="Z66" s="196">
        <v>0</v>
      </c>
      <c r="AA66" s="197">
        <f t="shared" si="33"/>
        <v>-1</v>
      </c>
      <c r="AB66" s="198">
        <f t="shared" si="22"/>
        <v>-1</v>
      </c>
      <c r="AC66" s="196">
        <f t="shared" si="26"/>
        <v>-1</v>
      </c>
      <c r="AD66" s="196">
        <f t="shared" si="27"/>
        <v>-5</v>
      </c>
      <c r="AE66" s="197">
        <f t="shared" si="23"/>
        <v>0</v>
      </c>
      <c r="AF66" s="199">
        <f t="shared" si="34"/>
        <v>0</v>
      </c>
      <c r="AG66" s="199">
        <f t="shared" si="34"/>
        <v>-2.1231422505307855E-3</v>
      </c>
      <c r="AH66" s="50"/>
      <c r="AI66" s="50"/>
      <c r="AJ66" s="50"/>
    </row>
    <row r="67" spans="2:36" x14ac:dyDescent="0.25">
      <c r="B67" s="195" t="s">
        <v>239</v>
      </c>
      <c r="C67" s="196">
        <v>172</v>
      </c>
      <c r="D67" s="196">
        <v>29</v>
      </c>
      <c r="E67" s="196">
        <v>8</v>
      </c>
      <c r="F67" s="196">
        <v>49</v>
      </c>
      <c r="G67" s="196">
        <v>36</v>
      </c>
      <c r="H67" s="197">
        <f t="shared" si="29"/>
        <v>-0.26530612244897955</v>
      </c>
      <c r="I67" s="198">
        <f t="shared" si="30"/>
        <v>-0.79069767441860461</v>
      </c>
      <c r="J67" s="197">
        <f t="shared" si="19"/>
        <v>5.1227321237993595E-4</v>
      </c>
      <c r="K67" s="199">
        <f t="shared" si="24"/>
        <v>2.556818181818182E-2</v>
      </c>
      <c r="L67" s="196">
        <v>179</v>
      </c>
      <c r="M67" s="196">
        <v>79</v>
      </c>
      <c r="N67" s="196">
        <v>56</v>
      </c>
      <c r="O67" s="196">
        <v>72</v>
      </c>
      <c r="P67" s="196">
        <v>104</v>
      </c>
      <c r="Q67" s="197">
        <f t="shared" si="31"/>
        <v>0.44444444444444442</v>
      </c>
      <c r="R67" s="198">
        <f t="shared" si="32"/>
        <v>-0.41899441340782118</v>
      </c>
      <c r="S67" s="197">
        <f t="shared" si="20"/>
        <v>3.7574426267414303E-4</v>
      </c>
      <c r="T67" s="199">
        <f t="shared" si="25"/>
        <v>7.3863636363636367E-2</v>
      </c>
      <c r="U67" s="196">
        <v>18</v>
      </c>
      <c r="V67" s="196">
        <v>79</v>
      </c>
      <c r="W67" s="196">
        <v>9</v>
      </c>
      <c r="X67" s="196">
        <v>24</v>
      </c>
      <c r="Y67" s="196">
        <v>15</v>
      </c>
      <c r="Z67" s="196">
        <v>22</v>
      </c>
      <c r="AA67" s="197">
        <f t="shared" si="33"/>
        <v>0.46666666666666656</v>
      </c>
      <c r="AB67" s="198">
        <f t="shared" si="22"/>
        <v>-0.72151898734177222</v>
      </c>
      <c r="AC67" s="196">
        <f t="shared" si="26"/>
        <v>7</v>
      </c>
      <c r="AD67" s="196">
        <f t="shared" si="27"/>
        <v>-57</v>
      </c>
      <c r="AE67" s="197">
        <f t="shared" si="23"/>
        <v>1.6767014709244722E-3</v>
      </c>
      <c r="AF67" s="199">
        <f t="shared" si="34"/>
        <v>1.5625E-2</v>
      </c>
      <c r="AG67" s="199">
        <f t="shared" si="34"/>
        <v>3.3143939393939385E-4</v>
      </c>
      <c r="AH67" s="50"/>
      <c r="AI67" s="50"/>
      <c r="AJ67" s="50"/>
    </row>
    <row r="68" spans="2:36" x14ac:dyDescent="0.25">
      <c r="B68" s="195" t="s">
        <v>217</v>
      </c>
      <c r="C68" s="196">
        <v>14</v>
      </c>
      <c r="D68" s="196">
        <v>14</v>
      </c>
      <c r="E68" s="196">
        <v>4</v>
      </c>
      <c r="F68" s="196">
        <v>5</v>
      </c>
      <c r="G68" s="196">
        <v>30</v>
      </c>
      <c r="H68" s="197">
        <f t="shared" si="29"/>
        <v>5</v>
      </c>
      <c r="I68" s="198">
        <f t="shared" si="30"/>
        <v>1.1428571428571428</v>
      </c>
      <c r="J68" s="197">
        <f t="shared" si="19"/>
        <v>4.2689434364994664E-4</v>
      </c>
      <c r="K68" s="199">
        <f t="shared" si="24"/>
        <v>3.0395136778115502E-2</v>
      </c>
      <c r="L68" s="196">
        <v>75</v>
      </c>
      <c r="M68" s="196">
        <v>63</v>
      </c>
      <c r="N68" s="196">
        <v>6</v>
      </c>
      <c r="O68" s="196">
        <v>89</v>
      </c>
      <c r="P68" s="196">
        <v>153</v>
      </c>
      <c r="Q68" s="197">
        <f t="shared" si="31"/>
        <v>0.7191011235955056</v>
      </c>
      <c r="R68" s="198">
        <f t="shared" si="32"/>
        <v>1.04</v>
      </c>
      <c r="S68" s="197">
        <f t="shared" si="20"/>
        <v>5.5277761720330654E-4</v>
      </c>
      <c r="T68" s="199">
        <f t="shared" si="25"/>
        <v>0.15501519756838905</v>
      </c>
      <c r="U68" s="196">
        <v>12</v>
      </c>
      <c r="V68" s="196">
        <v>4</v>
      </c>
      <c r="W68" s="196">
        <v>1</v>
      </c>
      <c r="X68" s="196">
        <v>0</v>
      </c>
      <c r="Y68" s="196">
        <v>8</v>
      </c>
      <c r="Z68" s="196">
        <v>6</v>
      </c>
      <c r="AA68" s="197">
        <f t="shared" si="33"/>
        <v>-0.25</v>
      </c>
      <c r="AB68" s="198">
        <f t="shared" si="22"/>
        <v>0.5</v>
      </c>
      <c r="AC68" s="196">
        <f t="shared" si="26"/>
        <v>-2</v>
      </c>
      <c r="AD68" s="196">
        <f t="shared" si="27"/>
        <v>2</v>
      </c>
      <c r="AE68" s="197">
        <f t="shared" si="23"/>
        <v>4.5728221934303786E-4</v>
      </c>
      <c r="AF68" s="199">
        <f t="shared" si="34"/>
        <v>6.0790273556231003E-3</v>
      </c>
      <c r="AG68" s="199">
        <f t="shared" si="34"/>
        <v>-2.5329280648429586E-4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2178</v>
      </c>
      <c r="D69" s="202">
        <f>D44-SUM(D45:D68)</f>
        <v>1101</v>
      </c>
      <c r="E69" s="202">
        <f>E44-SUM(E45:E68)</f>
        <v>629</v>
      </c>
      <c r="F69" s="202">
        <f>F44-SUM(F45:F68)</f>
        <v>3713</v>
      </c>
      <c r="G69" s="202">
        <f>G44-SUM(G45:G68)</f>
        <v>1589</v>
      </c>
      <c r="H69" s="203">
        <f t="shared" si="29"/>
        <v>-0.57204416913546996</v>
      </c>
      <c r="I69" s="204">
        <f t="shared" si="30"/>
        <v>-0.27043158861340677</v>
      </c>
      <c r="J69" s="203">
        <f t="shared" si="19"/>
        <v>2.2611170401992172E-2</v>
      </c>
      <c r="K69" s="205">
        <f t="shared" si="24"/>
        <v>3.439617291166093E-2</v>
      </c>
      <c r="L69" s="202">
        <f>L44-SUM(L45:L68)</f>
        <v>4205</v>
      </c>
      <c r="M69" s="202">
        <f>M44-SUM(M45:M68)</f>
        <v>1703</v>
      </c>
      <c r="N69" s="202">
        <f>N44-SUM(N45:N68)</f>
        <v>818</v>
      </c>
      <c r="O69" s="202">
        <f>O44-SUM(O45:O68)</f>
        <v>5146</v>
      </c>
      <c r="P69" s="202">
        <f>P44-SUM(P45:P68)</f>
        <v>4914</v>
      </c>
      <c r="Q69" s="203">
        <f t="shared" si="31"/>
        <v>-4.508356004663816E-2</v>
      </c>
      <c r="R69" s="204">
        <f t="shared" si="32"/>
        <v>0.16860879904875148</v>
      </c>
      <c r="S69" s="203">
        <f t="shared" si="20"/>
        <v>1.7753916411353259E-2</v>
      </c>
      <c r="T69" s="205">
        <f t="shared" si="25"/>
        <v>0.10637054354178843</v>
      </c>
      <c r="U69" s="202">
        <f t="shared" ref="U69:Z69" si="35">U44-SUM(U45:U68)</f>
        <v>571</v>
      </c>
      <c r="V69" s="202">
        <f t="shared" si="35"/>
        <v>312</v>
      </c>
      <c r="W69" s="202">
        <f t="shared" si="35"/>
        <v>78</v>
      </c>
      <c r="X69" s="202">
        <f t="shared" si="35"/>
        <v>184</v>
      </c>
      <c r="Y69" s="202">
        <f t="shared" si="35"/>
        <v>1621</v>
      </c>
      <c r="Z69" s="202">
        <f t="shared" si="35"/>
        <v>933</v>
      </c>
      <c r="AA69" s="203">
        <f t="shared" si="33"/>
        <v>-0.42442936458975944</v>
      </c>
      <c r="AB69" s="204">
        <f t="shared" si="22"/>
        <v>1.9903846153846154</v>
      </c>
      <c r="AC69" s="202">
        <f>Z69-Y69</f>
        <v>-688</v>
      </c>
      <c r="AD69" s="202">
        <f t="shared" si="27"/>
        <v>621</v>
      </c>
      <c r="AE69" s="203">
        <f t="shared" si="23"/>
        <v>7.1107385107842397E-2</v>
      </c>
      <c r="AF69" s="205">
        <f t="shared" si="34"/>
        <v>2.0196116630950063E-2</v>
      </c>
      <c r="AG69" s="205">
        <f t="shared" si="34"/>
        <v>-9.1873793664038664E-6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8702-FD3C-40A8-83FC-01560B867CCE}">
  <sheetPr>
    <pageSetUpPr fitToPage="1"/>
  </sheetPr>
  <dimension ref="A1:AF71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387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</row>
    <row r="4" spans="1:30" ht="6" customHeight="1" x14ac:dyDescent="0.25"/>
    <row r="5" spans="1:30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</row>
    <row r="6" spans="1:30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520</v>
      </c>
      <c r="V6" s="182" t="s">
        <v>521</v>
      </c>
      <c r="W6" s="182" t="s">
        <v>522</v>
      </c>
      <c r="X6" s="182" t="s">
        <v>523</v>
      </c>
      <c r="Y6" s="182" t="s">
        <v>524</v>
      </c>
      <c r="Z6" s="183" t="str">
        <f>CONCATENATE("var. ",RIGHT(Y6,2),"/",RIGHT(X6,2))</f>
        <v>var. 23/22</v>
      </c>
      <c r="AA6" s="183" t="str">
        <f>CONCATENATE("var. ",RIGHT(Y6,2),"/",RIGHT(U6,2))</f>
        <v>var. 23/19</v>
      </c>
      <c r="AB6" s="183" t="str">
        <f>CONCATENATE("Cuota s/ total lugares de residencia ",RIGHT(Y6,4))</f>
        <v>Cuota s/ total lugares de residencia 2023</v>
      </c>
      <c r="AC6" s="184" t="str">
        <f>CONCATENATE("cuota s/ Canarias ",RIGHT(Y6,4))</f>
        <v>cuota s/ Canarias 2023</v>
      </c>
    </row>
    <row r="7" spans="1:30" x14ac:dyDescent="0.25">
      <c r="A7" s="1"/>
      <c r="B7" s="186" t="s">
        <v>133</v>
      </c>
      <c r="C7" s="187">
        <f>C8+C11</f>
        <v>477754</v>
      </c>
      <c r="D7" s="187">
        <f>D8+D11</f>
        <v>264728</v>
      </c>
      <c r="E7" s="187">
        <f>E8+E11</f>
        <v>133694</v>
      </c>
      <c r="F7" s="187">
        <f>F8+F11</f>
        <v>597903</v>
      </c>
      <c r="G7" s="187">
        <f>G8+G11</f>
        <v>632631</v>
      </c>
      <c r="H7" s="188">
        <f t="shared" ref="H7:H36" si="0">IFERROR(G7/F7-1,"-")</f>
        <v>5.8083000085298098E-2</v>
      </c>
      <c r="I7" s="188">
        <f t="shared" ref="I7:I36" si="1">IFERROR(G7/C7-1,"-")</f>
        <v>0.32417729626544212</v>
      </c>
      <c r="J7" s="188">
        <f t="shared" ref="J7:J36" si="2">G7/G$7</f>
        <v>1</v>
      </c>
      <c r="K7" s="189">
        <f t="shared" ref="K7:K36" si="3">G7/$G7</f>
        <v>1</v>
      </c>
      <c r="L7" s="187">
        <f>L8+L11</f>
        <v>107447</v>
      </c>
      <c r="M7" s="187">
        <f>M8+M11</f>
        <v>62284</v>
      </c>
      <c r="N7" s="187">
        <f>N8+N11</f>
        <v>49839</v>
      </c>
      <c r="O7" s="187">
        <f>O8+O11</f>
        <v>145119</v>
      </c>
      <c r="P7" s="187">
        <f>P8+P11</f>
        <v>172593</v>
      </c>
      <c r="Q7" s="188">
        <f>IFERROR(P7/O7-1,"-")</f>
        <v>0.18932048870237539</v>
      </c>
      <c r="R7" s="188">
        <f>IFERROR(P7/L7-1,"-")</f>
        <v>0.60630822638137882</v>
      </c>
      <c r="S7" s="188">
        <f>P7/P$7</f>
        <v>1</v>
      </c>
      <c r="T7" s="189">
        <f t="shared" ref="T7:T36" si="4">P7/$G7</f>
        <v>0.27281780374341441</v>
      </c>
      <c r="U7" s="187">
        <f>U8+U11</f>
        <v>241220</v>
      </c>
      <c r="V7" s="187">
        <f>V8+V11</f>
        <v>137076</v>
      </c>
      <c r="W7" s="187">
        <f>W8+W11</f>
        <v>68303</v>
      </c>
      <c r="X7" s="187">
        <f>X8+X11</f>
        <v>306911</v>
      </c>
      <c r="Y7" s="187">
        <f>Y8+Y11</f>
        <v>305020</v>
      </c>
      <c r="Z7" s="188">
        <f>IFERROR(Y7/X7-1,"-")</f>
        <v>-6.161395323074137E-3</v>
      </c>
      <c r="AA7" s="188">
        <f>IFERROR(Y7/U7-1,"-")</f>
        <v>0.26448884835419939</v>
      </c>
      <c r="AB7" s="188">
        <f>Y7/Y$7</f>
        <v>1</v>
      </c>
      <c r="AC7" s="189">
        <f t="shared" ref="AC7:AC36" si="5">Y7/$G7</f>
        <v>0.48214519996648914</v>
      </c>
      <c r="AD7" s="149"/>
    </row>
    <row r="8" spans="1:30" x14ac:dyDescent="0.25">
      <c r="A8" s="1" t="s">
        <v>165</v>
      </c>
      <c r="B8" s="190" t="s">
        <v>166</v>
      </c>
      <c r="C8" s="191">
        <v>68903</v>
      </c>
      <c r="D8" s="191">
        <v>33840</v>
      </c>
      <c r="E8" s="191">
        <v>61869</v>
      </c>
      <c r="F8" s="191">
        <v>87847</v>
      </c>
      <c r="G8" s="191">
        <v>74973</v>
      </c>
      <c r="H8" s="192">
        <f t="shared" si="0"/>
        <v>-0.14655025214293027</v>
      </c>
      <c r="I8" s="193">
        <f t="shared" si="1"/>
        <v>8.8094857988766817E-2</v>
      </c>
      <c r="J8" s="192">
        <f t="shared" si="2"/>
        <v>0.11850984223030488</v>
      </c>
      <c r="K8" s="194">
        <f t="shared" si="3"/>
        <v>1</v>
      </c>
      <c r="L8" s="191">
        <v>15467</v>
      </c>
      <c r="M8" s="191">
        <v>7610</v>
      </c>
      <c r="N8" s="191">
        <v>22015</v>
      </c>
      <c r="O8" s="191">
        <v>25393</v>
      </c>
      <c r="P8" s="191">
        <v>23736</v>
      </c>
      <c r="Q8" s="192">
        <f>IFERROR(P8/O8-1,"-")</f>
        <v>-6.525420391446457E-2</v>
      </c>
      <c r="R8" s="193">
        <f>IFERROR(P8/L8-1,"-")</f>
        <v>0.53462209866166677</v>
      </c>
      <c r="S8" s="192">
        <f>P8/P$7</f>
        <v>0.13752585562566269</v>
      </c>
      <c r="T8" s="194">
        <f t="shared" si="4"/>
        <v>0.31659397383057902</v>
      </c>
      <c r="U8" s="191">
        <v>35762</v>
      </c>
      <c r="V8" s="191">
        <v>18882</v>
      </c>
      <c r="W8" s="191">
        <v>34488</v>
      </c>
      <c r="X8" s="191">
        <v>43163</v>
      </c>
      <c r="Y8" s="191">
        <v>34568</v>
      </c>
      <c r="Z8" s="192">
        <f>IFERROR(Y8/X8-1,"-")</f>
        <v>-0.19912888353450875</v>
      </c>
      <c r="AA8" s="193">
        <f>IFERROR(Y8/U8-1,"-")</f>
        <v>-3.3387394441026785E-2</v>
      </c>
      <c r="AB8" s="192">
        <f>Y8/Y$7</f>
        <v>0.11333027342469346</v>
      </c>
      <c r="AC8" s="194">
        <f t="shared" si="5"/>
        <v>0.46107265282168247</v>
      </c>
      <c r="AD8" s="149"/>
    </row>
    <row r="9" spans="1:30" x14ac:dyDescent="0.25">
      <c r="A9" s="207" t="s">
        <v>98</v>
      </c>
      <c r="B9" s="195" t="s">
        <v>98</v>
      </c>
      <c r="C9" s="196">
        <v>31503</v>
      </c>
      <c r="D9" s="196">
        <v>11714</v>
      </c>
      <c r="E9" s="196">
        <v>37825</v>
      </c>
      <c r="F9" s="196">
        <v>35343</v>
      </c>
      <c r="G9" s="196">
        <v>34386</v>
      </c>
      <c r="H9" s="197">
        <f t="shared" si="0"/>
        <v>-2.7077497665732975E-2</v>
      </c>
      <c r="I9" s="198">
        <f t="shared" si="1"/>
        <v>9.1515093800590419E-2</v>
      </c>
      <c r="J9" s="197">
        <f t="shared" si="2"/>
        <v>5.4353959891311046E-2</v>
      </c>
      <c r="K9" s="199">
        <f t="shared" si="3"/>
        <v>1</v>
      </c>
      <c r="L9" s="196">
        <v>5901</v>
      </c>
      <c r="M9" s="196">
        <v>2306</v>
      </c>
      <c r="N9" s="196">
        <v>12493</v>
      </c>
      <c r="O9" s="196">
        <v>9087</v>
      </c>
      <c r="P9" s="196">
        <v>10325</v>
      </c>
      <c r="Q9" s="197">
        <f>IFERROR(P9/O9-1,"-")</f>
        <v>0.13623858259051391</v>
      </c>
      <c r="R9" s="198">
        <f>IFERROR(P9/L9-1,"-")</f>
        <v>0.7497034400948992</v>
      </c>
      <c r="S9" s="197">
        <f>P9/P$7</f>
        <v>5.9822820160724939E-2</v>
      </c>
      <c r="T9" s="199">
        <f t="shared" si="4"/>
        <v>0.30026755074739719</v>
      </c>
      <c r="U9" s="196">
        <v>19440</v>
      </c>
      <c r="V9" s="196">
        <v>7306</v>
      </c>
      <c r="W9" s="196">
        <v>24538</v>
      </c>
      <c r="X9" s="196">
        <v>21500</v>
      </c>
      <c r="Y9" s="196">
        <v>18905</v>
      </c>
      <c r="Z9" s="197">
        <f>IFERROR(Y9/X9-1,"-")</f>
        <v>-0.12069767441860468</v>
      </c>
      <c r="AA9" s="198">
        <f>IFERROR(Y9/U9-1,"-")</f>
        <v>-2.7520576131687235E-2</v>
      </c>
      <c r="AB9" s="197">
        <f>Y9/Y$7</f>
        <v>6.1979542325093437E-2</v>
      </c>
      <c r="AC9" s="199">
        <f t="shared" si="5"/>
        <v>0.54978770429826096</v>
      </c>
      <c r="AD9" s="149"/>
    </row>
    <row r="10" spans="1:30" x14ac:dyDescent="0.25">
      <c r="A10" s="207" t="s">
        <v>170</v>
      </c>
      <c r="B10" s="195" t="s">
        <v>170</v>
      </c>
      <c r="C10" s="196">
        <v>37400</v>
      </c>
      <c r="D10" s="196">
        <v>22126</v>
      </c>
      <c r="E10" s="196">
        <v>24044</v>
      </c>
      <c r="F10" s="196">
        <v>52504</v>
      </c>
      <c r="G10" s="196">
        <v>40587</v>
      </c>
      <c r="H10" s="197">
        <f t="shared" si="0"/>
        <v>-0.22697318299558134</v>
      </c>
      <c r="I10" s="198">
        <f t="shared" si="1"/>
        <v>8.52139037433155E-2</v>
      </c>
      <c r="J10" s="197">
        <f t="shared" si="2"/>
        <v>6.4155882338993817E-2</v>
      </c>
      <c r="K10" s="199">
        <f t="shared" si="3"/>
        <v>1</v>
      </c>
      <c r="L10" s="196">
        <v>9566</v>
      </c>
      <c r="M10" s="196">
        <v>5304</v>
      </c>
      <c r="N10" s="196">
        <v>9522</v>
      </c>
      <c r="O10" s="196">
        <v>16306</v>
      </c>
      <c r="P10" s="196">
        <v>13411</v>
      </c>
      <c r="Q10" s="197">
        <f>IFERROR(P10/O10-1,"-")</f>
        <v>-0.1775420090764136</v>
      </c>
      <c r="R10" s="198">
        <f>IFERROR(P10/L10-1,"-")</f>
        <v>0.40194438636838803</v>
      </c>
      <c r="S10" s="197">
        <f>P10/P$7</f>
        <v>7.7703035464937745E-2</v>
      </c>
      <c r="T10" s="199">
        <f t="shared" si="4"/>
        <v>0.33042599847241727</v>
      </c>
      <c r="U10" s="196">
        <v>16322</v>
      </c>
      <c r="V10" s="196">
        <v>11576</v>
      </c>
      <c r="W10" s="196">
        <v>9950</v>
      </c>
      <c r="X10" s="196">
        <v>21663</v>
      </c>
      <c r="Y10" s="196">
        <v>15663</v>
      </c>
      <c r="Z10" s="197">
        <f>IFERROR(Y10/X10-1,"-")</f>
        <v>-0.27696994876055947</v>
      </c>
      <c r="AA10" s="198">
        <f>IFERROR(Y10/U10-1,"-")</f>
        <v>-4.0374954049748779E-2</v>
      </c>
      <c r="AB10" s="197">
        <f>Y10/Y$7</f>
        <v>5.1350731099600026E-2</v>
      </c>
      <c r="AC10" s="199">
        <f t="shared" si="5"/>
        <v>0.38591174514006948</v>
      </c>
      <c r="AD10" s="149"/>
    </row>
    <row r="11" spans="1:30" x14ac:dyDescent="0.25">
      <c r="A11" s="1"/>
      <c r="B11" s="190" t="s">
        <v>178</v>
      </c>
      <c r="C11" s="191">
        <v>408851</v>
      </c>
      <c r="D11" s="191">
        <v>230888</v>
      </c>
      <c r="E11" s="191">
        <v>71825</v>
      </c>
      <c r="F11" s="191">
        <v>510056</v>
      </c>
      <c r="G11" s="191">
        <v>557658</v>
      </c>
      <c r="H11" s="192">
        <f t="shared" si="0"/>
        <v>9.3327007230578518E-2</v>
      </c>
      <c r="I11" s="193">
        <f t="shared" si="1"/>
        <v>0.36396388904515331</v>
      </c>
      <c r="J11" s="192">
        <f t="shared" si="2"/>
        <v>0.88149015776969508</v>
      </c>
      <c r="K11" s="194">
        <f t="shared" si="3"/>
        <v>1</v>
      </c>
      <c r="L11" s="191">
        <v>91980</v>
      </c>
      <c r="M11" s="191">
        <v>54674</v>
      </c>
      <c r="N11" s="191">
        <v>27824</v>
      </c>
      <c r="O11" s="191">
        <v>119726</v>
      </c>
      <c r="P11" s="191">
        <v>148857</v>
      </c>
      <c r="Q11" s="192">
        <f>IFERROR(P11/O11-1,"-")</f>
        <v>0.24331390007183074</v>
      </c>
      <c r="R11" s="193">
        <f>IFERROR(P11/L11-1,"-")</f>
        <v>0.61836268754076973</v>
      </c>
      <c r="S11" s="192">
        <f>P11/P$7</f>
        <v>0.86247414437433734</v>
      </c>
      <c r="T11" s="194">
        <f t="shared" si="4"/>
        <v>0.26693242094617131</v>
      </c>
      <c r="U11" s="191">
        <v>205458</v>
      </c>
      <c r="V11" s="191">
        <v>118194</v>
      </c>
      <c r="W11" s="191">
        <v>33815</v>
      </c>
      <c r="X11" s="191">
        <v>263748</v>
      </c>
      <c r="Y11" s="191">
        <v>270452</v>
      </c>
      <c r="Z11" s="192">
        <f>IFERROR(Y11/X11-1,"-")</f>
        <v>2.5418202223334463E-2</v>
      </c>
      <c r="AA11" s="193">
        <f>IFERROR(Y11/U11-1,"-")</f>
        <v>0.31633715893272596</v>
      </c>
      <c r="AB11" s="192">
        <f>Y11/Y$7</f>
        <v>0.88666972657530652</v>
      </c>
      <c r="AC11" s="194">
        <f t="shared" si="5"/>
        <v>0.48497824831706887</v>
      </c>
      <c r="AD11" s="149"/>
    </row>
    <row r="12" spans="1:30" s="113" customFormat="1" x14ac:dyDescent="0.25">
      <c r="B12" s="195" t="s">
        <v>182</v>
      </c>
      <c r="C12" s="196">
        <v>179054</v>
      </c>
      <c r="D12" s="196">
        <v>98559</v>
      </c>
      <c r="E12" s="196">
        <v>3052</v>
      </c>
      <c r="F12" s="196">
        <v>222938</v>
      </c>
      <c r="G12" s="196">
        <v>232475</v>
      </c>
      <c r="H12" s="197">
        <f t="shared" si="0"/>
        <v>4.2778709775812107E-2</v>
      </c>
      <c r="I12" s="198">
        <f t="shared" si="1"/>
        <v>0.2983513353513465</v>
      </c>
      <c r="J12" s="197">
        <f t="shared" si="2"/>
        <v>0.36747329802048906</v>
      </c>
      <c r="K12" s="199">
        <f t="shared" si="3"/>
        <v>1</v>
      </c>
      <c r="L12" s="196">
        <v>19954</v>
      </c>
      <c r="M12" s="196">
        <v>11552</v>
      </c>
      <c r="N12" s="196">
        <v>792</v>
      </c>
      <c r="O12" s="196">
        <v>26248</v>
      </c>
      <c r="P12" s="196">
        <v>29901</v>
      </c>
      <c r="Q12" s="197">
        <f t="shared" ref="Q12:Q36" si="6">IFERROR(P12/O12-1,"-")</f>
        <v>0.1391725083815909</v>
      </c>
      <c r="R12" s="198">
        <f t="shared" ref="R12:R36" si="7">IFERROR(P12/L12-1,"-")</f>
        <v>0.49849654204670735</v>
      </c>
      <c r="S12" s="197">
        <f t="shared" ref="S12:S36" si="8">P12/P$7</f>
        <v>0.17324572838991154</v>
      </c>
      <c r="T12" s="199">
        <f t="shared" si="4"/>
        <v>0.12862028175072587</v>
      </c>
      <c r="U12" s="196">
        <v>106698</v>
      </c>
      <c r="V12" s="196">
        <v>59673</v>
      </c>
      <c r="W12" s="196">
        <v>1852</v>
      </c>
      <c r="X12" s="196">
        <v>134711</v>
      </c>
      <c r="Y12" s="196">
        <v>133812</v>
      </c>
      <c r="Z12" s="197">
        <f t="shared" ref="Z12:Z36" si="9">IFERROR(Y12/X12-1,"-")</f>
        <v>-6.6735455901894003E-3</v>
      </c>
      <c r="AA12" s="198">
        <f t="shared" ref="AA12:AA36" si="10">IFERROR(Y12/U12-1,"-")</f>
        <v>0.25411910251363667</v>
      </c>
      <c r="AB12" s="197">
        <f t="shared" ref="AB12:AB36" si="11">Y12/Y$7</f>
        <v>0.43869910169824927</v>
      </c>
      <c r="AC12" s="199">
        <f t="shared" si="5"/>
        <v>0.57559737606194217</v>
      </c>
      <c r="AD12" s="212"/>
    </row>
    <row r="13" spans="1:30" s="113" customFormat="1" x14ac:dyDescent="0.25">
      <c r="B13" s="195" t="s">
        <v>186</v>
      </c>
      <c r="C13" s="196">
        <v>69616</v>
      </c>
      <c r="D13" s="196">
        <v>39098</v>
      </c>
      <c r="E13" s="196">
        <v>15895</v>
      </c>
      <c r="F13" s="196">
        <v>70832</v>
      </c>
      <c r="G13" s="196">
        <v>88150</v>
      </c>
      <c r="H13" s="197">
        <f t="shared" si="0"/>
        <v>0.2444940140049694</v>
      </c>
      <c r="I13" s="198">
        <f t="shared" si="1"/>
        <v>0.26623190071247982</v>
      </c>
      <c r="J13" s="197">
        <f t="shared" si="2"/>
        <v>0.13933872984409554</v>
      </c>
      <c r="K13" s="199">
        <f t="shared" si="3"/>
        <v>1</v>
      </c>
      <c r="L13" s="196">
        <v>21560</v>
      </c>
      <c r="M13" s="196">
        <v>13930</v>
      </c>
      <c r="N13" s="196">
        <v>8480</v>
      </c>
      <c r="O13" s="196">
        <v>25049</v>
      </c>
      <c r="P13" s="196">
        <v>39535</v>
      </c>
      <c r="Q13" s="197">
        <f t="shared" si="6"/>
        <v>0.57830651922232423</v>
      </c>
      <c r="R13" s="198">
        <f t="shared" si="7"/>
        <v>0.83371985157699435</v>
      </c>
      <c r="S13" s="197">
        <f t="shared" si="8"/>
        <v>0.22906490993261605</v>
      </c>
      <c r="T13" s="199">
        <f t="shared" si="4"/>
        <v>0.4484968803176404</v>
      </c>
      <c r="U13" s="196">
        <v>26017</v>
      </c>
      <c r="V13" s="196">
        <v>14045</v>
      </c>
      <c r="W13" s="196">
        <v>5804</v>
      </c>
      <c r="X13" s="196">
        <v>25325</v>
      </c>
      <c r="Y13" s="196">
        <v>25505</v>
      </c>
      <c r="Z13" s="197">
        <f t="shared" si="9"/>
        <v>7.1076011846002984E-3</v>
      </c>
      <c r="AA13" s="198">
        <f t="shared" si="10"/>
        <v>-1.9679440365914624E-2</v>
      </c>
      <c r="AB13" s="197">
        <f t="shared" si="11"/>
        <v>8.3617467707035598E-2</v>
      </c>
      <c r="AC13" s="199">
        <f t="shared" si="5"/>
        <v>0.28933635847986389</v>
      </c>
      <c r="AD13" s="212"/>
    </row>
    <row r="14" spans="1:30" x14ac:dyDescent="0.25">
      <c r="A14" s="1"/>
      <c r="B14" s="195" t="s">
        <v>190</v>
      </c>
      <c r="C14" s="196">
        <v>16702</v>
      </c>
      <c r="D14" s="196">
        <v>10982</v>
      </c>
      <c r="E14" s="196">
        <v>13388</v>
      </c>
      <c r="F14" s="196">
        <v>27965</v>
      </c>
      <c r="G14" s="196">
        <v>30112</v>
      </c>
      <c r="H14" s="197">
        <f t="shared" si="0"/>
        <v>7.6774539603075231E-2</v>
      </c>
      <c r="I14" s="198">
        <f t="shared" si="1"/>
        <v>0.80289785654412649</v>
      </c>
      <c r="J14" s="197">
        <f t="shared" si="2"/>
        <v>4.7598046886731762E-2</v>
      </c>
      <c r="K14" s="199">
        <f t="shared" si="3"/>
        <v>1</v>
      </c>
      <c r="L14" s="196">
        <v>2216</v>
      </c>
      <c r="M14" s="196">
        <v>1242</v>
      </c>
      <c r="N14" s="196">
        <v>2961</v>
      </c>
      <c r="O14" s="196">
        <v>4178</v>
      </c>
      <c r="P14" s="196">
        <v>5463</v>
      </c>
      <c r="Q14" s="197">
        <f t="shared" si="6"/>
        <v>0.30756342747726184</v>
      </c>
      <c r="R14" s="198">
        <f t="shared" si="7"/>
        <v>1.4652527075812274</v>
      </c>
      <c r="S14" s="197">
        <f t="shared" si="8"/>
        <v>3.1652500391093498E-2</v>
      </c>
      <c r="T14" s="199">
        <f t="shared" si="4"/>
        <v>0.18142268862911795</v>
      </c>
      <c r="U14" s="196">
        <v>8256</v>
      </c>
      <c r="V14" s="196">
        <v>5467</v>
      </c>
      <c r="W14" s="196">
        <v>6658</v>
      </c>
      <c r="X14" s="196">
        <v>13980</v>
      </c>
      <c r="Y14" s="196">
        <v>15098</v>
      </c>
      <c r="Z14" s="197">
        <f t="shared" si="9"/>
        <v>7.9971387696709639E-2</v>
      </c>
      <c r="AA14" s="198">
        <f t="shared" si="10"/>
        <v>0.82873062015503884</v>
      </c>
      <c r="AB14" s="197">
        <f t="shared" si="11"/>
        <v>4.9498393547964065E-2</v>
      </c>
      <c r="AC14" s="199">
        <f t="shared" si="5"/>
        <v>0.50139479277364507</v>
      </c>
      <c r="AD14" s="149"/>
    </row>
    <row r="15" spans="1:30" x14ac:dyDescent="0.25">
      <c r="A15" s="1"/>
      <c r="B15" s="195" t="s">
        <v>199</v>
      </c>
      <c r="C15" s="196">
        <v>11851</v>
      </c>
      <c r="D15" s="196">
        <v>7045</v>
      </c>
      <c r="E15" s="196">
        <v>1762</v>
      </c>
      <c r="F15" s="196">
        <v>23543</v>
      </c>
      <c r="G15" s="196">
        <v>21014</v>
      </c>
      <c r="H15" s="197">
        <f t="shared" si="0"/>
        <v>-0.10742046468164634</v>
      </c>
      <c r="I15" s="198">
        <f t="shared" si="1"/>
        <v>0.77318369757826333</v>
      </c>
      <c r="J15" s="197">
        <f t="shared" si="2"/>
        <v>3.3216835722561809E-2</v>
      </c>
      <c r="K15" s="199">
        <f t="shared" si="3"/>
        <v>1</v>
      </c>
      <c r="L15" s="196">
        <v>4012</v>
      </c>
      <c r="M15" s="196">
        <v>2359</v>
      </c>
      <c r="N15" s="196">
        <v>929</v>
      </c>
      <c r="O15" s="196">
        <v>8312</v>
      </c>
      <c r="P15" s="196">
        <v>8429</v>
      </c>
      <c r="Q15" s="197">
        <f t="shared" si="6"/>
        <v>1.4076034648700775E-2</v>
      </c>
      <c r="R15" s="198">
        <f t="shared" si="7"/>
        <v>1.1009471585244266</v>
      </c>
      <c r="S15" s="197">
        <f t="shared" si="8"/>
        <v>4.8837438366561799E-2</v>
      </c>
      <c r="T15" s="199">
        <f t="shared" si="4"/>
        <v>0.40111354335205102</v>
      </c>
      <c r="U15" s="196">
        <v>5528</v>
      </c>
      <c r="V15" s="196">
        <v>3424</v>
      </c>
      <c r="W15" s="196">
        <v>743</v>
      </c>
      <c r="X15" s="196">
        <v>11005</v>
      </c>
      <c r="Y15" s="196">
        <v>8959</v>
      </c>
      <c r="Z15" s="197">
        <f t="shared" si="9"/>
        <v>-0.18591549295774645</v>
      </c>
      <c r="AA15" s="198">
        <f t="shared" si="10"/>
        <v>0.62065846599131702</v>
      </c>
      <c r="AB15" s="197">
        <f t="shared" si="11"/>
        <v>2.9371844469215133E-2</v>
      </c>
      <c r="AC15" s="199">
        <f t="shared" si="5"/>
        <v>0.42633482440277909</v>
      </c>
      <c r="AD15" s="149"/>
    </row>
    <row r="16" spans="1:30" x14ac:dyDescent="0.25">
      <c r="A16" s="1"/>
      <c r="B16" s="195" t="s">
        <v>194</v>
      </c>
      <c r="C16" s="196">
        <v>19578</v>
      </c>
      <c r="D16" s="196">
        <v>10403</v>
      </c>
      <c r="E16" s="196">
        <v>4437</v>
      </c>
      <c r="F16" s="196">
        <v>24000</v>
      </c>
      <c r="G16" s="196">
        <v>25302</v>
      </c>
      <c r="H16" s="197">
        <f t="shared" si="0"/>
        <v>5.4249999999999909E-2</v>
      </c>
      <c r="I16" s="198">
        <f t="shared" si="1"/>
        <v>0.29236898559607716</v>
      </c>
      <c r="J16" s="197">
        <f t="shared" si="2"/>
        <v>3.9994878531086839E-2</v>
      </c>
      <c r="K16" s="199">
        <f t="shared" si="3"/>
        <v>1</v>
      </c>
      <c r="L16" s="196">
        <v>4284</v>
      </c>
      <c r="M16" s="196">
        <v>1812</v>
      </c>
      <c r="N16" s="196">
        <v>1337</v>
      </c>
      <c r="O16" s="196">
        <v>5595</v>
      </c>
      <c r="P16" s="196">
        <v>9552</v>
      </c>
      <c r="Q16" s="197">
        <f t="shared" si="6"/>
        <v>0.70723860589812326</v>
      </c>
      <c r="R16" s="198">
        <f t="shared" si="7"/>
        <v>1.2296918767507004</v>
      </c>
      <c r="S16" s="197">
        <f t="shared" si="8"/>
        <v>5.5344075368062434E-2</v>
      </c>
      <c r="T16" s="199">
        <f t="shared" si="4"/>
        <v>0.37751956367085604</v>
      </c>
      <c r="U16" s="196">
        <v>12226</v>
      </c>
      <c r="V16" s="196">
        <v>7266</v>
      </c>
      <c r="W16" s="196">
        <v>2528</v>
      </c>
      <c r="X16" s="196">
        <v>15276</v>
      </c>
      <c r="Y16" s="196">
        <v>12986</v>
      </c>
      <c r="Z16" s="197">
        <f t="shared" si="9"/>
        <v>-0.14990835297198224</v>
      </c>
      <c r="AA16" s="198">
        <f t="shared" si="10"/>
        <v>6.2162604285947998E-2</v>
      </c>
      <c r="AB16" s="197">
        <f t="shared" si="11"/>
        <v>4.2574257425742577E-2</v>
      </c>
      <c r="AC16" s="199">
        <f t="shared" si="5"/>
        <v>0.51324006007430245</v>
      </c>
      <c r="AD16" s="149"/>
    </row>
    <row r="17" spans="1:30" x14ac:dyDescent="0.25">
      <c r="A17" s="1"/>
      <c r="B17" s="195" t="s">
        <v>203</v>
      </c>
      <c r="C17" s="196">
        <v>11519</v>
      </c>
      <c r="D17" s="196">
        <v>5152</v>
      </c>
      <c r="E17" s="196">
        <v>3725</v>
      </c>
      <c r="F17" s="196">
        <v>11571</v>
      </c>
      <c r="G17" s="196">
        <v>13333</v>
      </c>
      <c r="H17" s="197">
        <f t="shared" si="0"/>
        <v>0.1522772448362284</v>
      </c>
      <c r="I17" s="198">
        <f t="shared" si="1"/>
        <v>0.15747894782533201</v>
      </c>
      <c r="J17" s="197">
        <f t="shared" si="2"/>
        <v>2.1075476857757524E-2</v>
      </c>
      <c r="K17" s="199">
        <f t="shared" si="3"/>
        <v>1</v>
      </c>
      <c r="L17" s="196">
        <v>2785</v>
      </c>
      <c r="M17" s="196">
        <v>1214</v>
      </c>
      <c r="N17" s="196">
        <v>1337</v>
      </c>
      <c r="O17" s="196">
        <v>2893</v>
      </c>
      <c r="P17" s="196">
        <v>3549</v>
      </c>
      <c r="Q17" s="197">
        <f t="shared" si="6"/>
        <v>0.22675423435879716</v>
      </c>
      <c r="R17" s="198">
        <f t="shared" si="7"/>
        <v>0.27432675044883292</v>
      </c>
      <c r="S17" s="197">
        <f t="shared" si="8"/>
        <v>2.0562826997618674E-2</v>
      </c>
      <c r="T17" s="199">
        <f t="shared" si="4"/>
        <v>0.26618165454136355</v>
      </c>
      <c r="U17" s="196">
        <v>5661</v>
      </c>
      <c r="V17" s="196">
        <v>2598</v>
      </c>
      <c r="W17" s="196">
        <v>1719</v>
      </c>
      <c r="X17" s="196">
        <v>5338</v>
      </c>
      <c r="Y17" s="196">
        <v>6625</v>
      </c>
      <c r="Z17" s="197">
        <f t="shared" si="9"/>
        <v>0.24110153615586372</v>
      </c>
      <c r="AA17" s="198">
        <f t="shared" si="10"/>
        <v>0.17028793499381734</v>
      </c>
      <c r="AB17" s="197">
        <f t="shared" si="11"/>
        <v>2.1719887220510131E-2</v>
      </c>
      <c r="AC17" s="199">
        <f t="shared" si="5"/>
        <v>0.49688742218555465</v>
      </c>
      <c r="AD17" s="149"/>
    </row>
    <row r="18" spans="1:30" x14ac:dyDescent="0.25">
      <c r="A18" s="1"/>
      <c r="B18" s="195" t="s">
        <v>207</v>
      </c>
      <c r="C18" s="196">
        <v>17483</v>
      </c>
      <c r="D18" s="196">
        <v>9314</v>
      </c>
      <c r="E18" s="196">
        <v>1117</v>
      </c>
      <c r="F18" s="196">
        <v>27490</v>
      </c>
      <c r="G18" s="196">
        <v>28849</v>
      </c>
      <c r="H18" s="197">
        <f t="shared" si="0"/>
        <v>4.9436158603128444E-2</v>
      </c>
      <c r="I18" s="198">
        <f t="shared" si="1"/>
        <v>0.65011725676371324</v>
      </c>
      <c r="J18" s="197">
        <f t="shared" si="2"/>
        <v>4.5601622430769283E-2</v>
      </c>
      <c r="K18" s="199">
        <f t="shared" si="3"/>
        <v>1</v>
      </c>
      <c r="L18" s="196">
        <v>2162</v>
      </c>
      <c r="M18" s="196">
        <v>1332</v>
      </c>
      <c r="N18" s="196">
        <v>142</v>
      </c>
      <c r="O18" s="196">
        <v>3585</v>
      </c>
      <c r="P18" s="196">
        <v>3696</v>
      </c>
      <c r="Q18" s="197">
        <f t="shared" si="6"/>
        <v>3.0962343096234246E-2</v>
      </c>
      <c r="R18" s="198">
        <f t="shared" si="7"/>
        <v>0.70952821461609616</v>
      </c>
      <c r="S18" s="197">
        <f t="shared" si="8"/>
        <v>2.141454172533069E-2</v>
      </c>
      <c r="T18" s="199">
        <f t="shared" si="4"/>
        <v>0.12811535928455059</v>
      </c>
      <c r="U18" s="196">
        <v>6831</v>
      </c>
      <c r="V18" s="196">
        <v>4093</v>
      </c>
      <c r="W18" s="196">
        <v>597</v>
      </c>
      <c r="X18" s="196">
        <v>11311</v>
      </c>
      <c r="Y18" s="196">
        <v>10599</v>
      </c>
      <c r="Z18" s="197">
        <f t="shared" si="9"/>
        <v>-6.2947573158871895E-2</v>
      </c>
      <c r="AA18" s="198">
        <f t="shared" si="10"/>
        <v>0.55160298638559513</v>
      </c>
      <c r="AB18" s="197">
        <f t="shared" si="11"/>
        <v>3.4748541079273491E-2</v>
      </c>
      <c r="AC18" s="199">
        <f t="shared" si="5"/>
        <v>0.36739575028597177</v>
      </c>
      <c r="AD18" s="149"/>
    </row>
    <row r="19" spans="1:30" x14ac:dyDescent="0.25">
      <c r="A19" s="1"/>
      <c r="B19" s="195" t="s">
        <v>229</v>
      </c>
      <c r="C19" s="196">
        <v>2894</v>
      </c>
      <c r="D19" s="196">
        <v>1729</v>
      </c>
      <c r="E19" s="196">
        <v>2464</v>
      </c>
      <c r="F19" s="196">
        <v>6250</v>
      </c>
      <c r="G19" s="196">
        <v>8099</v>
      </c>
      <c r="H19" s="197">
        <f t="shared" si="0"/>
        <v>0.2958400000000001</v>
      </c>
      <c r="I19" s="198">
        <f t="shared" si="1"/>
        <v>1.7985487214927436</v>
      </c>
      <c r="J19" s="197">
        <f t="shared" si="2"/>
        <v>1.280209158261293E-2</v>
      </c>
      <c r="K19" s="199">
        <f t="shared" si="3"/>
        <v>1</v>
      </c>
      <c r="L19" s="196">
        <v>695</v>
      </c>
      <c r="M19" s="196">
        <v>359</v>
      </c>
      <c r="N19" s="196">
        <v>600</v>
      </c>
      <c r="O19" s="196">
        <v>1068</v>
      </c>
      <c r="P19" s="196">
        <v>1245</v>
      </c>
      <c r="Q19" s="197">
        <f t="shared" si="6"/>
        <v>0.16573033707865159</v>
      </c>
      <c r="R19" s="198">
        <f t="shared" si="7"/>
        <v>0.79136690647482011</v>
      </c>
      <c r="S19" s="197">
        <f t="shared" si="8"/>
        <v>7.2135022857242178E-3</v>
      </c>
      <c r="T19" s="199">
        <f t="shared" si="4"/>
        <v>0.15372268181256946</v>
      </c>
      <c r="U19" s="196">
        <v>1409</v>
      </c>
      <c r="V19" s="196">
        <v>748</v>
      </c>
      <c r="W19" s="196">
        <v>1669</v>
      </c>
      <c r="X19" s="196">
        <v>4208</v>
      </c>
      <c r="Y19" s="196">
        <v>5672</v>
      </c>
      <c r="Z19" s="197">
        <f t="shared" si="9"/>
        <v>0.34790874524714832</v>
      </c>
      <c r="AA19" s="198">
        <f t="shared" si="10"/>
        <v>3.0255500354861606</v>
      </c>
      <c r="AB19" s="197">
        <f t="shared" si="11"/>
        <v>1.8595501934299392E-2</v>
      </c>
      <c r="AC19" s="199">
        <f t="shared" si="5"/>
        <v>0.7003333744906779</v>
      </c>
      <c r="AD19" s="149"/>
    </row>
    <row r="20" spans="1:30" x14ac:dyDescent="0.25">
      <c r="A20" s="1"/>
      <c r="B20" s="195" t="s">
        <v>219</v>
      </c>
      <c r="C20" s="196">
        <v>4789</v>
      </c>
      <c r="D20" s="196">
        <v>2938</v>
      </c>
      <c r="E20" s="196">
        <v>240</v>
      </c>
      <c r="F20" s="196">
        <v>7724</v>
      </c>
      <c r="G20" s="196">
        <v>9418</v>
      </c>
      <c r="H20" s="197">
        <f t="shared" si="0"/>
        <v>0.21931641636457799</v>
      </c>
      <c r="I20" s="198">
        <f t="shared" si="1"/>
        <v>0.96659010231781162</v>
      </c>
      <c r="J20" s="197">
        <f t="shared" si="2"/>
        <v>1.4887035254358387E-2</v>
      </c>
      <c r="K20" s="199">
        <f t="shared" si="3"/>
        <v>1</v>
      </c>
      <c r="L20" s="196">
        <v>2245</v>
      </c>
      <c r="M20" s="196">
        <v>1278</v>
      </c>
      <c r="N20" s="196">
        <v>160</v>
      </c>
      <c r="O20" s="196">
        <v>5301</v>
      </c>
      <c r="P20" s="196">
        <v>4713</v>
      </c>
      <c r="Q20" s="197">
        <f t="shared" si="6"/>
        <v>-0.11092246745897005</v>
      </c>
      <c r="R20" s="198">
        <f t="shared" si="7"/>
        <v>1.0993318485523385</v>
      </c>
      <c r="S20" s="197">
        <f t="shared" si="8"/>
        <v>2.7307017086440354E-2</v>
      </c>
      <c r="T20" s="199">
        <f t="shared" si="4"/>
        <v>0.50042471862391169</v>
      </c>
      <c r="U20" s="196">
        <v>1787</v>
      </c>
      <c r="V20" s="196">
        <v>1393</v>
      </c>
      <c r="W20" s="196">
        <v>56</v>
      </c>
      <c r="X20" s="196">
        <v>2103</v>
      </c>
      <c r="Y20" s="196">
        <v>4330</v>
      </c>
      <c r="Z20" s="197">
        <f t="shared" si="9"/>
        <v>1.0589633856395624</v>
      </c>
      <c r="AA20" s="198">
        <f t="shared" si="10"/>
        <v>1.4230554001119193</v>
      </c>
      <c r="AB20" s="197">
        <f t="shared" si="11"/>
        <v>1.419579043997115E-2</v>
      </c>
      <c r="AC20" s="199">
        <f t="shared" si="5"/>
        <v>0.45975791038437036</v>
      </c>
      <c r="AD20" s="149"/>
    </row>
    <row r="21" spans="1:30" x14ac:dyDescent="0.25">
      <c r="A21" s="207" t="s">
        <v>186</v>
      </c>
      <c r="B21" s="195" t="s">
        <v>231</v>
      </c>
      <c r="C21" s="196">
        <v>719</v>
      </c>
      <c r="D21" s="196">
        <v>890</v>
      </c>
      <c r="E21" s="196">
        <v>303</v>
      </c>
      <c r="F21" s="196">
        <v>4124</v>
      </c>
      <c r="G21" s="196">
        <v>3540</v>
      </c>
      <c r="H21" s="197">
        <f t="shared" si="0"/>
        <v>-0.14161008729388946</v>
      </c>
      <c r="I21" s="198">
        <f t="shared" si="1"/>
        <v>3.9235048678720448</v>
      </c>
      <c r="J21" s="197">
        <f t="shared" si="2"/>
        <v>5.5956789977095649E-3</v>
      </c>
      <c r="K21" s="199">
        <f t="shared" si="3"/>
        <v>1</v>
      </c>
      <c r="L21" s="196">
        <v>90</v>
      </c>
      <c r="M21" s="196">
        <v>103</v>
      </c>
      <c r="N21" s="196">
        <v>29</v>
      </c>
      <c r="O21" s="196">
        <v>179</v>
      </c>
      <c r="P21" s="196">
        <v>190</v>
      </c>
      <c r="Q21" s="197">
        <f t="shared" si="6"/>
        <v>6.1452513966480549E-2</v>
      </c>
      <c r="R21" s="198">
        <f t="shared" si="7"/>
        <v>1.1111111111111112</v>
      </c>
      <c r="S21" s="197">
        <f t="shared" si="8"/>
        <v>1.1008557705121298E-3</v>
      </c>
      <c r="T21" s="199">
        <f t="shared" si="4"/>
        <v>5.3672316384180789E-2</v>
      </c>
      <c r="U21" s="196">
        <v>616</v>
      </c>
      <c r="V21" s="196">
        <v>781</v>
      </c>
      <c r="W21" s="196">
        <v>274</v>
      </c>
      <c r="X21" s="196">
        <v>3918</v>
      </c>
      <c r="Y21" s="196">
        <v>3325</v>
      </c>
      <c r="Z21" s="197">
        <f t="shared" si="9"/>
        <v>-0.15135273098519653</v>
      </c>
      <c r="AA21" s="198">
        <f t="shared" si="10"/>
        <v>4.3977272727272725</v>
      </c>
      <c r="AB21" s="197">
        <f t="shared" si="11"/>
        <v>1.0900924529539047E-2</v>
      </c>
      <c r="AC21" s="199">
        <f t="shared" si="5"/>
        <v>0.93926553672316382</v>
      </c>
      <c r="AD21" s="149"/>
    </row>
    <row r="22" spans="1:30" x14ac:dyDescent="0.25">
      <c r="A22" s="207" t="s">
        <v>373</v>
      </c>
      <c r="B22" s="195" t="s">
        <v>211</v>
      </c>
      <c r="C22" s="196">
        <v>9849</v>
      </c>
      <c r="D22" s="196">
        <v>4999</v>
      </c>
      <c r="E22" s="196">
        <v>5155</v>
      </c>
      <c r="F22" s="196">
        <v>10382</v>
      </c>
      <c r="G22" s="196">
        <v>13041</v>
      </c>
      <c r="H22" s="197">
        <f t="shared" si="0"/>
        <v>0.25611635523020615</v>
      </c>
      <c r="I22" s="198">
        <f t="shared" si="1"/>
        <v>0.32409381663113002</v>
      </c>
      <c r="J22" s="197">
        <f t="shared" si="2"/>
        <v>2.0613912375460577E-2</v>
      </c>
      <c r="K22" s="199">
        <f t="shared" si="3"/>
        <v>1</v>
      </c>
      <c r="L22" s="196">
        <v>3193</v>
      </c>
      <c r="M22" s="196">
        <v>1695</v>
      </c>
      <c r="N22" s="196">
        <v>1903</v>
      </c>
      <c r="O22" s="196">
        <v>3623</v>
      </c>
      <c r="P22" s="196">
        <v>4697</v>
      </c>
      <c r="Q22" s="197">
        <f t="shared" si="6"/>
        <v>0.29643941484957215</v>
      </c>
      <c r="R22" s="198">
        <f t="shared" si="7"/>
        <v>0.47103037895396183</v>
      </c>
      <c r="S22" s="197">
        <f t="shared" si="8"/>
        <v>2.7214313442607753E-2</v>
      </c>
      <c r="T22" s="199">
        <f t="shared" si="4"/>
        <v>0.36017176596886741</v>
      </c>
      <c r="U22" s="196">
        <v>4427</v>
      </c>
      <c r="V22" s="196">
        <v>2114</v>
      </c>
      <c r="W22" s="196">
        <v>2602</v>
      </c>
      <c r="X22" s="196">
        <v>4718</v>
      </c>
      <c r="Y22" s="196">
        <v>5839</v>
      </c>
      <c r="Z22" s="197">
        <f t="shared" si="9"/>
        <v>0.23760067825349718</v>
      </c>
      <c r="AA22" s="198">
        <f t="shared" si="10"/>
        <v>0.31895188615315107</v>
      </c>
      <c r="AB22" s="197">
        <f t="shared" si="11"/>
        <v>1.914300701593338E-2</v>
      </c>
      <c r="AC22" s="199">
        <f t="shared" si="5"/>
        <v>0.44774173759681007</v>
      </c>
      <c r="AD22" s="149"/>
    </row>
    <row r="23" spans="1:30" x14ac:dyDescent="0.25">
      <c r="A23" s="207" t="s">
        <v>374</v>
      </c>
      <c r="B23" s="195" t="s">
        <v>225</v>
      </c>
      <c r="C23" s="196">
        <v>13967</v>
      </c>
      <c r="D23" s="196">
        <v>8575</v>
      </c>
      <c r="E23" s="196">
        <v>1362</v>
      </c>
      <c r="F23" s="196">
        <v>12291</v>
      </c>
      <c r="G23" s="196">
        <v>14057</v>
      </c>
      <c r="H23" s="197">
        <f t="shared" si="0"/>
        <v>0.1436823692132454</v>
      </c>
      <c r="I23" s="198">
        <f t="shared" si="1"/>
        <v>6.4437602921172399E-3</v>
      </c>
      <c r="J23" s="197">
        <f t="shared" si="2"/>
        <v>2.221990386180886E-2</v>
      </c>
      <c r="K23" s="199">
        <f t="shared" si="3"/>
        <v>1</v>
      </c>
      <c r="L23" s="196">
        <v>9480</v>
      </c>
      <c r="M23" s="196">
        <v>5713</v>
      </c>
      <c r="N23" s="196">
        <v>1197</v>
      </c>
      <c r="O23" s="196">
        <v>9088</v>
      </c>
      <c r="P23" s="196">
        <v>9980</v>
      </c>
      <c r="Q23" s="197">
        <f t="shared" si="6"/>
        <v>9.8151408450704247E-2</v>
      </c>
      <c r="R23" s="198">
        <f t="shared" si="7"/>
        <v>5.2742616033755185E-2</v>
      </c>
      <c r="S23" s="197">
        <f t="shared" si="8"/>
        <v>5.7823897840584497E-2</v>
      </c>
      <c r="T23" s="199">
        <f t="shared" si="4"/>
        <v>0.70996656470086084</v>
      </c>
      <c r="U23" s="196">
        <v>3660</v>
      </c>
      <c r="V23" s="196">
        <v>2473</v>
      </c>
      <c r="W23" s="196">
        <v>135</v>
      </c>
      <c r="X23" s="196">
        <v>2693</v>
      </c>
      <c r="Y23" s="196">
        <v>3594</v>
      </c>
      <c r="Z23" s="197">
        <f t="shared" si="9"/>
        <v>0.33457111028592657</v>
      </c>
      <c r="AA23" s="198">
        <f t="shared" si="10"/>
        <v>-1.8032786885245899E-2</v>
      </c>
      <c r="AB23" s="197">
        <f t="shared" si="11"/>
        <v>1.1782833912530325E-2</v>
      </c>
      <c r="AC23" s="199">
        <f t="shared" si="5"/>
        <v>0.25567333001351639</v>
      </c>
      <c r="AD23" s="149"/>
    </row>
    <row r="24" spans="1:30" x14ac:dyDescent="0.25">
      <c r="A24" s="207" t="s">
        <v>194</v>
      </c>
      <c r="B24" s="195" t="s">
        <v>375</v>
      </c>
      <c r="C24" s="196">
        <v>3342</v>
      </c>
      <c r="D24" s="196">
        <v>1750</v>
      </c>
      <c r="E24" s="196">
        <v>698</v>
      </c>
      <c r="F24" s="196">
        <v>5581</v>
      </c>
      <c r="G24" s="196">
        <v>7906</v>
      </c>
      <c r="H24" s="197">
        <f t="shared" si="0"/>
        <v>0.41659200860060919</v>
      </c>
      <c r="I24" s="198">
        <f t="shared" si="1"/>
        <v>1.3656493117893476</v>
      </c>
      <c r="J24" s="197">
        <f t="shared" si="2"/>
        <v>1.2497016428218028E-2</v>
      </c>
      <c r="K24" s="199">
        <f t="shared" si="3"/>
        <v>1</v>
      </c>
      <c r="L24" s="196">
        <v>491</v>
      </c>
      <c r="M24" s="196">
        <v>239</v>
      </c>
      <c r="N24" s="196">
        <v>179</v>
      </c>
      <c r="O24" s="196">
        <v>1029</v>
      </c>
      <c r="P24" s="196">
        <v>1270</v>
      </c>
      <c r="Q24" s="197">
        <f t="shared" si="6"/>
        <v>0.23420796890184636</v>
      </c>
      <c r="R24" s="198">
        <f t="shared" si="7"/>
        <v>1.5865580448065173</v>
      </c>
      <c r="S24" s="197">
        <f t="shared" si="8"/>
        <v>7.3583517292126564E-3</v>
      </c>
      <c r="T24" s="199">
        <f t="shared" si="4"/>
        <v>0.16063749051353401</v>
      </c>
      <c r="U24" s="196">
        <v>2424</v>
      </c>
      <c r="V24" s="196">
        <v>1245</v>
      </c>
      <c r="W24" s="196">
        <v>464</v>
      </c>
      <c r="X24" s="196">
        <v>4001</v>
      </c>
      <c r="Y24" s="196">
        <v>5920</v>
      </c>
      <c r="Z24" s="197">
        <f t="shared" si="9"/>
        <v>0.47963009247688082</v>
      </c>
      <c r="AA24" s="198">
        <f t="shared" si="10"/>
        <v>1.442244224422442</v>
      </c>
      <c r="AB24" s="197">
        <f t="shared" si="11"/>
        <v>1.9408563372893581E-2</v>
      </c>
      <c r="AC24" s="199">
        <f t="shared" si="5"/>
        <v>0.74879838097647355</v>
      </c>
      <c r="AD24" s="149"/>
    </row>
    <row r="25" spans="1:30" x14ac:dyDescent="0.25">
      <c r="A25" s="207" t="s">
        <v>190</v>
      </c>
      <c r="B25" s="195" t="s">
        <v>221</v>
      </c>
      <c r="C25" s="196">
        <v>4710</v>
      </c>
      <c r="D25" s="196">
        <v>3425</v>
      </c>
      <c r="E25" s="196">
        <v>135</v>
      </c>
      <c r="F25" s="196">
        <v>7291</v>
      </c>
      <c r="G25" s="196">
        <v>7071</v>
      </c>
      <c r="H25" s="197">
        <f t="shared" si="0"/>
        <v>-3.0174187354272353E-2</v>
      </c>
      <c r="I25" s="198">
        <f t="shared" si="1"/>
        <v>0.50127388535031847</v>
      </c>
      <c r="J25" s="197">
        <f t="shared" si="2"/>
        <v>1.1177131692882581E-2</v>
      </c>
      <c r="K25" s="199">
        <f t="shared" si="3"/>
        <v>1</v>
      </c>
      <c r="L25" s="196">
        <v>2318</v>
      </c>
      <c r="M25" s="196">
        <v>1550</v>
      </c>
      <c r="N25" s="196">
        <v>82</v>
      </c>
      <c r="O25" s="196">
        <v>3916</v>
      </c>
      <c r="P25" s="196">
        <v>3528</v>
      </c>
      <c r="Q25" s="197">
        <f t="shared" si="6"/>
        <v>-9.9080694586312523E-2</v>
      </c>
      <c r="R25" s="198">
        <f t="shared" si="7"/>
        <v>0.52200172562553915</v>
      </c>
      <c r="S25" s="197">
        <f t="shared" si="8"/>
        <v>2.0441153465088388E-2</v>
      </c>
      <c r="T25" s="199">
        <f t="shared" si="4"/>
        <v>0.4989393296563428</v>
      </c>
      <c r="U25" s="196">
        <v>2203</v>
      </c>
      <c r="V25" s="196">
        <v>1722</v>
      </c>
      <c r="W25" s="196">
        <v>17</v>
      </c>
      <c r="X25" s="196">
        <v>3196</v>
      </c>
      <c r="Y25" s="196">
        <v>3329</v>
      </c>
      <c r="Z25" s="197">
        <f t="shared" si="9"/>
        <v>4.1614518147684576E-2</v>
      </c>
      <c r="AA25" s="198">
        <f t="shared" si="10"/>
        <v>0.51112119836586478</v>
      </c>
      <c r="AB25" s="197">
        <f t="shared" si="11"/>
        <v>1.091403842370992E-2</v>
      </c>
      <c r="AC25" s="199">
        <f t="shared" si="5"/>
        <v>0.47079620987130533</v>
      </c>
      <c r="AD25" s="149"/>
    </row>
    <row r="26" spans="1:30" x14ac:dyDescent="0.25">
      <c r="A26" s="207" t="s">
        <v>203</v>
      </c>
      <c r="B26" s="195" t="s">
        <v>244</v>
      </c>
      <c r="C26" s="196">
        <v>628</v>
      </c>
      <c r="D26" s="196">
        <v>365</v>
      </c>
      <c r="E26" s="196">
        <v>426</v>
      </c>
      <c r="F26" s="196">
        <v>1619</v>
      </c>
      <c r="G26" s="196">
        <v>1771</v>
      </c>
      <c r="H26" s="197">
        <f t="shared" si="0"/>
        <v>9.3885114268066783E-2</v>
      </c>
      <c r="I26" s="198">
        <f t="shared" si="1"/>
        <v>1.8200636942675161</v>
      </c>
      <c r="J26" s="197">
        <f t="shared" si="2"/>
        <v>2.7994201991366216E-3</v>
      </c>
      <c r="K26" s="199">
        <f t="shared" si="3"/>
        <v>1</v>
      </c>
      <c r="L26" s="196">
        <v>61</v>
      </c>
      <c r="M26" s="196">
        <v>20</v>
      </c>
      <c r="N26" s="196">
        <v>99</v>
      </c>
      <c r="O26" s="196">
        <v>296</v>
      </c>
      <c r="P26" s="196">
        <v>235</v>
      </c>
      <c r="Q26" s="197">
        <f t="shared" si="6"/>
        <v>-0.20608108108108103</v>
      </c>
      <c r="R26" s="198">
        <f t="shared" si="7"/>
        <v>2.8524590163934427</v>
      </c>
      <c r="S26" s="197">
        <f t="shared" si="8"/>
        <v>1.3615847687913183E-3</v>
      </c>
      <c r="T26" s="199">
        <f t="shared" si="4"/>
        <v>0.13269339356295878</v>
      </c>
      <c r="U26" s="196">
        <v>336</v>
      </c>
      <c r="V26" s="196">
        <v>260</v>
      </c>
      <c r="W26" s="196">
        <v>269</v>
      </c>
      <c r="X26" s="196">
        <v>1149</v>
      </c>
      <c r="Y26" s="196">
        <v>1247</v>
      </c>
      <c r="Z26" s="197">
        <f t="shared" si="9"/>
        <v>8.5291557876414181E-2</v>
      </c>
      <c r="AA26" s="198">
        <f t="shared" si="10"/>
        <v>2.7113095238095237</v>
      </c>
      <c r="AB26" s="197">
        <f t="shared" si="11"/>
        <v>4.0882565077699825E-3</v>
      </c>
      <c r="AC26" s="199">
        <f t="shared" si="5"/>
        <v>0.70412196499153024</v>
      </c>
      <c r="AD26" s="149"/>
    </row>
    <row r="27" spans="1:30" x14ac:dyDescent="0.25">
      <c r="A27" s="207" t="s">
        <v>211</v>
      </c>
      <c r="B27" s="195" t="s">
        <v>235</v>
      </c>
      <c r="C27" s="196">
        <v>449</v>
      </c>
      <c r="D27" s="196">
        <v>295</v>
      </c>
      <c r="E27" s="196">
        <v>1031</v>
      </c>
      <c r="F27" s="196">
        <v>2016</v>
      </c>
      <c r="G27" s="196">
        <v>1962</v>
      </c>
      <c r="H27" s="197">
        <f t="shared" si="0"/>
        <v>-2.6785714285714302E-2</v>
      </c>
      <c r="I27" s="198">
        <f t="shared" si="1"/>
        <v>3.369710467706013</v>
      </c>
      <c r="J27" s="197">
        <f t="shared" si="2"/>
        <v>3.1013339529678439E-3</v>
      </c>
      <c r="K27" s="199">
        <f t="shared" si="3"/>
        <v>1</v>
      </c>
      <c r="L27" s="196">
        <v>54</v>
      </c>
      <c r="M27" s="196">
        <v>23</v>
      </c>
      <c r="N27" s="196">
        <v>102</v>
      </c>
      <c r="O27" s="196">
        <v>183</v>
      </c>
      <c r="P27" s="196">
        <v>143</v>
      </c>
      <c r="Q27" s="197">
        <f t="shared" si="6"/>
        <v>-0.21857923497267762</v>
      </c>
      <c r="R27" s="198">
        <f t="shared" si="7"/>
        <v>1.6481481481481484</v>
      </c>
      <c r="S27" s="197">
        <f t="shared" si="8"/>
        <v>8.2853881675386601E-4</v>
      </c>
      <c r="T27" s="199">
        <f t="shared" si="4"/>
        <v>7.2884811416921505E-2</v>
      </c>
      <c r="U27" s="196">
        <v>241</v>
      </c>
      <c r="V27" s="196">
        <v>185</v>
      </c>
      <c r="W27" s="196">
        <v>898</v>
      </c>
      <c r="X27" s="196">
        <v>1709</v>
      </c>
      <c r="Y27" s="196">
        <v>1651</v>
      </c>
      <c r="Z27" s="197">
        <f t="shared" si="9"/>
        <v>-3.393797542422472E-2</v>
      </c>
      <c r="AA27" s="198">
        <f t="shared" si="10"/>
        <v>5.8506224066390038</v>
      </c>
      <c r="AB27" s="197">
        <f t="shared" si="11"/>
        <v>5.4127598190282606E-3</v>
      </c>
      <c r="AC27" s="199">
        <f t="shared" si="5"/>
        <v>0.84148827726809383</v>
      </c>
      <c r="AD27" s="149"/>
    </row>
    <row r="28" spans="1:30" x14ac:dyDescent="0.25">
      <c r="A28" s="207" t="s">
        <v>207</v>
      </c>
      <c r="B28" s="195" t="s">
        <v>223</v>
      </c>
      <c r="C28" s="196">
        <v>9923</v>
      </c>
      <c r="D28" s="196">
        <v>6712</v>
      </c>
      <c r="E28" s="196">
        <v>352</v>
      </c>
      <c r="F28" s="196">
        <v>9819</v>
      </c>
      <c r="G28" s="196">
        <v>10188</v>
      </c>
      <c r="H28" s="197">
        <f t="shared" si="0"/>
        <v>3.7580201649862532E-2</v>
      </c>
      <c r="I28" s="198">
        <f t="shared" si="1"/>
        <v>2.6705633377002824E-2</v>
      </c>
      <c r="J28" s="197">
        <f t="shared" si="2"/>
        <v>1.6104174471374307E-2</v>
      </c>
      <c r="K28" s="199">
        <f t="shared" si="3"/>
        <v>1</v>
      </c>
      <c r="L28" s="196">
        <v>7402</v>
      </c>
      <c r="M28" s="196">
        <v>5363</v>
      </c>
      <c r="N28" s="196">
        <v>315</v>
      </c>
      <c r="O28" s="196">
        <v>8203</v>
      </c>
      <c r="P28" s="196">
        <v>7984</v>
      </c>
      <c r="Q28" s="197">
        <f t="shared" si="6"/>
        <v>-2.6697549676947485E-2</v>
      </c>
      <c r="R28" s="198">
        <f t="shared" si="7"/>
        <v>7.8627398000540305E-2</v>
      </c>
      <c r="S28" s="197">
        <f t="shared" si="8"/>
        <v>4.6259118272467599E-2</v>
      </c>
      <c r="T28" s="199">
        <f t="shared" si="4"/>
        <v>0.7836670592854339</v>
      </c>
      <c r="U28" s="196">
        <v>1872</v>
      </c>
      <c r="V28" s="196">
        <v>1092</v>
      </c>
      <c r="W28" s="196">
        <v>19</v>
      </c>
      <c r="X28" s="196">
        <v>1335</v>
      </c>
      <c r="Y28" s="196">
        <v>1851</v>
      </c>
      <c r="Z28" s="197">
        <f t="shared" si="9"/>
        <v>0.38651685393258428</v>
      </c>
      <c r="AA28" s="198">
        <f t="shared" si="10"/>
        <v>-1.1217948717948678E-2</v>
      </c>
      <c r="AB28" s="197">
        <f t="shared" si="11"/>
        <v>6.0684545275719627E-3</v>
      </c>
      <c r="AC28" s="199">
        <f t="shared" si="5"/>
        <v>0.18168433451118962</v>
      </c>
      <c r="AD28" s="149"/>
    </row>
    <row r="29" spans="1:30" x14ac:dyDescent="0.25">
      <c r="A29" s="207" t="s">
        <v>215</v>
      </c>
      <c r="B29" s="195" t="s">
        <v>215</v>
      </c>
      <c r="C29" s="196">
        <v>4511</v>
      </c>
      <c r="D29" s="196">
        <v>2265</v>
      </c>
      <c r="E29" s="196">
        <v>994</v>
      </c>
      <c r="F29" s="196">
        <v>4388</v>
      </c>
      <c r="G29" s="196">
        <v>5382</v>
      </c>
      <c r="H29" s="197">
        <f t="shared" si="0"/>
        <v>0.22652689152233374</v>
      </c>
      <c r="I29" s="198">
        <f t="shared" si="1"/>
        <v>0.19308357348703176</v>
      </c>
      <c r="J29" s="197">
        <f t="shared" si="2"/>
        <v>8.5073289168567465E-3</v>
      </c>
      <c r="K29" s="199">
        <f t="shared" si="3"/>
        <v>1</v>
      </c>
      <c r="L29" s="196">
        <v>1465</v>
      </c>
      <c r="M29" s="196">
        <v>845</v>
      </c>
      <c r="N29" s="196">
        <v>426</v>
      </c>
      <c r="O29" s="196">
        <v>1781</v>
      </c>
      <c r="P29" s="196">
        <v>2479</v>
      </c>
      <c r="Q29" s="197">
        <f t="shared" si="6"/>
        <v>0.39191465468837738</v>
      </c>
      <c r="R29" s="198">
        <f t="shared" si="7"/>
        <v>0.69215017064846407</v>
      </c>
      <c r="S29" s="197">
        <f t="shared" si="8"/>
        <v>1.4363270816313523E-2</v>
      </c>
      <c r="T29" s="199">
        <f t="shared" si="4"/>
        <v>0.46060943887030842</v>
      </c>
      <c r="U29" s="196">
        <v>2111</v>
      </c>
      <c r="V29" s="196">
        <v>1068</v>
      </c>
      <c r="W29" s="196">
        <v>480</v>
      </c>
      <c r="X29" s="196">
        <v>1898</v>
      </c>
      <c r="Y29" s="196">
        <v>2191</v>
      </c>
      <c r="Z29" s="197">
        <f t="shared" si="9"/>
        <v>0.15437302423603794</v>
      </c>
      <c r="AA29" s="198">
        <f t="shared" si="10"/>
        <v>3.7896731406916073E-2</v>
      </c>
      <c r="AB29" s="197">
        <f t="shared" si="11"/>
        <v>7.1831355320962562E-3</v>
      </c>
      <c r="AC29" s="199">
        <f t="shared" si="5"/>
        <v>0.40709773318468973</v>
      </c>
      <c r="AD29" s="149"/>
    </row>
    <row r="30" spans="1:30" x14ac:dyDescent="0.25">
      <c r="A30" s="207" t="s">
        <v>375</v>
      </c>
      <c r="B30" s="195" t="s">
        <v>241</v>
      </c>
      <c r="C30" s="196">
        <v>665</v>
      </c>
      <c r="D30" s="196">
        <v>372</v>
      </c>
      <c r="E30" s="196">
        <v>1801</v>
      </c>
      <c r="F30" s="196">
        <v>2056</v>
      </c>
      <c r="G30" s="196">
        <v>2572</v>
      </c>
      <c r="H30" s="197">
        <f t="shared" si="0"/>
        <v>0.25097276264591439</v>
      </c>
      <c r="I30" s="198">
        <f t="shared" si="1"/>
        <v>2.8676691729323309</v>
      </c>
      <c r="J30" s="197">
        <f t="shared" si="2"/>
        <v>4.0655611248895489E-3</v>
      </c>
      <c r="K30" s="199">
        <f t="shared" si="3"/>
        <v>1</v>
      </c>
      <c r="L30" s="196">
        <v>146</v>
      </c>
      <c r="M30" s="196">
        <v>61</v>
      </c>
      <c r="N30" s="196">
        <v>872</v>
      </c>
      <c r="O30" s="196">
        <v>436</v>
      </c>
      <c r="P30" s="196">
        <v>341</v>
      </c>
      <c r="Q30" s="197">
        <f t="shared" si="6"/>
        <v>-0.2178899082568807</v>
      </c>
      <c r="R30" s="198">
        <f t="shared" si="7"/>
        <v>1.3356164383561642</v>
      </c>
      <c r="S30" s="197">
        <f t="shared" si="8"/>
        <v>1.9757464091822961E-3</v>
      </c>
      <c r="T30" s="199">
        <f t="shared" si="4"/>
        <v>0.13258164852255055</v>
      </c>
      <c r="U30" s="196">
        <v>333</v>
      </c>
      <c r="V30" s="196">
        <v>185</v>
      </c>
      <c r="W30" s="196">
        <v>865</v>
      </c>
      <c r="X30" s="196">
        <v>1448</v>
      </c>
      <c r="Y30" s="196">
        <v>2038</v>
      </c>
      <c r="Z30" s="197">
        <f t="shared" si="9"/>
        <v>0.40745856353591159</v>
      </c>
      <c r="AA30" s="198">
        <f t="shared" si="10"/>
        <v>5.1201201201201201</v>
      </c>
      <c r="AB30" s="197">
        <f t="shared" si="11"/>
        <v>6.6815290800603241E-3</v>
      </c>
      <c r="AC30" s="199">
        <f t="shared" si="5"/>
        <v>0.79237947122861585</v>
      </c>
      <c r="AD30" s="149"/>
    </row>
    <row r="31" spans="1:30" x14ac:dyDescent="0.25">
      <c r="A31" s="207" t="s">
        <v>223</v>
      </c>
      <c r="B31" s="195" t="s">
        <v>227</v>
      </c>
      <c r="C31" s="196">
        <v>756</v>
      </c>
      <c r="D31" s="196">
        <v>322</v>
      </c>
      <c r="E31" s="196">
        <v>394</v>
      </c>
      <c r="F31" s="196">
        <v>1241</v>
      </c>
      <c r="G31" s="196">
        <v>1644</v>
      </c>
      <c r="H31" s="197">
        <f t="shared" si="0"/>
        <v>0.3247381144238517</v>
      </c>
      <c r="I31" s="198">
        <f t="shared" si="1"/>
        <v>1.1746031746031744</v>
      </c>
      <c r="J31" s="197">
        <f t="shared" si="2"/>
        <v>2.5986712633430864E-3</v>
      </c>
      <c r="K31" s="199">
        <f t="shared" si="3"/>
        <v>1</v>
      </c>
      <c r="L31" s="196">
        <v>185</v>
      </c>
      <c r="M31" s="196">
        <v>56</v>
      </c>
      <c r="N31" s="196">
        <v>177</v>
      </c>
      <c r="O31" s="196">
        <v>327</v>
      </c>
      <c r="P31" s="196">
        <v>661</v>
      </c>
      <c r="Q31" s="197">
        <f t="shared" si="6"/>
        <v>1.021406727828746</v>
      </c>
      <c r="R31" s="198">
        <f t="shared" si="7"/>
        <v>2.5729729729729729</v>
      </c>
      <c r="S31" s="197">
        <f t="shared" si="8"/>
        <v>3.8298192858343036E-3</v>
      </c>
      <c r="T31" s="199">
        <f t="shared" si="4"/>
        <v>0.40206812652068125</v>
      </c>
      <c r="U31" s="196">
        <v>372</v>
      </c>
      <c r="V31" s="196">
        <v>181</v>
      </c>
      <c r="W31" s="196">
        <v>147</v>
      </c>
      <c r="X31" s="196">
        <v>577</v>
      </c>
      <c r="Y31" s="196">
        <v>691</v>
      </c>
      <c r="Z31" s="197">
        <f t="shared" si="9"/>
        <v>0.19757365684575401</v>
      </c>
      <c r="AA31" s="198">
        <f t="shared" si="10"/>
        <v>0.85752688172043001</v>
      </c>
      <c r="AB31" s="197">
        <f t="shared" si="11"/>
        <v>2.2654252180184906E-3</v>
      </c>
      <c r="AC31" s="199">
        <f t="shared" si="5"/>
        <v>0.42031630170316303</v>
      </c>
      <c r="AD31" s="149"/>
    </row>
    <row r="32" spans="1:30" x14ac:dyDescent="0.25">
      <c r="A32" s="207" t="s">
        <v>219</v>
      </c>
      <c r="B32" s="195" t="s">
        <v>237</v>
      </c>
      <c r="C32" s="196">
        <v>494</v>
      </c>
      <c r="D32" s="196">
        <v>297</v>
      </c>
      <c r="E32" s="196">
        <v>399</v>
      </c>
      <c r="F32" s="196">
        <v>1082</v>
      </c>
      <c r="G32" s="196">
        <v>1110</v>
      </c>
      <c r="H32" s="197">
        <f t="shared" si="0"/>
        <v>2.5878003696857776E-2</v>
      </c>
      <c r="I32" s="198">
        <f t="shared" si="1"/>
        <v>1.2469635627530367</v>
      </c>
      <c r="J32" s="197">
        <f t="shared" si="2"/>
        <v>1.7545773128411349E-3</v>
      </c>
      <c r="K32" s="199">
        <f t="shared" si="3"/>
        <v>1</v>
      </c>
      <c r="L32" s="196">
        <v>43</v>
      </c>
      <c r="M32" s="196">
        <v>15</v>
      </c>
      <c r="N32" s="196">
        <v>171</v>
      </c>
      <c r="O32" s="196">
        <v>292</v>
      </c>
      <c r="P32" s="196">
        <v>173</v>
      </c>
      <c r="Q32" s="197">
        <f t="shared" si="6"/>
        <v>-0.40753424657534243</v>
      </c>
      <c r="R32" s="198">
        <f t="shared" si="7"/>
        <v>3.0232558139534884</v>
      </c>
      <c r="S32" s="197">
        <f t="shared" si="8"/>
        <v>1.0023581489399917E-3</v>
      </c>
      <c r="T32" s="199">
        <f t="shared" si="4"/>
        <v>0.15585585585585585</v>
      </c>
      <c r="U32" s="196">
        <v>335</v>
      </c>
      <c r="V32" s="196">
        <v>191</v>
      </c>
      <c r="W32" s="196">
        <v>211</v>
      </c>
      <c r="X32" s="196">
        <v>680</v>
      </c>
      <c r="Y32" s="196">
        <v>738</v>
      </c>
      <c r="Z32" s="197">
        <f t="shared" si="9"/>
        <v>8.5294117647058743E-2</v>
      </c>
      <c r="AA32" s="198">
        <f t="shared" si="10"/>
        <v>1.2029850746268655</v>
      </c>
      <c r="AB32" s="197">
        <f t="shared" si="11"/>
        <v>2.4195134745262606E-3</v>
      </c>
      <c r="AC32" s="199">
        <f t="shared" si="5"/>
        <v>0.66486486486486485</v>
      </c>
      <c r="AD32" s="149"/>
    </row>
    <row r="33" spans="1:32" x14ac:dyDescent="0.25">
      <c r="A33" s="207" t="s">
        <v>225</v>
      </c>
      <c r="B33" s="195" t="s">
        <v>233</v>
      </c>
      <c r="C33" s="196">
        <v>1030</v>
      </c>
      <c r="D33" s="196">
        <v>757</v>
      </c>
      <c r="E33" s="196">
        <v>2034</v>
      </c>
      <c r="F33" s="196">
        <v>2303</v>
      </c>
      <c r="G33" s="196">
        <v>3021</v>
      </c>
      <c r="H33" s="197">
        <f t="shared" si="0"/>
        <v>0.31176726009552747</v>
      </c>
      <c r="I33" s="198">
        <f t="shared" si="1"/>
        <v>1.9330097087378642</v>
      </c>
      <c r="J33" s="197">
        <f t="shared" si="2"/>
        <v>4.7752955514351967E-3</v>
      </c>
      <c r="K33" s="199">
        <f t="shared" si="3"/>
        <v>1</v>
      </c>
      <c r="L33" s="196">
        <v>134</v>
      </c>
      <c r="M33" s="196">
        <v>210</v>
      </c>
      <c r="N33" s="196">
        <v>1010</v>
      </c>
      <c r="O33" s="196">
        <v>621</v>
      </c>
      <c r="P33" s="196">
        <v>1496</v>
      </c>
      <c r="Q33" s="197">
        <f t="shared" si="6"/>
        <v>1.4090177133655395</v>
      </c>
      <c r="R33" s="198">
        <f t="shared" si="7"/>
        <v>10.164179104477611</v>
      </c>
      <c r="S33" s="197">
        <f t="shared" si="8"/>
        <v>8.6677906983481361E-3</v>
      </c>
      <c r="T33" s="199">
        <f t="shared" si="4"/>
        <v>0.49520026481297585</v>
      </c>
      <c r="U33" s="196">
        <v>463</v>
      </c>
      <c r="V33" s="196">
        <v>310</v>
      </c>
      <c r="W33" s="196">
        <v>759</v>
      </c>
      <c r="X33" s="196">
        <v>1117</v>
      </c>
      <c r="Y33" s="196">
        <v>936</v>
      </c>
      <c r="Z33" s="197">
        <f t="shared" si="9"/>
        <v>-0.16204118173679494</v>
      </c>
      <c r="AA33" s="198">
        <f t="shared" si="10"/>
        <v>1.0215982721382288</v>
      </c>
      <c r="AB33" s="197">
        <f t="shared" si="11"/>
        <v>3.0686512359845257E-3</v>
      </c>
      <c r="AC33" s="199">
        <f t="shared" si="5"/>
        <v>0.30983118172790469</v>
      </c>
      <c r="AD33" s="149"/>
    </row>
    <row r="34" spans="1:32" x14ac:dyDescent="0.25">
      <c r="A34" s="207" t="s">
        <v>221</v>
      </c>
      <c r="B34" s="195" t="s">
        <v>239</v>
      </c>
      <c r="C34" s="196">
        <v>2995</v>
      </c>
      <c r="D34" s="196">
        <v>2039</v>
      </c>
      <c r="E34" s="196">
        <v>429</v>
      </c>
      <c r="F34" s="196">
        <v>1046</v>
      </c>
      <c r="G34" s="196">
        <v>1122</v>
      </c>
      <c r="H34" s="197">
        <f t="shared" si="0"/>
        <v>7.2657743785850881E-2</v>
      </c>
      <c r="I34" s="198">
        <f t="shared" si="1"/>
        <v>-0.62537562604340569</v>
      </c>
      <c r="J34" s="197">
        <f t="shared" si="2"/>
        <v>1.7735457162232013E-3</v>
      </c>
      <c r="K34" s="199">
        <f t="shared" si="3"/>
        <v>1</v>
      </c>
      <c r="L34" s="196">
        <v>176</v>
      </c>
      <c r="M34" s="196">
        <v>126</v>
      </c>
      <c r="N34" s="196">
        <v>145</v>
      </c>
      <c r="O34" s="196">
        <v>171</v>
      </c>
      <c r="P34" s="196">
        <v>217</v>
      </c>
      <c r="Q34" s="197">
        <f t="shared" si="6"/>
        <v>0.26900584795321647</v>
      </c>
      <c r="R34" s="198">
        <f t="shared" si="7"/>
        <v>0.23295454545454541</v>
      </c>
      <c r="S34" s="197">
        <f t="shared" si="8"/>
        <v>1.2572931694796428E-3</v>
      </c>
      <c r="T34" s="199">
        <f t="shared" si="4"/>
        <v>0.19340463458110516</v>
      </c>
      <c r="U34" s="196">
        <v>2703</v>
      </c>
      <c r="V34" s="196">
        <v>1845</v>
      </c>
      <c r="W34" s="196">
        <v>256</v>
      </c>
      <c r="X34" s="196">
        <v>650</v>
      </c>
      <c r="Y34" s="196">
        <v>814</v>
      </c>
      <c r="Z34" s="197">
        <f t="shared" si="9"/>
        <v>0.25230769230769234</v>
      </c>
      <c r="AA34" s="198">
        <f t="shared" si="10"/>
        <v>-0.69885312615612283</v>
      </c>
      <c r="AB34" s="197">
        <f t="shared" si="11"/>
        <v>2.6686774637728673E-3</v>
      </c>
      <c r="AC34" s="199">
        <f t="shared" si="5"/>
        <v>0.72549019607843135</v>
      </c>
      <c r="AD34" s="149"/>
    </row>
    <row r="35" spans="1:32" x14ac:dyDescent="0.25">
      <c r="A35" s="207" t="s">
        <v>376</v>
      </c>
      <c r="B35" s="195" t="s">
        <v>217</v>
      </c>
      <c r="C35" s="196">
        <v>737</v>
      </c>
      <c r="D35" s="196">
        <v>448</v>
      </c>
      <c r="E35" s="196">
        <v>112</v>
      </c>
      <c r="F35" s="196">
        <v>706</v>
      </c>
      <c r="G35" s="196">
        <v>939</v>
      </c>
      <c r="H35" s="197">
        <f t="shared" si="0"/>
        <v>0.33002832861189813</v>
      </c>
      <c r="I35" s="198">
        <f t="shared" si="1"/>
        <v>0.27408412483039357</v>
      </c>
      <c r="J35" s="197">
        <f t="shared" si="2"/>
        <v>1.4842775646466899E-3</v>
      </c>
      <c r="K35" s="199">
        <f t="shared" si="3"/>
        <v>1</v>
      </c>
      <c r="L35" s="196">
        <v>198</v>
      </c>
      <c r="M35" s="196">
        <v>74</v>
      </c>
      <c r="N35" s="196">
        <v>69</v>
      </c>
      <c r="O35" s="196">
        <v>157</v>
      </c>
      <c r="P35" s="196">
        <v>233</v>
      </c>
      <c r="Q35" s="197">
        <f t="shared" si="6"/>
        <v>0.484076433121019</v>
      </c>
      <c r="R35" s="198">
        <f t="shared" si="7"/>
        <v>0.17676767676767668</v>
      </c>
      <c r="S35" s="197">
        <f t="shared" si="8"/>
        <v>1.3499968133122433E-3</v>
      </c>
      <c r="T35" s="199">
        <f t="shared" si="4"/>
        <v>0.24813631522896698</v>
      </c>
      <c r="U35" s="196">
        <v>425</v>
      </c>
      <c r="V35" s="196">
        <v>297</v>
      </c>
      <c r="W35" s="196">
        <v>37</v>
      </c>
      <c r="X35" s="196">
        <v>414</v>
      </c>
      <c r="Y35" s="196">
        <v>494</v>
      </c>
      <c r="Z35" s="197">
        <f t="shared" si="9"/>
        <v>0.19323671497584538</v>
      </c>
      <c r="AA35" s="198">
        <f t="shared" si="10"/>
        <v>0.16235294117647059</v>
      </c>
      <c r="AB35" s="197">
        <f t="shared" si="11"/>
        <v>1.619565930102944E-3</v>
      </c>
      <c r="AC35" s="199">
        <f t="shared" si="5"/>
        <v>0.52609158679446222</v>
      </c>
      <c r="AD35" s="149"/>
    </row>
    <row r="36" spans="1:32" x14ac:dyDescent="0.25">
      <c r="A36" s="200" t="s">
        <v>377</v>
      </c>
      <c r="B36" s="201" t="s">
        <v>377</v>
      </c>
      <c r="C36" s="202">
        <f>C11-SUM(C12:C35)</f>
        <v>20590</v>
      </c>
      <c r="D36" s="202">
        <f>D11-SUM(D12:D35)</f>
        <v>12157</v>
      </c>
      <c r="E36" s="202">
        <f>E11-SUM(E12:E35)</f>
        <v>10120</v>
      </c>
      <c r="F36" s="202">
        <f>F11-SUM(F12:F35)</f>
        <v>21798</v>
      </c>
      <c r="G36" s="202">
        <f>G11-SUM(G12:G35)</f>
        <v>25580</v>
      </c>
      <c r="H36" s="203">
        <f t="shared" si="0"/>
        <v>0.17350215616111564</v>
      </c>
      <c r="I36" s="204">
        <f t="shared" si="1"/>
        <v>0.24235065565808656</v>
      </c>
      <c r="J36" s="203">
        <f t="shared" si="2"/>
        <v>4.0434313209438043E-2</v>
      </c>
      <c r="K36" s="205">
        <f t="shared" si="3"/>
        <v>1</v>
      </c>
      <c r="L36" s="202">
        <f>L11-SUM(L12:L35)</f>
        <v>6631</v>
      </c>
      <c r="M36" s="202">
        <f>M11-SUM(M12:M35)</f>
        <v>3503</v>
      </c>
      <c r="N36" s="202">
        <f>N11-SUM(N12:N35)</f>
        <v>4310</v>
      </c>
      <c r="O36" s="202">
        <f>O11-SUM(O12:O35)</f>
        <v>7195</v>
      </c>
      <c r="P36" s="202">
        <f>P11-SUM(P12:P35)</f>
        <v>9147</v>
      </c>
      <c r="Q36" s="203">
        <f t="shared" si="6"/>
        <v>0.27129951355107718</v>
      </c>
      <c r="R36" s="204">
        <f t="shared" si="7"/>
        <v>0.37942995023375059</v>
      </c>
      <c r="S36" s="203">
        <f t="shared" si="8"/>
        <v>5.2997514383549736E-2</v>
      </c>
      <c r="T36" s="205">
        <f t="shared" si="4"/>
        <v>0.35758405003909305</v>
      </c>
      <c r="U36" s="202">
        <f>U11-SUM(U12:U35)</f>
        <v>8524</v>
      </c>
      <c r="V36" s="202">
        <f>V11-SUM(V12:V35)</f>
        <v>5538</v>
      </c>
      <c r="W36" s="202">
        <f>W11-SUM(W12:W35)</f>
        <v>4756</v>
      </c>
      <c r="X36" s="202">
        <f>X11-SUM(X12:X35)</f>
        <v>10988</v>
      </c>
      <c r="Y36" s="202">
        <f>Y11-SUM(Y12:Y35)</f>
        <v>12208</v>
      </c>
      <c r="Z36" s="203">
        <f t="shared" si="9"/>
        <v>0.11103021477975972</v>
      </c>
      <c r="AA36" s="204">
        <f t="shared" si="10"/>
        <v>0.43219145940872838</v>
      </c>
      <c r="AB36" s="203">
        <f t="shared" si="11"/>
        <v>4.0023605009507572E-2</v>
      </c>
      <c r="AC36" s="205">
        <f t="shared" si="5"/>
        <v>0.4772478498827209</v>
      </c>
      <c r="AD36" s="149"/>
    </row>
    <row r="37" spans="1:32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D37" s="149"/>
      <c r="AE37" s="149"/>
    </row>
    <row r="38" spans="1:32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7"/>
      <c r="AD38" s="50"/>
      <c r="AE38" s="50"/>
      <c r="AF38" s="50"/>
    </row>
    <row r="39" spans="1:32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520</v>
      </c>
      <c r="V39" s="182" t="s">
        <v>521</v>
      </c>
      <c r="W39" s="182" t="s">
        <v>522</v>
      </c>
      <c r="X39" s="182" t="s">
        <v>523</v>
      </c>
      <c r="Y39" s="182" t="s">
        <v>524</v>
      </c>
      <c r="Z39" s="183" t="str">
        <f>CONCATENATE("var. ",RIGHT(Y39,2),"/",RIGHT(X39,2))</f>
        <v>var. 23/22</v>
      </c>
      <c r="AA39" s="183" t="str">
        <f>CONCATENATE("var. ",RIGHT(Y39,2),"/",RIGHT(U39,2))</f>
        <v>var. 23/19</v>
      </c>
      <c r="AB39" s="183" t="str">
        <f>CONCATENATE("Cuota s/ total lugares de residencia ",RIGHT(Y39,4))</f>
        <v>Cuota s/ total lugares de residencia 2023</v>
      </c>
      <c r="AC39" s="184" t="str">
        <f>CONCATENATE("cuota s/ Canarias ",RIGHT(Y39,4))</f>
        <v>cuota s/ Canarias 2023</v>
      </c>
      <c r="AD39" s="206"/>
      <c r="AE39" s="206"/>
      <c r="AF39" s="206"/>
    </row>
    <row r="40" spans="1:32" x14ac:dyDescent="0.25">
      <c r="B40" s="186" t="s">
        <v>133</v>
      </c>
      <c r="C40" s="187">
        <f>C41+C44</f>
        <v>28803</v>
      </c>
      <c r="D40" s="187">
        <f>D41+D44</f>
        <v>13602</v>
      </c>
      <c r="E40" s="187">
        <f>E41+E44</f>
        <v>538</v>
      </c>
      <c r="F40" s="187">
        <f>F41+F44</f>
        <v>25946</v>
      </c>
      <c r="G40" s="187">
        <f>G41+G44</f>
        <v>28725</v>
      </c>
      <c r="H40" s="188">
        <f t="shared" ref="H40:H69" si="12">IFERROR(G40/F40-1,"-")</f>
        <v>0.10710706852694063</v>
      </c>
      <c r="I40" s="188">
        <f t="shared" ref="I40:I69" si="13">IFERROR(G40/C40-1,"-")</f>
        <v>-2.708051244662002E-3</v>
      </c>
      <c r="J40" s="188">
        <f t="shared" ref="J40:J69" si="14">G40/G$40</f>
        <v>1</v>
      </c>
      <c r="K40" s="189">
        <f t="shared" ref="K40:K69" si="15">G40/$G7</f>
        <v>4.5405615595821264E-2</v>
      </c>
      <c r="L40" s="187">
        <f>L41+L44</f>
        <v>100284</v>
      </c>
      <c r="M40" s="187">
        <f>M41+M44</f>
        <v>51766</v>
      </c>
      <c r="N40" s="187">
        <f>N41+N44</f>
        <v>12878</v>
      </c>
      <c r="O40" s="187">
        <f>O41+O44</f>
        <v>119927</v>
      </c>
      <c r="P40" s="187">
        <f>P41+P44</f>
        <v>126293</v>
      </c>
      <c r="Q40" s="188">
        <f>IFERROR(P40/O40-1,"-")</f>
        <v>5.308229172746759E-2</v>
      </c>
      <c r="R40" s="188">
        <f>IFERROR(P40/L40-1,"-")</f>
        <v>0.25935343624107543</v>
      </c>
      <c r="S40" s="188">
        <f t="shared" ref="S40:S69" si="16">P40/P$40</f>
        <v>1</v>
      </c>
      <c r="T40" s="189">
        <f t="shared" ref="T40:T69" si="17">P40/$G7</f>
        <v>0.19963138069427519</v>
      </c>
      <c r="U40" s="187">
        <f>U41+U44</f>
        <v>0</v>
      </c>
      <c r="V40" s="187">
        <f>V41+V44</f>
        <v>0</v>
      </c>
      <c r="W40" s="187">
        <f>W41+W44</f>
        <v>0</v>
      </c>
      <c r="X40" s="187">
        <f>X41+X44</f>
        <v>0</v>
      </c>
      <c r="Y40" s="187">
        <f>Y41+Y44</f>
        <v>0</v>
      </c>
      <c r="Z40" s="188" t="str">
        <f>IFERROR(Y40/X40-1,"-")</f>
        <v>-</v>
      </c>
      <c r="AA40" s="188" t="str">
        <f>IFERROR(Y40/U40-1,"-")</f>
        <v>-</v>
      </c>
      <c r="AB40" s="188" t="e">
        <f t="shared" ref="AB40:AB69" si="18">Y40/Y$40</f>
        <v>#DIV/0!</v>
      </c>
      <c r="AC40" s="189">
        <f t="shared" ref="AC40:AC69" si="19">Y40/$G7</f>
        <v>0</v>
      </c>
      <c r="AD40" s="50"/>
      <c r="AE40" s="50"/>
      <c r="AF40" s="50"/>
    </row>
    <row r="41" spans="1:32" x14ac:dyDescent="0.25">
      <c r="B41" s="190" t="s">
        <v>166</v>
      </c>
      <c r="C41" s="191">
        <v>2503</v>
      </c>
      <c r="D41" s="191">
        <v>586</v>
      </c>
      <c r="E41" s="191">
        <v>109</v>
      </c>
      <c r="F41" s="191">
        <v>2765</v>
      </c>
      <c r="G41" s="191">
        <v>2370</v>
      </c>
      <c r="H41" s="192">
        <f t="shared" si="12"/>
        <v>-0.1428571428571429</v>
      </c>
      <c r="I41" s="193">
        <f t="shared" si="13"/>
        <v>-5.3136236516180602E-2</v>
      </c>
      <c r="J41" s="192">
        <f t="shared" si="14"/>
        <v>8.2506527415143596E-2</v>
      </c>
      <c r="K41" s="194">
        <f t="shared" si="15"/>
        <v>3.1611380096834861E-2</v>
      </c>
      <c r="L41" s="191">
        <v>15171</v>
      </c>
      <c r="M41" s="191">
        <v>6762</v>
      </c>
      <c r="N41" s="191">
        <v>4659</v>
      </c>
      <c r="O41" s="191">
        <v>16526</v>
      </c>
      <c r="P41" s="191">
        <v>14299</v>
      </c>
      <c r="Q41" s="192">
        <f>IFERROR(P41/O41-1,"-")</f>
        <v>-0.13475735205131312</v>
      </c>
      <c r="R41" s="193">
        <f>IFERROR(P41/L41-1,"-")</f>
        <v>-5.7478083185024009E-2</v>
      </c>
      <c r="S41" s="192">
        <f t="shared" si="16"/>
        <v>0.11322084359386506</v>
      </c>
      <c r="T41" s="194">
        <f t="shared" si="17"/>
        <v>0.19072199325090367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2" t="str">
        <f>IFERROR(Y41/X41-1,"-")</f>
        <v>-</v>
      </c>
      <c r="AA41" s="193" t="str">
        <f>IFERROR(Y41/U41-1,"-")</f>
        <v>-</v>
      </c>
      <c r="AB41" s="192" t="e">
        <f t="shared" si="18"/>
        <v>#DIV/0!</v>
      </c>
      <c r="AC41" s="194">
        <f t="shared" si="19"/>
        <v>0</v>
      </c>
      <c r="AD41" s="50"/>
      <c r="AE41" s="50"/>
      <c r="AF41" s="50"/>
    </row>
    <row r="42" spans="1:32" x14ac:dyDescent="0.25">
      <c r="B42" s="195" t="s">
        <v>98</v>
      </c>
      <c r="C42" s="196">
        <v>1701</v>
      </c>
      <c r="D42" s="196">
        <v>259</v>
      </c>
      <c r="E42" s="196">
        <v>24</v>
      </c>
      <c r="F42" s="196">
        <v>1558</v>
      </c>
      <c r="G42" s="196">
        <v>1377</v>
      </c>
      <c r="H42" s="197">
        <f t="shared" si="12"/>
        <v>-0.1161745827984596</v>
      </c>
      <c r="I42" s="198">
        <f t="shared" si="13"/>
        <v>-0.19047619047619047</v>
      </c>
      <c r="J42" s="197">
        <f t="shared" si="14"/>
        <v>4.7937336814621409E-2</v>
      </c>
      <c r="K42" s="199">
        <f t="shared" si="15"/>
        <v>4.0045367300645611E-2</v>
      </c>
      <c r="L42" s="196">
        <v>4461</v>
      </c>
      <c r="M42" s="196">
        <v>1843</v>
      </c>
      <c r="N42" s="196">
        <v>675</v>
      </c>
      <c r="O42" s="196">
        <v>3198</v>
      </c>
      <c r="P42" s="196">
        <v>3779</v>
      </c>
      <c r="Q42" s="197">
        <f>IFERROR(P42/O42-1,"-")</f>
        <v>0.18167604752970612</v>
      </c>
      <c r="R42" s="198">
        <f>IFERROR(P42/L42-1,"-")</f>
        <v>-0.1528805200627662</v>
      </c>
      <c r="S42" s="197">
        <f t="shared" si="16"/>
        <v>2.9922481847766701E-2</v>
      </c>
      <c r="T42" s="199">
        <f t="shared" si="17"/>
        <v>0.10989937765369627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7" t="str">
        <f>IFERROR(Y42/X42-1,"-")</f>
        <v>-</v>
      </c>
      <c r="AA42" s="198" t="str">
        <f>IFERROR(Y42/U42-1,"-")</f>
        <v>-</v>
      </c>
      <c r="AB42" s="197" t="e">
        <f t="shared" si="18"/>
        <v>#DIV/0!</v>
      </c>
      <c r="AC42" s="199">
        <f t="shared" si="19"/>
        <v>0</v>
      </c>
      <c r="AD42" s="50"/>
      <c r="AE42" s="50"/>
      <c r="AF42" s="50"/>
    </row>
    <row r="43" spans="1:32" x14ac:dyDescent="0.25">
      <c r="B43" s="195" t="s">
        <v>170</v>
      </c>
      <c r="C43" s="196">
        <v>802</v>
      </c>
      <c r="D43" s="196">
        <v>327</v>
      </c>
      <c r="E43" s="196">
        <v>85</v>
      </c>
      <c r="F43" s="196">
        <v>1207</v>
      </c>
      <c r="G43" s="196">
        <v>993</v>
      </c>
      <c r="H43" s="197">
        <f t="shared" si="12"/>
        <v>-0.17729908864954436</v>
      </c>
      <c r="I43" s="198">
        <f t="shared" si="13"/>
        <v>0.23815461346633415</v>
      </c>
      <c r="J43" s="197">
        <f t="shared" si="14"/>
        <v>3.4569190600522194E-2</v>
      </c>
      <c r="K43" s="199">
        <f t="shared" si="15"/>
        <v>2.4465962007539359E-2</v>
      </c>
      <c r="L43" s="196">
        <v>10710</v>
      </c>
      <c r="M43" s="196">
        <v>4919</v>
      </c>
      <c r="N43" s="196">
        <v>3984</v>
      </c>
      <c r="O43" s="196">
        <v>13328</v>
      </c>
      <c r="P43" s="196">
        <v>10520</v>
      </c>
      <c r="Q43" s="197">
        <f>IFERROR(P43/O43-1,"-")</f>
        <v>-0.21068427370948384</v>
      </c>
      <c r="R43" s="198">
        <f>IFERROR(P43/L43-1,"-")</f>
        <v>-1.7740429505135435E-2</v>
      </c>
      <c r="S43" s="197">
        <f t="shared" si="16"/>
        <v>8.3298361746098365E-2</v>
      </c>
      <c r="T43" s="199">
        <f t="shared" si="17"/>
        <v>0.25919629437997388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7" t="str">
        <f>IFERROR(Y43/X43-1,"-")</f>
        <v>-</v>
      </c>
      <c r="AA43" s="198" t="str">
        <f>IFERROR(Y43/U43-1,"-")</f>
        <v>-</v>
      </c>
      <c r="AB43" s="197" t="e">
        <f t="shared" si="18"/>
        <v>#DIV/0!</v>
      </c>
      <c r="AC43" s="199">
        <f t="shared" si="19"/>
        <v>0</v>
      </c>
      <c r="AD43" s="50"/>
      <c r="AE43" s="50"/>
      <c r="AF43" s="50"/>
    </row>
    <row r="44" spans="1:32" x14ac:dyDescent="0.25">
      <c r="B44" s="190" t="s">
        <v>178</v>
      </c>
      <c r="C44" s="191">
        <v>26300</v>
      </c>
      <c r="D44" s="191">
        <v>13016</v>
      </c>
      <c r="E44" s="191">
        <v>429</v>
      </c>
      <c r="F44" s="191">
        <v>23181</v>
      </c>
      <c r="G44" s="191">
        <v>26355</v>
      </c>
      <c r="H44" s="192">
        <f t="shared" si="12"/>
        <v>0.13692247961692772</v>
      </c>
      <c r="I44" s="193">
        <f t="shared" si="13"/>
        <v>2.0912547528517678E-3</v>
      </c>
      <c r="J44" s="192">
        <f t="shared" si="14"/>
        <v>0.91749347258485636</v>
      </c>
      <c r="K44" s="194">
        <f t="shared" si="15"/>
        <v>4.7260148693285133E-2</v>
      </c>
      <c r="L44" s="191">
        <v>85113</v>
      </c>
      <c r="M44" s="191">
        <v>45004</v>
      </c>
      <c r="N44" s="191">
        <v>8219</v>
      </c>
      <c r="O44" s="191">
        <v>103401</v>
      </c>
      <c r="P44" s="191">
        <v>111994</v>
      </c>
      <c r="Q44" s="192">
        <f>IFERROR(P44/O44-1,"-")</f>
        <v>8.3103645032446494E-2</v>
      </c>
      <c r="R44" s="193">
        <f>IFERROR(P44/L44-1,"-")</f>
        <v>0.31582719443563256</v>
      </c>
      <c r="S44" s="192">
        <f t="shared" si="16"/>
        <v>0.88677915640613492</v>
      </c>
      <c r="T44" s="194">
        <f t="shared" si="17"/>
        <v>0.20082918204347466</v>
      </c>
      <c r="U44" s="191">
        <v>0</v>
      </c>
      <c r="V44" s="191">
        <v>0</v>
      </c>
      <c r="W44" s="191">
        <v>0</v>
      </c>
      <c r="X44" s="191">
        <v>0</v>
      </c>
      <c r="Y44" s="191">
        <v>0</v>
      </c>
      <c r="Z44" s="192" t="str">
        <f>IFERROR(Y44/X44-1,"-")</f>
        <v>-</v>
      </c>
      <c r="AA44" s="193" t="str">
        <f>IFERROR(Y44/U44-1,"-")</f>
        <v>-</v>
      </c>
      <c r="AB44" s="192" t="e">
        <f t="shared" si="18"/>
        <v>#DIV/0!</v>
      </c>
      <c r="AC44" s="194">
        <f t="shared" si="19"/>
        <v>0</v>
      </c>
      <c r="AD44" s="50"/>
      <c r="AE44" s="50"/>
      <c r="AF44" s="50"/>
    </row>
    <row r="45" spans="1:32" x14ac:dyDescent="0.25">
      <c r="B45" s="195" t="s">
        <v>182</v>
      </c>
      <c r="C45" s="196">
        <v>8430</v>
      </c>
      <c r="D45" s="196">
        <v>3639</v>
      </c>
      <c r="E45" s="196">
        <v>27</v>
      </c>
      <c r="F45" s="196">
        <v>6673</v>
      </c>
      <c r="G45" s="196">
        <v>8581</v>
      </c>
      <c r="H45" s="197">
        <f t="shared" si="12"/>
        <v>0.28592836805035216</v>
      </c>
      <c r="I45" s="198">
        <f t="shared" si="13"/>
        <v>1.7912218268090196E-2</v>
      </c>
      <c r="J45" s="197">
        <f t="shared" si="14"/>
        <v>0.29872932985204526</v>
      </c>
      <c r="K45" s="199">
        <f t="shared" si="15"/>
        <v>3.6911495859769869E-2</v>
      </c>
      <c r="L45" s="196">
        <v>43972</v>
      </c>
      <c r="M45" s="196">
        <v>23695</v>
      </c>
      <c r="N45" s="196">
        <v>381</v>
      </c>
      <c r="O45" s="196">
        <v>55306</v>
      </c>
      <c r="P45" s="196">
        <v>60181</v>
      </c>
      <c r="Q45" s="197">
        <f t="shared" ref="Q45:Q69" si="20">IFERROR(P45/O45-1,"-")</f>
        <v>8.8145951614652995E-2</v>
      </c>
      <c r="R45" s="198">
        <f t="shared" ref="R45:R69" si="21">IFERROR(P45/L45-1,"-")</f>
        <v>0.36862094059856276</v>
      </c>
      <c r="S45" s="197">
        <f t="shared" si="16"/>
        <v>0.47651888861615449</v>
      </c>
      <c r="T45" s="199">
        <f t="shared" si="17"/>
        <v>0.25887084632756208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7" t="str">
        <f t="shared" ref="Z45:Z69" si="22">IFERROR(Y45/X45-1,"-")</f>
        <v>-</v>
      </c>
      <c r="AA45" s="198" t="str">
        <f t="shared" ref="AA45:AA69" si="23">IFERROR(Y45/U45-1,"-")</f>
        <v>-</v>
      </c>
      <c r="AB45" s="197" t="e">
        <f t="shared" si="18"/>
        <v>#DIV/0!</v>
      </c>
      <c r="AC45" s="199">
        <f t="shared" si="19"/>
        <v>0</v>
      </c>
      <c r="AD45" s="50"/>
      <c r="AE45" s="50"/>
      <c r="AF45" s="50"/>
    </row>
    <row r="46" spans="1:32" x14ac:dyDescent="0.25">
      <c r="B46" s="195" t="s">
        <v>186</v>
      </c>
      <c r="C46" s="196">
        <v>10254</v>
      </c>
      <c r="D46" s="196">
        <v>5225</v>
      </c>
      <c r="E46" s="196">
        <v>151</v>
      </c>
      <c r="F46" s="196">
        <v>9847</v>
      </c>
      <c r="G46" s="196">
        <v>10774</v>
      </c>
      <c r="H46" s="197">
        <f t="shared" si="12"/>
        <v>9.4140347313902639E-2</v>
      </c>
      <c r="I46" s="198">
        <f t="shared" si="13"/>
        <v>5.0711917300565679E-2</v>
      </c>
      <c r="J46" s="197">
        <f t="shared" si="14"/>
        <v>0.37507397737162751</v>
      </c>
      <c r="K46" s="199">
        <f t="shared" si="15"/>
        <v>0.12222348269994328</v>
      </c>
      <c r="L46" s="196">
        <v>11785</v>
      </c>
      <c r="M46" s="196">
        <v>5898</v>
      </c>
      <c r="N46" s="196">
        <v>1001</v>
      </c>
      <c r="O46" s="196">
        <v>10611</v>
      </c>
      <c r="P46" s="196">
        <v>12336</v>
      </c>
      <c r="Q46" s="197">
        <f t="shared" si="20"/>
        <v>0.16256714729997168</v>
      </c>
      <c r="R46" s="198">
        <f t="shared" si="21"/>
        <v>4.6754348748409003E-2</v>
      </c>
      <c r="S46" s="197">
        <f t="shared" si="16"/>
        <v>9.7677622671090245E-2</v>
      </c>
      <c r="T46" s="199">
        <f t="shared" si="17"/>
        <v>0.13994327850255248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7" t="str">
        <f t="shared" si="22"/>
        <v>-</v>
      </c>
      <c r="AA46" s="198" t="str">
        <f t="shared" si="23"/>
        <v>-</v>
      </c>
      <c r="AB46" s="197" t="e">
        <f t="shared" si="18"/>
        <v>#DIV/0!</v>
      </c>
      <c r="AC46" s="199">
        <f t="shared" si="19"/>
        <v>0</v>
      </c>
      <c r="AD46" s="50"/>
      <c r="AE46" s="50"/>
      <c r="AF46" s="50"/>
    </row>
    <row r="47" spans="1:32" x14ac:dyDescent="0.25">
      <c r="B47" s="195" t="s">
        <v>190</v>
      </c>
      <c r="C47" s="196">
        <v>1091</v>
      </c>
      <c r="D47" s="196">
        <v>483</v>
      </c>
      <c r="E47" s="196">
        <v>27</v>
      </c>
      <c r="F47" s="196">
        <v>1150</v>
      </c>
      <c r="G47" s="196">
        <v>884</v>
      </c>
      <c r="H47" s="197">
        <f t="shared" si="12"/>
        <v>-0.231304347826087</v>
      </c>
      <c r="I47" s="198">
        <f t="shared" si="13"/>
        <v>-0.18973418881759851</v>
      </c>
      <c r="J47" s="197">
        <f t="shared" si="14"/>
        <v>3.0774586597040906E-2</v>
      </c>
      <c r="K47" s="199">
        <f t="shared" si="15"/>
        <v>2.9357066950053134E-2</v>
      </c>
      <c r="L47" s="196">
        <v>5139</v>
      </c>
      <c r="M47" s="196">
        <v>3790</v>
      </c>
      <c r="N47" s="196">
        <v>3373</v>
      </c>
      <c r="O47" s="196">
        <v>8657</v>
      </c>
      <c r="P47" s="196">
        <v>8667</v>
      </c>
      <c r="Q47" s="197">
        <f t="shared" si="20"/>
        <v>1.1551345731777296E-3</v>
      </c>
      <c r="R47" s="198">
        <f t="shared" si="21"/>
        <v>0.68651488616462353</v>
      </c>
      <c r="S47" s="197">
        <f t="shared" si="16"/>
        <v>6.8626131297854984E-2</v>
      </c>
      <c r="T47" s="199">
        <f t="shared" si="17"/>
        <v>0.28782545164718387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7" t="str">
        <f t="shared" si="22"/>
        <v>-</v>
      </c>
      <c r="AA47" s="198" t="str">
        <f t="shared" si="23"/>
        <v>-</v>
      </c>
      <c r="AB47" s="197" t="e">
        <f t="shared" si="18"/>
        <v>#DIV/0!</v>
      </c>
      <c r="AC47" s="199">
        <f t="shared" si="19"/>
        <v>0</v>
      </c>
      <c r="AD47" s="50"/>
      <c r="AE47" s="50"/>
      <c r="AF47" s="50"/>
    </row>
    <row r="48" spans="1:32" x14ac:dyDescent="0.25">
      <c r="B48" s="195" t="s">
        <v>199</v>
      </c>
      <c r="C48" s="196">
        <v>306</v>
      </c>
      <c r="D48" s="196">
        <v>178</v>
      </c>
      <c r="E48" s="196">
        <v>10</v>
      </c>
      <c r="F48" s="196">
        <v>942</v>
      </c>
      <c r="G48" s="196">
        <v>950</v>
      </c>
      <c r="H48" s="197">
        <f t="shared" si="12"/>
        <v>8.4925690021231404E-3</v>
      </c>
      <c r="I48" s="198">
        <f t="shared" si="13"/>
        <v>2.1045751633986929</v>
      </c>
      <c r="J48" s="197">
        <f t="shared" si="14"/>
        <v>3.3072236727589209E-2</v>
      </c>
      <c r="K48" s="199">
        <f t="shared" si="15"/>
        <v>4.5207956600361664E-2</v>
      </c>
      <c r="L48" s="196">
        <v>2005</v>
      </c>
      <c r="M48" s="196">
        <v>1084</v>
      </c>
      <c r="N48" s="196">
        <v>80</v>
      </c>
      <c r="O48" s="196">
        <v>3284</v>
      </c>
      <c r="P48" s="196">
        <v>2676</v>
      </c>
      <c r="Q48" s="197">
        <f t="shared" si="20"/>
        <v>-0.18514007308160785</v>
      </c>
      <c r="R48" s="198">
        <f t="shared" si="21"/>
        <v>0.33466334164588529</v>
      </c>
      <c r="S48" s="197">
        <f t="shared" si="16"/>
        <v>2.1188822816783196E-2</v>
      </c>
      <c r="T48" s="199">
        <f t="shared" si="17"/>
        <v>0.12734367564480822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7" t="str">
        <f t="shared" si="22"/>
        <v>-</v>
      </c>
      <c r="AA48" s="198" t="str">
        <f t="shared" si="23"/>
        <v>-</v>
      </c>
      <c r="AB48" s="197" t="e">
        <f t="shared" si="18"/>
        <v>#DIV/0!</v>
      </c>
      <c r="AC48" s="199">
        <f t="shared" si="19"/>
        <v>0</v>
      </c>
      <c r="AD48" s="50"/>
      <c r="AE48" s="50"/>
      <c r="AF48" s="50"/>
    </row>
    <row r="49" spans="2:32" x14ac:dyDescent="0.25">
      <c r="B49" s="195" t="s">
        <v>194</v>
      </c>
      <c r="C49" s="196">
        <v>357</v>
      </c>
      <c r="D49" s="196">
        <v>184</v>
      </c>
      <c r="E49" s="196">
        <v>18</v>
      </c>
      <c r="F49" s="196">
        <v>325</v>
      </c>
      <c r="G49" s="196">
        <v>326</v>
      </c>
      <c r="H49" s="197">
        <f t="shared" si="12"/>
        <v>3.0769230769229772E-3</v>
      </c>
      <c r="I49" s="198">
        <f t="shared" si="13"/>
        <v>-8.6834733893557448E-2</v>
      </c>
      <c r="J49" s="197">
        <f t="shared" si="14"/>
        <v>1.134899912967798E-2</v>
      </c>
      <c r="K49" s="199">
        <f t="shared" si="15"/>
        <v>1.2884356967828629E-2</v>
      </c>
      <c r="L49" s="196">
        <v>2711</v>
      </c>
      <c r="M49" s="196">
        <v>1141</v>
      </c>
      <c r="N49" s="196">
        <v>554</v>
      </c>
      <c r="O49" s="196">
        <v>2804</v>
      </c>
      <c r="P49" s="196">
        <v>2438</v>
      </c>
      <c r="Q49" s="197">
        <f t="shared" si="20"/>
        <v>-0.130527817403709</v>
      </c>
      <c r="R49" s="198">
        <f t="shared" si="21"/>
        <v>-0.10070084839542603</v>
      </c>
      <c r="S49" s="197">
        <f t="shared" si="16"/>
        <v>1.9304316153706064E-2</v>
      </c>
      <c r="T49" s="199">
        <f t="shared" si="17"/>
        <v>9.6356019287012887E-2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7" t="str">
        <f t="shared" si="22"/>
        <v>-</v>
      </c>
      <c r="AA49" s="198" t="str">
        <f t="shared" si="23"/>
        <v>-</v>
      </c>
      <c r="AB49" s="197" t="e">
        <f t="shared" si="18"/>
        <v>#DIV/0!</v>
      </c>
      <c r="AC49" s="199">
        <f t="shared" si="19"/>
        <v>0</v>
      </c>
      <c r="AD49" s="50"/>
      <c r="AE49" s="50"/>
      <c r="AF49" s="50"/>
    </row>
    <row r="50" spans="2:32" x14ac:dyDescent="0.25">
      <c r="B50" s="195" t="s">
        <v>203</v>
      </c>
      <c r="C50" s="196">
        <v>434</v>
      </c>
      <c r="D50" s="196">
        <v>157</v>
      </c>
      <c r="E50" s="196">
        <v>8</v>
      </c>
      <c r="F50" s="196">
        <v>600</v>
      </c>
      <c r="G50" s="196">
        <v>397</v>
      </c>
      <c r="H50" s="197">
        <f t="shared" si="12"/>
        <v>-0.33833333333333337</v>
      </c>
      <c r="I50" s="198">
        <f t="shared" si="13"/>
        <v>-8.5253456221198176E-2</v>
      </c>
      <c r="J50" s="197">
        <f t="shared" si="14"/>
        <v>1.3820713664055701E-2</v>
      </c>
      <c r="K50" s="199">
        <f t="shared" si="15"/>
        <v>2.9775744393609839E-2</v>
      </c>
      <c r="L50" s="196">
        <v>2639</v>
      </c>
      <c r="M50" s="196">
        <v>1183</v>
      </c>
      <c r="N50" s="196">
        <v>574</v>
      </c>
      <c r="O50" s="196">
        <v>2740</v>
      </c>
      <c r="P50" s="196">
        <v>2762</v>
      </c>
      <c r="Q50" s="197">
        <f t="shared" si="20"/>
        <v>8.0291970802919277E-3</v>
      </c>
      <c r="R50" s="198">
        <f t="shared" si="21"/>
        <v>4.6608563849943163E-2</v>
      </c>
      <c r="S50" s="197">
        <f t="shared" si="16"/>
        <v>2.1869779005962327E-2</v>
      </c>
      <c r="T50" s="199">
        <f t="shared" si="17"/>
        <v>0.20715517887947199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7" t="str">
        <f t="shared" si="22"/>
        <v>-</v>
      </c>
      <c r="AA50" s="198" t="str">
        <f t="shared" si="23"/>
        <v>-</v>
      </c>
      <c r="AB50" s="197" t="e">
        <f t="shared" si="18"/>
        <v>#DIV/0!</v>
      </c>
      <c r="AC50" s="199">
        <f t="shared" si="19"/>
        <v>0</v>
      </c>
      <c r="AD50" s="50"/>
      <c r="AE50" s="50"/>
      <c r="AF50" s="50"/>
    </row>
    <row r="51" spans="2:32" x14ac:dyDescent="0.25">
      <c r="B51" s="195" t="s">
        <v>207</v>
      </c>
      <c r="C51" s="196">
        <v>376</v>
      </c>
      <c r="D51" s="196">
        <v>81</v>
      </c>
      <c r="E51" s="196">
        <v>18</v>
      </c>
      <c r="F51" s="196">
        <v>481</v>
      </c>
      <c r="G51" s="196">
        <v>762</v>
      </c>
      <c r="H51" s="197">
        <f t="shared" si="12"/>
        <v>0.58419958419958418</v>
      </c>
      <c r="I51" s="198">
        <f t="shared" si="13"/>
        <v>1.0265957446808511</v>
      </c>
      <c r="J51" s="197">
        <f t="shared" si="14"/>
        <v>2.6527415143603131E-2</v>
      </c>
      <c r="K51" s="199">
        <f t="shared" si="15"/>
        <v>2.6413393878470658E-2</v>
      </c>
      <c r="L51" s="196">
        <v>8114</v>
      </c>
      <c r="M51" s="196">
        <v>3808</v>
      </c>
      <c r="N51" s="196">
        <v>360</v>
      </c>
      <c r="O51" s="196">
        <v>12113</v>
      </c>
      <c r="P51" s="196">
        <v>13792</v>
      </c>
      <c r="Q51" s="197">
        <f t="shared" si="20"/>
        <v>0.13861140922975324</v>
      </c>
      <c r="R51" s="198">
        <f t="shared" si="21"/>
        <v>0.69977816120285929</v>
      </c>
      <c r="S51" s="197">
        <f t="shared" si="16"/>
        <v>0.10920636931579739</v>
      </c>
      <c r="T51" s="199">
        <f t="shared" si="17"/>
        <v>0.47807549655100695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7" t="str">
        <f t="shared" si="22"/>
        <v>-</v>
      </c>
      <c r="AA51" s="198" t="str">
        <f t="shared" si="23"/>
        <v>-</v>
      </c>
      <c r="AB51" s="197" t="e">
        <f t="shared" si="18"/>
        <v>#DIV/0!</v>
      </c>
      <c r="AC51" s="199">
        <f t="shared" si="19"/>
        <v>0</v>
      </c>
      <c r="AD51" s="50"/>
      <c r="AE51" s="50"/>
      <c r="AF51" s="50"/>
    </row>
    <row r="52" spans="2:32" x14ac:dyDescent="0.25">
      <c r="B52" s="195" t="s">
        <v>229</v>
      </c>
      <c r="C52" s="196">
        <v>124</v>
      </c>
      <c r="D52" s="196">
        <v>73</v>
      </c>
      <c r="E52" s="196">
        <v>29</v>
      </c>
      <c r="F52" s="196">
        <v>259</v>
      </c>
      <c r="G52" s="196">
        <v>242</v>
      </c>
      <c r="H52" s="197">
        <f t="shared" si="12"/>
        <v>-6.5637065637065617E-2</v>
      </c>
      <c r="I52" s="198">
        <f t="shared" si="13"/>
        <v>0.95161290322580649</v>
      </c>
      <c r="J52" s="197">
        <f t="shared" si="14"/>
        <v>8.4247171453437769E-3</v>
      </c>
      <c r="K52" s="199">
        <f t="shared" si="15"/>
        <v>2.9880232127423138E-2</v>
      </c>
      <c r="L52" s="196">
        <v>666</v>
      </c>
      <c r="M52" s="196">
        <v>549</v>
      </c>
      <c r="N52" s="196">
        <v>166</v>
      </c>
      <c r="O52" s="196">
        <v>715</v>
      </c>
      <c r="P52" s="196">
        <v>940</v>
      </c>
      <c r="Q52" s="197">
        <f t="shared" si="20"/>
        <v>0.31468531468531458</v>
      </c>
      <c r="R52" s="198">
        <f t="shared" si="21"/>
        <v>0.41141141141141135</v>
      </c>
      <c r="S52" s="197">
        <f t="shared" si="16"/>
        <v>7.4430095096323628E-3</v>
      </c>
      <c r="T52" s="199">
        <f t="shared" si="17"/>
        <v>0.11606371156932954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7" t="str">
        <f t="shared" si="22"/>
        <v>-</v>
      </c>
      <c r="AA52" s="198" t="str">
        <f t="shared" si="23"/>
        <v>-</v>
      </c>
      <c r="AB52" s="197" t="e">
        <f t="shared" si="18"/>
        <v>#DIV/0!</v>
      </c>
      <c r="AC52" s="199">
        <f t="shared" si="19"/>
        <v>0</v>
      </c>
      <c r="AD52" s="50"/>
      <c r="AE52" s="50"/>
      <c r="AF52" s="50"/>
    </row>
    <row r="53" spans="2:32" x14ac:dyDescent="0.25">
      <c r="B53" s="195" t="s">
        <v>219</v>
      </c>
      <c r="C53" s="196">
        <v>11</v>
      </c>
      <c r="D53" s="196">
        <v>75</v>
      </c>
      <c r="E53" s="196">
        <v>0</v>
      </c>
      <c r="F53" s="196">
        <v>56</v>
      </c>
      <c r="G53" s="196">
        <v>46</v>
      </c>
      <c r="H53" s="197">
        <f t="shared" si="12"/>
        <v>-0.1785714285714286</v>
      </c>
      <c r="I53" s="198">
        <f t="shared" si="13"/>
        <v>3.1818181818181817</v>
      </c>
      <c r="J53" s="197">
        <f t="shared" si="14"/>
        <v>1.6013925152306354E-3</v>
      </c>
      <c r="K53" s="199">
        <f t="shared" si="15"/>
        <v>4.8842641749840734E-3</v>
      </c>
      <c r="L53" s="196">
        <v>746</v>
      </c>
      <c r="M53" s="196">
        <v>192</v>
      </c>
      <c r="N53" s="196">
        <v>24</v>
      </c>
      <c r="O53" s="196">
        <v>264</v>
      </c>
      <c r="P53" s="196">
        <v>329</v>
      </c>
      <c r="Q53" s="197">
        <f t="shared" si="20"/>
        <v>0.2462121212121211</v>
      </c>
      <c r="R53" s="198">
        <f t="shared" si="21"/>
        <v>-0.55898123324396787</v>
      </c>
      <c r="S53" s="197">
        <f t="shared" si="16"/>
        <v>2.6050533283713271E-3</v>
      </c>
      <c r="T53" s="199">
        <f t="shared" si="17"/>
        <v>3.4933106816733915E-2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7" t="str">
        <f t="shared" si="22"/>
        <v>-</v>
      </c>
      <c r="AA53" s="198" t="str">
        <f t="shared" si="23"/>
        <v>-</v>
      </c>
      <c r="AB53" s="197" t="e">
        <f t="shared" si="18"/>
        <v>#DIV/0!</v>
      </c>
      <c r="AC53" s="199">
        <f t="shared" si="19"/>
        <v>0</v>
      </c>
      <c r="AD53" s="50"/>
      <c r="AE53" s="50"/>
      <c r="AF53" s="50"/>
    </row>
    <row r="54" spans="2:32" x14ac:dyDescent="0.25">
      <c r="B54" s="195" t="s">
        <v>231</v>
      </c>
      <c r="C54" s="196">
        <v>0</v>
      </c>
      <c r="D54" s="196">
        <v>2</v>
      </c>
      <c r="E54" s="196">
        <v>0</v>
      </c>
      <c r="F54" s="196">
        <v>0</v>
      </c>
      <c r="G54" s="196">
        <v>2</v>
      </c>
      <c r="H54" s="197" t="str">
        <f t="shared" si="12"/>
        <v>-</v>
      </c>
      <c r="I54" s="198" t="str">
        <f t="shared" si="13"/>
        <v>-</v>
      </c>
      <c r="J54" s="197">
        <f t="shared" si="14"/>
        <v>6.9625761531766749E-5</v>
      </c>
      <c r="K54" s="199">
        <f t="shared" si="15"/>
        <v>5.649717514124294E-4</v>
      </c>
      <c r="L54" s="196">
        <v>13</v>
      </c>
      <c r="M54" s="196">
        <v>4</v>
      </c>
      <c r="N54" s="196">
        <v>0</v>
      </c>
      <c r="O54" s="196">
        <v>27</v>
      </c>
      <c r="P54" s="196">
        <v>23</v>
      </c>
      <c r="Q54" s="197">
        <f t="shared" si="20"/>
        <v>-0.14814814814814814</v>
      </c>
      <c r="R54" s="198">
        <f t="shared" si="21"/>
        <v>0.76923076923076916</v>
      </c>
      <c r="S54" s="197">
        <f t="shared" si="16"/>
        <v>1.8211619012930248E-4</v>
      </c>
      <c r="T54" s="199">
        <f t="shared" si="17"/>
        <v>6.4971751412429375E-3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7" t="str">
        <f t="shared" si="22"/>
        <v>-</v>
      </c>
      <c r="AA54" s="198" t="str">
        <f t="shared" si="23"/>
        <v>-</v>
      </c>
      <c r="AB54" s="197" t="e">
        <f t="shared" si="18"/>
        <v>#DIV/0!</v>
      </c>
      <c r="AC54" s="199">
        <f t="shared" si="19"/>
        <v>0</v>
      </c>
      <c r="AD54" s="50"/>
      <c r="AE54" s="50"/>
      <c r="AF54" s="50"/>
    </row>
    <row r="55" spans="2:32" x14ac:dyDescent="0.25">
      <c r="B55" s="195" t="s">
        <v>211</v>
      </c>
      <c r="C55" s="196">
        <v>764</v>
      </c>
      <c r="D55" s="196">
        <v>397</v>
      </c>
      <c r="E55" s="196">
        <v>4</v>
      </c>
      <c r="F55" s="196">
        <v>569</v>
      </c>
      <c r="G55" s="196">
        <v>779</v>
      </c>
      <c r="H55" s="197">
        <f t="shared" si="12"/>
        <v>0.36906854130052724</v>
      </c>
      <c r="I55" s="198">
        <f t="shared" si="13"/>
        <v>1.963350785340312E-2</v>
      </c>
      <c r="J55" s="197">
        <f t="shared" si="14"/>
        <v>2.7119234116623151E-2</v>
      </c>
      <c r="K55" s="199">
        <f t="shared" si="15"/>
        <v>5.9734682923088721E-2</v>
      </c>
      <c r="L55" s="196">
        <v>1465</v>
      </c>
      <c r="M55" s="196">
        <v>793</v>
      </c>
      <c r="N55" s="196">
        <v>527</v>
      </c>
      <c r="O55" s="196">
        <v>1472</v>
      </c>
      <c r="P55" s="196">
        <v>1726</v>
      </c>
      <c r="Q55" s="197">
        <f t="shared" si="20"/>
        <v>0.17255434782608692</v>
      </c>
      <c r="R55" s="198">
        <f t="shared" si="21"/>
        <v>0.17815699658703066</v>
      </c>
      <c r="S55" s="197">
        <f t="shared" si="16"/>
        <v>1.36666323549207E-2</v>
      </c>
      <c r="T55" s="199">
        <f t="shared" si="17"/>
        <v>0.13235181351123379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7" t="str">
        <f t="shared" si="22"/>
        <v>-</v>
      </c>
      <c r="AA55" s="198" t="str">
        <f t="shared" si="23"/>
        <v>-</v>
      </c>
      <c r="AB55" s="197" t="e">
        <f t="shared" si="18"/>
        <v>#DIV/0!</v>
      </c>
      <c r="AC55" s="199">
        <f t="shared" si="19"/>
        <v>0</v>
      </c>
      <c r="AD55" s="50"/>
      <c r="AE55" s="50"/>
      <c r="AF55" s="50"/>
    </row>
    <row r="56" spans="2:32" x14ac:dyDescent="0.25">
      <c r="B56" s="195" t="s">
        <v>225</v>
      </c>
      <c r="C56" s="196">
        <v>3</v>
      </c>
      <c r="D56" s="196">
        <v>72</v>
      </c>
      <c r="E56" s="196">
        <v>5</v>
      </c>
      <c r="F56" s="196">
        <v>199</v>
      </c>
      <c r="G56" s="196">
        <v>38</v>
      </c>
      <c r="H56" s="197">
        <f t="shared" si="12"/>
        <v>-0.80904522613065333</v>
      </c>
      <c r="I56" s="198">
        <f t="shared" si="13"/>
        <v>11.666666666666666</v>
      </c>
      <c r="J56" s="197">
        <f t="shared" si="14"/>
        <v>1.3228894691035683E-3</v>
      </c>
      <c r="K56" s="199">
        <f t="shared" si="15"/>
        <v>2.7032795048730169E-3</v>
      </c>
      <c r="L56" s="196">
        <v>824</v>
      </c>
      <c r="M56" s="196">
        <v>317</v>
      </c>
      <c r="N56" s="196">
        <v>25</v>
      </c>
      <c r="O56" s="196">
        <v>311</v>
      </c>
      <c r="P56" s="196">
        <v>445</v>
      </c>
      <c r="Q56" s="197">
        <f t="shared" si="20"/>
        <v>0.43086816720257226</v>
      </c>
      <c r="R56" s="198">
        <f t="shared" si="21"/>
        <v>-0.45995145631067957</v>
      </c>
      <c r="S56" s="197">
        <f t="shared" si="16"/>
        <v>3.5235523742408528E-3</v>
      </c>
      <c r="T56" s="199">
        <f t="shared" si="17"/>
        <v>3.1656825780749805E-2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7" t="str">
        <f t="shared" si="22"/>
        <v>-</v>
      </c>
      <c r="AA56" s="198" t="str">
        <f t="shared" si="23"/>
        <v>-</v>
      </c>
      <c r="AB56" s="197" t="e">
        <f t="shared" si="18"/>
        <v>#DIV/0!</v>
      </c>
      <c r="AC56" s="199">
        <f t="shared" si="19"/>
        <v>0</v>
      </c>
      <c r="AD56" s="50"/>
      <c r="AE56" s="50"/>
      <c r="AF56" s="50"/>
    </row>
    <row r="57" spans="2:32" x14ac:dyDescent="0.25">
      <c r="B57" s="195" t="s">
        <v>375</v>
      </c>
      <c r="C57" s="196">
        <v>47</v>
      </c>
      <c r="D57" s="196">
        <v>9</v>
      </c>
      <c r="E57" s="196">
        <v>0</v>
      </c>
      <c r="F57" s="196">
        <v>63</v>
      </c>
      <c r="G57" s="196">
        <v>91</v>
      </c>
      <c r="H57" s="197">
        <f t="shared" si="12"/>
        <v>0.44444444444444442</v>
      </c>
      <c r="I57" s="198">
        <f t="shared" si="13"/>
        <v>0.93617021276595747</v>
      </c>
      <c r="J57" s="197">
        <f t="shared" si="14"/>
        <v>3.1679721496953874E-3</v>
      </c>
      <c r="K57" s="199">
        <f t="shared" si="15"/>
        <v>1.1510245383253225E-2</v>
      </c>
      <c r="L57" s="196">
        <v>380</v>
      </c>
      <c r="M57" s="196">
        <v>257</v>
      </c>
      <c r="N57" s="196">
        <v>55</v>
      </c>
      <c r="O57" s="196">
        <v>488</v>
      </c>
      <c r="P57" s="196">
        <v>625</v>
      </c>
      <c r="Q57" s="197">
        <f t="shared" si="20"/>
        <v>0.28073770491803285</v>
      </c>
      <c r="R57" s="198">
        <f t="shared" si="21"/>
        <v>0.64473684210526305</v>
      </c>
      <c r="S57" s="197">
        <f t="shared" si="16"/>
        <v>4.9488095143832202E-3</v>
      </c>
      <c r="T57" s="199">
        <f t="shared" si="17"/>
        <v>7.905388312673918E-2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7" t="str">
        <f t="shared" si="22"/>
        <v>-</v>
      </c>
      <c r="AA57" s="198" t="str">
        <f t="shared" si="23"/>
        <v>-</v>
      </c>
      <c r="AB57" s="197" t="e">
        <f t="shared" si="18"/>
        <v>#DIV/0!</v>
      </c>
      <c r="AC57" s="199">
        <f t="shared" si="19"/>
        <v>0</v>
      </c>
      <c r="AD57" s="50"/>
      <c r="AE57" s="50"/>
      <c r="AF57" s="50"/>
    </row>
    <row r="58" spans="2:32" x14ac:dyDescent="0.25">
      <c r="B58" s="195" t="s">
        <v>221</v>
      </c>
      <c r="C58" s="196">
        <v>2</v>
      </c>
      <c r="D58" s="196">
        <v>39</v>
      </c>
      <c r="E58" s="196">
        <v>0</v>
      </c>
      <c r="F58" s="196">
        <v>32</v>
      </c>
      <c r="G58" s="196">
        <v>56</v>
      </c>
      <c r="H58" s="197">
        <f t="shared" si="12"/>
        <v>0.75</v>
      </c>
      <c r="I58" s="198">
        <f t="shared" si="13"/>
        <v>27</v>
      </c>
      <c r="J58" s="197">
        <f t="shared" si="14"/>
        <v>1.9495213228894691E-3</v>
      </c>
      <c r="K58" s="199">
        <f t="shared" si="15"/>
        <v>7.9196718993070295E-3</v>
      </c>
      <c r="L58" s="196">
        <v>187</v>
      </c>
      <c r="M58" s="196">
        <v>114</v>
      </c>
      <c r="N58" s="196">
        <v>36</v>
      </c>
      <c r="O58" s="196">
        <v>147</v>
      </c>
      <c r="P58" s="196">
        <v>158</v>
      </c>
      <c r="Q58" s="197">
        <f t="shared" si="20"/>
        <v>7.4829931972789199E-2</v>
      </c>
      <c r="R58" s="198">
        <f t="shared" si="21"/>
        <v>-0.15508021390374327</v>
      </c>
      <c r="S58" s="197">
        <f t="shared" si="16"/>
        <v>1.251059045236078E-3</v>
      </c>
      <c r="T58" s="199">
        <f t="shared" si="17"/>
        <v>2.2344788573044831E-2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7" t="str">
        <f t="shared" si="22"/>
        <v>-</v>
      </c>
      <c r="AA58" s="198" t="str">
        <f t="shared" si="23"/>
        <v>-</v>
      </c>
      <c r="AB58" s="197" t="e">
        <f t="shared" si="18"/>
        <v>#DIV/0!</v>
      </c>
      <c r="AC58" s="199">
        <f t="shared" si="19"/>
        <v>0</v>
      </c>
      <c r="AD58" s="50"/>
      <c r="AE58" s="50"/>
      <c r="AF58" s="50"/>
    </row>
    <row r="59" spans="2:32" x14ac:dyDescent="0.25">
      <c r="B59" s="195" t="s">
        <v>244</v>
      </c>
      <c r="C59" s="196">
        <v>16</v>
      </c>
      <c r="D59" s="196">
        <v>6</v>
      </c>
      <c r="E59" s="196">
        <v>0</v>
      </c>
      <c r="F59" s="196">
        <v>6</v>
      </c>
      <c r="G59" s="196">
        <v>14</v>
      </c>
      <c r="H59" s="197">
        <f t="shared" si="12"/>
        <v>1.3333333333333335</v>
      </c>
      <c r="I59" s="198">
        <f t="shared" si="13"/>
        <v>-0.125</v>
      </c>
      <c r="J59" s="197">
        <f t="shared" si="14"/>
        <v>4.8738033072236728E-4</v>
      </c>
      <c r="K59" s="199">
        <f t="shared" si="15"/>
        <v>7.9051383399209481E-3</v>
      </c>
      <c r="L59" s="196">
        <v>215</v>
      </c>
      <c r="M59" s="196">
        <v>79</v>
      </c>
      <c r="N59" s="196">
        <v>58</v>
      </c>
      <c r="O59" s="196">
        <v>168</v>
      </c>
      <c r="P59" s="196">
        <v>275</v>
      </c>
      <c r="Q59" s="197">
        <f t="shared" si="20"/>
        <v>0.63690476190476186</v>
      </c>
      <c r="R59" s="198">
        <f t="shared" si="21"/>
        <v>0.27906976744186052</v>
      </c>
      <c r="S59" s="197">
        <f t="shared" si="16"/>
        <v>2.1774761863286168E-3</v>
      </c>
      <c r="T59" s="199">
        <f t="shared" si="17"/>
        <v>0.15527950310559005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7" t="str">
        <f t="shared" si="22"/>
        <v>-</v>
      </c>
      <c r="AA59" s="198" t="str">
        <f t="shared" si="23"/>
        <v>-</v>
      </c>
      <c r="AB59" s="197" t="e">
        <f t="shared" si="18"/>
        <v>#DIV/0!</v>
      </c>
      <c r="AC59" s="199">
        <f t="shared" si="19"/>
        <v>0</v>
      </c>
      <c r="AD59" s="50"/>
      <c r="AE59" s="50"/>
      <c r="AF59" s="50"/>
    </row>
    <row r="60" spans="2:32" x14ac:dyDescent="0.25">
      <c r="B60" s="195" t="s">
        <v>235</v>
      </c>
      <c r="C60" s="196">
        <v>18</v>
      </c>
      <c r="D60" s="196">
        <v>5</v>
      </c>
      <c r="E60" s="196">
        <v>7</v>
      </c>
      <c r="F60" s="196">
        <v>20</v>
      </c>
      <c r="G60" s="196">
        <v>20</v>
      </c>
      <c r="H60" s="197">
        <f t="shared" si="12"/>
        <v>0</v>
      </c>
      <c r="I60" s="198">
        <f t="shared" si="13"/>
        <v>0.11111111111111116</v>
      </c>
      <c r="J60" s="197">
        <f t="shared" si="14"/>
        <v>6.9625761531766752E-4</v>
      </c>
      <c r="K60" s="199">
        <f t="shared" si="15"/>
        <v>1.0193679918450561E-2</v>
      </c>
      <c r="L60" s="196">
        <v>136</v>
      </c>
      <c r="M60" s="196">
        <v>82</v>
      </c>
      <c r="N60" s="196">
        <v>24</v>
      </c>
      <c r="O60" s="196">
        <v>104</v>
      </c>
      <c r="P60" s="196">
        <v>148</v>
      </c>
      <c r="Q60" s="197">
        <f t="shared" si="20"/>
        <v>0.42307692307692313</v>
      </c>
      <c r="R60" s="198">
        <f t="shared" si="21"/>
        <v>8.8235294117646967E-2</v>
      </c>
      <c r="S60" s="197">
        <f t="shared" si="16"/>
        <v>1.1718780930059466E-3</v>
      </c>
      <c r="T60" s="199">
        <f t="shared" si="17"/>
        <v>7.5433231396534142E-2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7" t="str">
        <f t="shared" si="22"/>
        <v>-</v>
      </c>
      <c r="AA60" s="198" t="str">
        <f t="shared" si="23"/>
        <v>-</v>
      </c>
      <c r="AB60" s="197" t="e">
        <f t="shared" si="18"/>
        <v>#DIV/0!</v>
      </c>
      <c r="AC60" s="199">
        <f t="shared" si="19"/>
        <v>0</v>
      </c>
      <c r="AD60" s="50"/>
      <c r="AE60" s="50"/>
      <c r="AF60" s="50"/>
    </row>
    <row r="61" spans="2:32" x14ac:dyDescent="0.25">
      <c r="B61" s="195" t="s">
        <v>223</v>
      </c>
      <c r="C61" s="196">
        <v>50</v>
      </c>
      <c r="D61" s="196">
        <v>18</v>
      </c>
      <c r="E61" s="196">
        <v>0</v>
      </c>
      <c r="F61" s="196">
        <v>7</v>
      </c>
      <c r="G61" s="196">
        <v>35</v>
      </c>
      <c r="H61" s="197">
        <f t="shared" si="12"/>
        <v>4</v>
      </c>
      <c r="I61" s="198">
        <f t="shared" si="13"/>
        <v>-0.30000000000000004</v>
      </c>
      <c r="J61" s="197">
        <f t="shared" si="14"/>
        <v>1.2184508268059183E-3</v>
      </c>
      <c r="K61" s="199">
        <f t="shared" si="15"/>
        <v>3.4354142127993718E-3</v>
      </c>
      <c r="L61" s="196">
        <v>599</v>
      </c>
      <c r="M61" s="196">
        <v>239</v>
      </c>
      <c r="N61" s="196">
        <v>18</v>
      </c>
      <c r="O61" s="196">
        <v>274</v>
      </c>
      <c r="P61" s="196">
        <v>318</v>
      </c>
      <c r="Q61" s="197">
        <f t="shared" si="20"/>
        <v>0.16058394160583944</v>
      </c>
      <c r="R61" s="198">
        <f t="shared" si="21"/>
        <v>-0.46911519198664442</v>
      </c>
      <c r="S61" s="197">
        <f t="shared" si="16"/>
        <v>2.5179542809181821E-3</v>
      </c>
      <c r="T61" s="199">
        <f t="shared" si="17"/>
        <v>3.1213191990577149E-2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7" t="str">
        <f t="shared" si="22"/>
        <v>-</v>
      </c>
      <c r="AA61" s="198" t="str">
        <f t="shared" si="23"/>
        <v>-</v>
      </c>
      <c r="AB61" s="197" t="e">
        <f t="shared" si="18"/>
        <v>#DIV/0!</v>
      </c>
      <c r="AC61" s="199">
        <f t="shared" si="19"/>
        <v>0</v>
      </c>
      <c r="AD61" s="50"/>
      <c r="AE61" s="50"/>
      <c r="AF61" s="50"/>
    </row>
    <row r="62" spans="2:32" x14ac:dyDescent="0.25">
      <c r="B62" s="195" t="s">
        <v>215</v>
      </c>
      <c r="C62" s="196">
        <v>406</v>
      </c>
      <c r="D62" s="196">
        <v>132</v>
      </c>
      <c r="E62" s="196">
        <v>8</v>
      </c>
      <c r="F62" s="196">
        <v>231</v>
      </c>
      <c r="G62" s="196">
        <v>202</v>
      </c>
      <c r="H62" s="197">
        <f t="shared" si="12"/>
        <v>-0.12554112554112551</v>
      </c>
      <c r="I62" s="198">
        <f t="shared" si="13"/>
        <v>-0.50246305418719217</v>
      </c>
      <c r="J62" s="197">
        <f t="shared" si="14"/>
        <v>7.0322019147084419E-3</v>
      </c>
      <c r="K62" s="199">
        <f t="shared" si="15"/>
        <v>3.753251579338536E-2</v>
      </c>
      <c r="L62" s="196">
        <v>529</v>
      </c>
      <c r="M62" s="196">
        <v>220</v>
      </c>
      <c r="N62" s="196">
        <v>74</v>
      </c>
      <c r="O62" s="196">
        <v>478</v>
      </c>
      <c r="P62" s="196">
        <v>510</v>
      </c>
      <c r="Q62" s="197">
        <f t="shared" si="20"/>
        <v>6.6945606694560622E-2</v>
      </c>
      <c r="R62" s="198">
        <f t="shared" si="21"/>
        <v>-3.5916824196597363E-2</v>
      </c>
      <c r="S62" s="197">
        <f t="shared" si="16"/>
        <v>4.0382285637367071E-3</v>
      </c>
      <c r="T62" s="199">
        <f t="shared" si="17"/>
        <v>9.4760312151616496E-2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7" t="str">
        <f t="shared" si="22"/>
        <v>-</v>
      </c>
      <c r="AA62" s="198" t="str">
        <f t="shared" si="23"/>
        <v>-</v>
      </c>
      <c r="AB62" s="197" t="e">
        <f t="shared" si="18"/>
        <v>#DIV/0!</v>
      </c>
      <c r="AC62" s="199">
        <f t="shared" si="19"/>
        <v>0</v>
      </c>
      <c r="AD62" s="50"/>
      <c r="AE62" s="50"/>
      <c r="AF62" s="50"/>
    </row>
    <row r="63" spans="2:32" x14ac:dyDescent="0.25">
      <c r="B63" s="195" t="s">
        <v>241</v>
      </c>
      <c r="C63" s="196">
        <v>24</v>
      </c>
      <c r="D63" s="196">
        <v>14</v>
      </c>
      <c r="E63" s="196">
        <v>8</v>
      </c>
      <c r="F63" s="196">
        <v>28</v>
      </c>
      <c r="G63" s="196">
        <v>56</v>
      </c>
      <c r="H63" s="197">
        <f t="shared" si="12"/>
        <v>1</v>
      </c>
      <c r="I63" s="198">
        <f t="shared" si="13"/>
        <v>1.3333333333333335</v>
      </c>
      <c r="J63" s="197">
        <f t="shared" si="14"/>
        <v>1.9495213228894691E-3</v>
      </c>
      <c r="K63" s="199">
        <f t="shared" si="15"/>
        <v>2.177293934681182E-2</v>
      </c>
      <c r="L63" s="196">
        <v>162</v>
      </c>
      <c r="M63" s="196">
        <v>112</v>
      </c>
      <c r="N63" s="196">
        <v>56</v>
      </c>
      <c r="O63" s="196">
        <v>144</v>
      </c>
      <c r="P63" s="196">
        <v>137</v>
      </c>
      <c r="Q63" s="197">
        <f t="shared" si="20"/>
        <v>-4.861111111111116E-2</v>
      </c>
      <c r="R63" s="198">
        <f t="shared" si="21"/>
        <v>-0.15432098765432101</v>
      </c>
      <c r="S63" s="197">
        <f t="shared" si="16"/>
        <v>1.0847790455528019E-3</v>
      </c>
      <c r="T63" s="199">
        <f t="shared" si="17"/>
        <v>5.3265940902021774E-2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7" t="str">
        <f t="shared" si="22"/>
        <v>-</v>
      </c>
      <c r="AA63" s="198" t="str">
        <f t="shared" si="23"/>
        <v>-</v>
      </c>
      <c r="AB63" s="197" t="e">
        <f t="shared" si="18"/>
        <v>#DIV/0!</v>
      </c>
      <c r="AC63" s="199">
        <f t="shared" si="19"/>
        <v>0</v>
      </c>
      <c r="AD63" s="50"/>
      <c r="AE63" s="50"/>
      <c r="AF63" s="50"/>
    </row>
    <row r="64" spans="2:32" x14ac:dyDescent="0.25">
      <c r="B64" s="195" t="s">
        <v>227</v>
      </c>
      <c r="C64" s="196">
        <v>6</v>
      </c>
      <c r="D64" s="196">
        <v>2</v>
      </c>
      <c r="E64" s="196">
        <v>0</v>
      </c>
      <c r="F64" s="196">
        <v>22</v>
      </c>
      <c r="G64" s="196">
        <v>40</v>
      </c>
      <c r="H64" s="197">
        <f t="shared" si="12"/>
        <v>0.81818181818181812</v>
      </c>
      <c r="I64" s="198">
        <f t="shared" si="13"/>
        <v>5.666666666666667</v>
      </c>
      <c r="J64" s="197">
        <f t="shared" si="14"/>
        <v>1.392515230635335E-3</v>
      </c>
      <c r="K64" s="199">
        <f t="shared" si="15"/>
        <v>2.4330900243309004E-2</v>
      </c>
      <c r="L64" s="196">
        <v>193</v>
      </c>
      <c r="M64" s="196">
        <v>83</v>
      </c>
      <c r="N64" s="196">
        <v>70</v>
      </c>
      <c r="O64" s="196">
        <v>315</v>
      </c>
      <c r="P64" s="196">
        <v>252</v>
      </c>
      <c r="Q64" s="197">
        <f t="shared" si="20"/>
        <v>-0.19999999999999996</v>
      </c>
      <c r="R64" s="198">
        <f t="shared" si="21"/>
        <v>0.30569948186528495</v>
      </c>
      <c r="S64" s="197">
        <f t="shared" si="16"/>
        <v>1.9953599961993144E-3</v>
      </c>
      <c r="T64" s="199">
        <f t="shared" si="17"/>
        <v>0.15328467153284672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7" t="str">
        <f t="shared" si="22"/>
        <v>-</v>
      </c>
      <c r="AA64" s="198" t="str">
        <f t="shared" si="23"/>
        <v>-</v>
      </c>
      <c r="AB64" s="197" t="e">
        <f t="shared" si="18"/>
        <v>#DIV/0!</v>
      </c>
      <c r="AC64" s="199">
        <f t="shared" si="19"/>
        <v>0</v>
      </c>
      <c r="AD64" s="50"/>
      <c r="AE64" s="50"/>
      <c r="AF64" s="50"/>
    </row>
    <row r="65" spans="2:32" x14ac:dyDescent="0.25">
      <c r="B65" s="195" t="s">
        <v>237</v>
      </c>
      <c r="C65" s="196">
        <v>11</v>
      </c>
      <c r="D65" s="196">
        <v>6</v>
      </c>
      <c r="E65" s="196">
        <v>2</v>
      </c>
      <c r="F65" s="196">
        <v>14</v>
      </c>
      <c r="G65" s="196">
        <v>33</v>
      </c>
      <c r="H65" s="197">
        <f t="shared" si="12"/>
        <v>1.3571428571428572</v>
      </c>
      <c r="I65" s="198">
        <f t="shared" si="13"/>
        <v>2</v>
      </c>
      <c r="J65" s="197">
        <f t="shared" si="14"/>
        <v>1.1488250652741513E-3</v>
      </c>
      <c r="K65" s="199">
        <f t="shared" si="15"/>
        <v>2.9729729729729731E-2</v>
      </c>
      <c r="L65" s="196">
        <v>105</v>
      </c>
      <c r="M65" s="196">
        <v>85</v>
      </c>
      <c r="N65" s="196">
        <v>15</v>
      </c>
      <c r="O65" s="196">
        <v>96</v>
      </c>
      <c r="P65" s="196">
        <v>166</v>
      </c>
      <c r="Q65" s="197">
        <f t="shared" si="20"/>
        <v>0.72916666666666674</v>
      </c>
      <c r="R65" s="198">
        <f t="shared" si="21"/>
        <v>0.58095238095238089</v>
      </c>
      <c r="S65" s="197">
        <f t="shared" si="16"/>
        <v>1.3144038070201833E-3</v>
      </c>
      <c r="T65" s="199">
        <f t="shared" si="17"/>
        <v>0.14954954954954955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7" t="str">
        <f t="shared" si="22"/>
        <v>-</v>
      </c>
      <c r="AA65" s="198" t="str">
        <f t="shared" si="23"/>
        <v>-</v>
      </c>
      <c r="AB65" s="197" t="e">
        <f t="shared" si="18"/>
        <v>#DIV/0!</v>
      </c>
      <c r="AC65" s="199">
        <f t="shared" si="19"/>
        <v>0</v>
      </c>
      <c r="AD65" s="50"/>
      <c r="AE65" s="50"/>
      <c r="AF65" s="50"/>
    </row>
    <row r="66" spans="2:32" x14ac:dyDescent="0.25">
      <c r="B66" s="195" t="s">
        <v>233</v>
      </c>
      <c r="C66" s="196">
        <v>92</v>
      </c>
      <c r="D66" s="196">
        <v>44</v>
      </c>
      <c r="E66" s="196">
        <v>0</v>
      </c>
      <c r="F66" s="196">
        <v>66</v>
      </c>
      <c r="G66" s="196">
        <v>117</v>
      </c>
      <c r="H66" s="197">
        <f t="shared" si="12"/>
        <v>0.77272727272727271</v>
      </c>
      <c r="I66" s="198">
        <f t="shared" si="13"/>
        <v>0.27173913043478271</v>
      </c>
      <c r="J66" s="197">
        <f t="shared" si="14"/>
        <v>4.073107049608355E-3</v>
      </c>
      <c r="K66" s="199">
        <f t="shared" si="15"/>
        <v>3.8728897715988087E-2</v>
      </c>
      <c r="L66" s="196">
        <v>341</v>
      </c>
      <c r="M66" s="196">
        <v>193</v>
      </c>
      <c r="N66" s="196">
        <v>265</v>
      </c>
      <c r="O66" s="196">
        <v>499</v>
      </c>
      <c r="P66" s="196">
        <v>472</v>
      </c>
      <c r="Q66" s="197">
        <f t="shared" si="20"/>
        <v>-5.4108216432865786E-2</v>
      </c>
      <c r="R66" s="198">
        <f t="shared" si="21"/>
        <v>0.3841642228739004</v>
      </c>
      <c r="S66" s="197">
        <f t="shared" si="16"/>
        <v>3.7373409452622079E-3</v>
      </c>
      <c r="T66" s="199">
        <f t="shared" si="17"/>
        <v>0.15623965574313142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7" t="str">
        <f t="shared" si="22"/>
        <v>-</v>
      </c>
      <c r="AA66" s="198" t="str">
        <f t="shared" si="23"/>
        <v>-</v>
      </c>
      <c r="AB66" s="197" t="e">
        <f t="shared" si="18"/>
        <v>#DIV/0!</v>
      </c>
      <c r="AC66" s="199">
        <f t="shared" si="19"/>
        <v>0</v>
      </c>
      <c r="AD66" s="50"/>
      <c r="AE66" s="50"/>
      <c r="AF66" s="50"/>
    </row>
    <row r="67" spans="2:32" x14ac:dyDescent="0.25">
      <c r="B67" s="195" t="s">
        <v>239</v>
      </c>
      <c r="C67" s="196">
        <v>18</v>
      </c>
      <c r="D67" s="196">
        <v>16</v>
      </c>
      <c r="E67" s="196">
        <v>1</v>
      </c>
      <c r="F67" s="196">
        <v>3</v>
      </c>
      <c r="G67" s="196">
        <v>8</v>
      </c>
      <c r="H67" s="197">
        <f t="shared" si="12"/>
        <v>1.6666666666666665</v>
      </c>
      <c r="I67" s="198">
        <f t="shared" si="13"/>
        <v>-0.55555555555555558</v>
      </c>
      <c r="J67" s="197">
        <f t="shared" si="14"/>
        <v>2.78503046127067E-4</v>
      </c>
      <c r="K67" s="199">
        <f t="shared" si="15"/>
        <v>7.1301247771836003E-3</v>
      </c>
      <c r="L67" s="196">
        <v>98</v>
      </c>
      <c r="M67" s="196">
        <v>52</v>
      </c>
      <c r="N67" s="196">
        <v>27</v>
      </c>
      <c r="O67" s="196">
        <v>222</v>
      </c>
      <c r="P67" s="196">
        <v>83</v>
      </c>
      <c r="Q67" s="197">
        <f t="shared" si="20"/>
        <v>-0.62612612612612617</v>
      </c>
      <c r="R67" s="198">
        <f t="shared" si="21"/>
        <v>-0.15306122448979587</v>
      </c>
      <c r="S67" s="197">
        <f t="shared" si="16"/>
        <v>6.5720190351009167E-4</v>
      </c>
      <c r="T67" s="199">
        <f t="shared" si="17"/>
        <v>7.3975044563279857E-2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7" t="str">
        <f t="shared" si="22"/>
        <v>-</v>
      </c>
      <c r="AA67" s="198" t="str">
        <f t="shared" si="23"/>
        <v>-</v>
      </c>
      <c r="AB67" s="197" t="e">
        <f t="shared" si="18"/>
        <v>#DIV/0!</v>
      </c>
      <c r="AC67" s="199">
        <f t="shared" si="19"/>
        <v>0</v>
      </c>
      <c r="AD67" s="50"/>
      <c r="AE67" s="50"/>
      <c r="AF67" s="50"/>
    </row>
    <row r="68" spans="2:32" x14ac:dyDescent="0.25">
      <c r="B68" s="195" t="s">
        <v>217</v>
      </c>
      <c r="C68" s="196">
        <v>11</v>
      </c>
      <c r="D68" s="196">
        <v>4</v>
      </c>
      <c r="E68" s="196">
        <v>0</v>
      </c>
      <c r="F68" s="196">
        <v>11</v>
      </c>
      <c r="G68" s="196">
        <v>33</v>
      </c>
      <c r="H68" s="197">
        <f t="shared" si="12"/>
        <v>2</v>
      </c>
      <c r="I68" s="198">
        <f t="shared" si="13"/>
        <v>2</v>
      </c>
      <c r="J68" s="197">
        <f t="shared" si="14"/>
        <v>1.1488250652741513E-3</v>
      </c>
      <c r="K68" s="199">
        <f t="shared" si="15"/>
        <v>3.5143769968051117E-2</v>
      </c>
      <c r="L68" s="196">
        <v>103</v>
      </c>
      <c r="M68" s="196">
        <v>73</v>
      </c>
      <c r="N68" s="196">
        <v>6</v>
      </c>
      <c r="O68" s="196">
        <v>124</v>
      </c>
      <c r="P68" s="196">
        <v>179</v>
      </c>
      <c r="Q68" s="197">
        <f t="shared" si="20"/>
        <v>0.44354838709677424</v>
      </c>
      <c r="R68" s="198">
        <f t="shared" si="21"/>
        <v>0.73786407766990281</v>
      </c>
      <c r="S68" s="197">
        <f t="shared" si="16"/>
        <v>1.4173390449193541E-3</v>
      </c>
      <c r="T68" s="199">
        <f t="shared" si="17"/>
        <v>0.1906283280085197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7" t="str">
        <f t="shared" si="22"/>
        <v>-</v>
      </c>
      <c r="AA68" s="198" t="str">
        <f t="shared" si="23"/>
        <v>-</v>
      </c>
      <c r="AB68" s="197" t="e">
        <f t="shared" si="18"/>
        <v>#DIV/0!</v>
      </c>
      <c r="AC68" s="199">
        <f t="shared" si="19"/>
        <v>0</v>
      </c>
      <c r="AD68" s="50"/>
      <c r="AE68" s="50"/>
      <c r="AF68" s="50"/>
    </row>
    <row r="69" spans="2:32" x14ac:dyDescent="0.25">
      <c r="B69" s="201" t="s">
        <v>377</v>
      </c>
      <c r="C69" s="202">
        <f>C44-SUM(C45:C68)</f>
        <v>3449</v>
      </c>
      <c r="D69" s="202">
        <f>D44-SUM(D45:D68)</f>
        <v>2155</v>
      </c>
      <c r="E69" s="202">
        <f>E44-SUM(E45:E68)</f>
        <v>106</v>
      </c>
      <c r="F69" s="202">
        <f>F44-SUM(F45:F68)</f>
        <v>1577</v>
      </c>
      <c r="G69" s="202">
        <f>G44-SUM(G45:G68)</f>
        <v>1869</v>
      </c>
      <c r="H69" s="203">
        <f t="shared" si="12"/>
        <v>0.18516169942929617</v>
      </c>
      <c r="I69" s="204">
        <f t="shared" si="13"/>
        <v>-0.45810379820237745</v>
      </c>
      <c r="J69" s="203">
        <f t="shared" si="14"/>
        <v>6.5065274151436037E-2</v>
      </c>
      <c r="K69" s="205">
        <f t="shared" si="15"/>
        <v>7.3064894448788109E-2</v>
      </c>
      <c r="L69" s="202">
        <f>L44-SUM(L45:L68)</f>
        <v>1986</v>
      </c>
      <c r="M69" s="202">
        <f>M44-SUM(M45:M68)</f>
        <v>961</v>
      </c>
      <c r="N69" s="202">
        <f>N44-SUM(N45:N68)</f>
        <v>450</v>
      </c>
      <c r="O69" s="202">
        <f>O44-SUM(O45:O68)</f>
        <v>2038</v>
      </c>
      <c r="P69" s="202">
        <f>P44-SUM(P45:P68)</f>
        <v>2356</v>
      </c>
      <c r="Q69" s="203">
        <f t="shared" si="20"/>
        <v>0.15603532875367998</v>
      </c>
      <c r="R69" s="204">
        <f t="shared" si="21"/>
        <v>0.18630412890231618</v>
      </c>
      <c r="S69" s="203">
        <f t="shared" si="16"/>
        <v>1.8655032345418987E-2</v>
      </c>
      <c r="T69" s="205">
        <f t="shared" si="17"/>
        <v>9.2103205629397972E-2</v>
      </c>
      <c r="U69" s="202">
        <f>U44-SUM(U45:U68)</f>
        <v>0</v>
      </c>
      <c r="V69" s="202">
        <f>V44-SUM(V45:V68)</f>
        <v>0</v>
      </c>
      <c r="W69" s="202">
        <f>W44-SUM(W45:W68)</f>
        <v>0</v>
      </c>
      <c r="X69" s="202">
        <f>X44-SUM(X45:X68)</f>
        <v>0</v>
      </c>
      <c r="Y69" s="202">
        <f>Y44-SUM(Y45:Y68)</f>
        <v>0</v>
      </c>
      <c r="Z69" s="203" t="str">
        <f t="shared" si="22"/>
        <v>-</v>
      </c>
      <c r="AA69" s="204" t="str">
        <f t="shared" si="23"/>
        <v>-</v>
      </c>
      <c r="AB69" s="203" t="e">
        <f t="shared" si="18"/>
        <v>#DIV/0!</v>
      </c>
      <c r="AC69" s="205">
        <f t="shared" si="19"/>
        <v>0</v>
      </c>
      <c r="AD69" s="50"/>
      <c r="AE69" s="50"/>
      <c r="AF69" s="50"/>
    </row>
    <row r="70" spans="2:32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</row>
    <row r="71" spans="2:32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25" right="0.25" top="0.75" bottom="0.75" header="0.3" footer="0.3"/>
  <pageSetup paperSize="9" scale="4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99D8-DC82-48C5-B3B3-6C94C54E884A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388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</row>
    <row r="4" spans="1:65" ht="6" customHeight="1" x14ac:dyDescent="0.25"/>
    <row r="5" spans="1:65" ht="14.25" hidden="1" customHeight="1" x14ac:dyDescent="0.25">
      <c r="B5" s="180"/>
      <c r="C5" s="325" t="s">
        <v>101</v>
      </c>
      <c r="D5" s="326"/>
      <c r="E5" s="326"/>
      <c r="F5" s="326"/>
      <c r="G5" s="326"/>
      <c r="H5" s="326"/>
      <c r="I5" s="326"/>
      <c r="J5" s="326"/>
      <c r="K5" s="327"/>
      <c r="L5" s="325" t="s">
        <v>101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  <c r="AD5" s="325" t="s">
        <v>101</v>
      </c>
      <c r="AE5" s="326"/>
      <c r="AF5" s="326"/>
      <c r="AG5" s="326"/>
      <c r="AH5" s="326"/>
      <c r="AI5" s="326"/>
      <c r="AJ5" s="326"/>
      <c r="AK5" s="326"/>
      <c r="AL5" s="327"/>
      <c r="AM5" s="325" t="s">
        <v>101</v>
      </c>
      <c r="AN5" s="326"/>
      <c r="AO5" s="326"/>
      <c r="AP5" s="326"/>
      <c r="AQ5" s="326"/>
      <c r="AR5" s="326"/>
      <c r="AS5" s="326"/>
      <c r="AT5" s="326"/>
      <c r="AU5" s="327"/>
      <c r="AV5" s="325" t="s">
        <v>101</v>
      </c>
      <c r="AW5" s="326"/>
      <c r="AX5" s="326"/>
      <c r="AY5" s="326"/>
      <c r="AZ5" s="326"/>
      <c r="BA5" s="326"/>
      <c r="BB5" s="326"/>
      <c r="BC5" s="326"/>
      <c r="BD5" s="327"/>
      <c r="BE5" s="325" t="s">
        <v>101</v>
      </c>
      <c r="BF5" s="326"/>
      <c r="BG5" s="326"/>
      <c r="BH5" s="326"/>
      <c r="BI5" s="326"/>
      <c r="BJ5" s="326"/>
      <c r="BK5" s="326"/>
      <c r="BL5" s="326"/>
      <c r="BM5" s="327"/>
    </row>
    <row r="6" spans="1:65" ht="15.75" x14ac:dyDescent="0.25">
      <c r="B6" s="224"/>
      <c r="C6" s="325" t="s">
        <v>113</v>
      </c>
      <c r="D6" s="326"/>
      <c r="E6" s="326"/>
      <c r="F6" s="326"/>
      <c r="G6" s="326"/>
      <c r="H6" s="326"/>
      <c r="I6" s="326"/>
      <c r="J6" s="326"/>
      <c r="K6" s="327"/>
      <c r="L6" s="325" t="s">
        <v>112</v>
      </c>
      <c r="M6" s="326"/>
      <c r="N6" s="326"/>
      <c r="O6" s="326"/>
      <c r="P6" s="326"/>
      <c r="Q6" s="326"/>
      <c r="R6" s="326"/>
      <c r="S6" s="326"/>
      <c r="T6" s="327"/>
      <c r="U6" s="325" t="s">
        <v>111</v>
      </c>
      <c r="V6" s="326"/>
      <c r="W6" s="326"/>
      <c r="X6" s="326"/>
      <c r="Y6" s="326"/>
      <c r="Z6" s="326"/>
      <c r="AA6" s="326"/>
      <c r="AB6" s="326"/>
      <c r="AC6" s="327"/>
      <c r="AD6" s="325" t="s">
        <v>110</v>
      </c>
      <c r="AE6" s="326"/>
      <c r="AF6" s="326"/>
      <c r="AG6" s="326"/>
      <c r="AH6" s="326"/>
      <c r="AI6" s="326"/>
      <c r="AJ6" s="326"/>
      <c r="AK6" s="326"/>
      <c r="AL6" s="327"/>
      <c r="AM6" s="325" t="s">
        <v>109</v>
      </c>
      <c r="AN6" s="326"/>
      <c r="AO6" s="326"/>
      <c r="AP6" s="326"/>
      <c r="AQ6" s="326"/>
      <c r="AR6" s="326"/>
      <c r="AS6" s="326"/>
      <c r="AT6" s="326"/>
      <c r="AU6" s="327"/>
      <c r="AV6" s="325" t="s">
        <v>252</v>
      </c>
      <c r="AW6" s="326"/>
      <c r="AX6" s="326"/>
      <c r="AY6" s="326"/>
      <c r="AZ6" s="326"/>
      <c r="BA6" s="326"/>
      <c r="BB6" s="326"/>
      <c r="BC6" s="326"/>
      <c r="BD6" s="327"/>
      <c r="BE6" s="325" t="s">
        <v>0</v>
      </c>
      <c r="BF6" s="326"/>
      <c r="BG6" s="326"/>
      <c r="BH6" s="326"/>
      <c r="BI6" s="326"/>
      <c r="BJ6" s="326"/>
      <c r="BK6" s="326"/>
      <c r="BL6" s="326"/>
      <c r="BM6" s="327"/>
    </row>
    <row r="7" spans="1:65" s="185" customFormat="1" ht="72" customHeight="1" x14ac:dyDescent="0.25">
      <c r="B7" s="181"/>
      <c r="C7" s="182" t="s">
        <v>520</v>
      </c>
      <c r="D7" s="182" t="s">
        <v>521</v>
      </c>
      <c r="E7" s="182" t="s">
        <v>522</v>
      </c>
      <c r="F7" s="182" t="s">
        <v>523</v>
      </c>
      <c r="G7" s="182" t="s">
        <v>524</v>
      </c>
      <c r="H7" s="183" t="str">
        <f>CONCATENATE("var. ",RIGHT(G7,2),"/",RIGHT(F7,2))</f>
        <v>var. 23/22</v>
      </c>
      <c r="I7" s="183" t="str">
        <f>CONCATENATE("var. ",RIGHT(G7,2),"/",RIGHT(C7,2))</f>
        <v>var. 23/19</v>
      </c>
      <c r="J7" s="183" t="str">
        <f>CONCATENATE("Cuota s/ total lugares de residencia ",RIGHT(G7,4))</f>
        <v>Cuota s/ total lugares de residencia 2023</v>
      </c>
      <c r="K7" s="184" t="str">
        <f>CONCATENATE("cuota s/ total alojados Tenerife ",RIGHT(G7,4))</f>
        <v>cuota s/ total alojados Tenerife 2023</v>
      </c>
      <c r="L7" s="182" t="s">
        <v>520</v>
      </c>
      <c r="M7" s="182" t="s">
        <v>521</v>
      </c>
      <c r="N7" s="182" t="s">
        <v>522</v>
      </c>
      <c r="O7" s="182" t="s">
        <v>523</v>
      </c>
      <c r="P7" s="182" t="s">
        <v>524</v>
      </c>
      <c r="Q7" s="183" t="str">
        <f>CONCATENATE("var. ",RIGHT(P7,2),"/",RIGHT(O7,2))</f>
        <v>var. 23/22</v>
      </c>
      <c r="R7" s="183" t="str">
        <f>CONCATENATE("var. ",RIGHT(P7,2),"/",RIGHT(L7,2))</f>
        <v>var. 23/19</v>
      </c>
      <c r="S7" s="183" t="str">
        <f>CONCATENATE("Cuota s/ total lugares de residencia ",RIGHT(P7,4))</f>
        <v>Cuota s/ total lugares de residencia 2023</v>
      </c>
      <c r="T7" s="184" t="str">
        <f>CONCATENATE("cuota s/ Canarias ",RIGHT(P7,4))</f>
        <v>cuota s/ Canarias 2023</v>
      </c>
      <c r="U7" s="182" t="s">
        <v>520</v>
      </c>
      <c r="V7" s="182" t="s">
        <v>521</v>
      </c>
      <c r="W7" s="182" t="s">
        <v>522</v>
      </c>
      <c r="X7" s="182" t="s">
        <v>523</v>
      </c>
      <c r="Y7" s="182" t="s">
        <v>524</v>
      </c>
      <c r="Z7" s="183" t="str">
        <f>CONCATENATE("var. ",RIGHT(Y7,2),"/",RIGHT(X7,2))</f>
        <v>var. 23/22</v>
      </c>
      <c r="AA7" s="183" t="str">
        <f>CONCATENATE("var. ",RIGHT(Y7,2),"/",RIGHT(U7,2))</f>
        <v>var. 23/19</v>
      </c>
      <c r="AB7" s="183" t="str">
        <f>CONCATENATE("Cuota s/ total lugares de residencia ",RIGHT(Y7,4))</f>
        <v>Cuota s/ total lugares de residencia 2023</v>
      </c>
      <c r="AC7" s="184" t="str">
        <f>CONCATENATE("cuota s/ Canarias ",RIGHT(Y7,4))</f>
        <v>cuota s/ Canarias 2023</v>
      </c>
      <c r="AD7" s="182" t="s">
        <v>520</v>
      </c>
      <c r="AE7" s="182" t="s">
        <v>521</v>
      </c>
      <c r="AF7" s="182" t="s">
        <v>522</v>
      </c>
      <c r="AG7" s="182" t="s">
        <v>523</v>
      </c>
      <c r="AH7" s="182" t="s">
        <v>524</v>
      </c>
      <c r="AI7" s="183" t="str">
        <f>CONCATENATE("var. ",RIGHT(AH7,2),"/",RIGHT(AG7,2))</f>
        <v>var. 23/22</v>
      </c>
      <c r="AJ7" s="183" t="str">
        <f>CONCATENATE("var. ",RIGHT(AH7,2),"/",RIGHT(AD7,2))</f>
        <v>var. 23/19</v>
      </c>
      <c r="AK7" s="183" t="str">
        <f>CONCATENATE("Cuota s/ total lugares de residencia ",RIGHT(AH7,4))</f>
        <v>Cuota s/ total lugares de residencia 2023</v>
      </c>
      <c r="AL7" s="184" t="str">
        <f>CONCATENATE("cuota s/ Canarias ",RIGHT(AH7,4))</f>
        <v>cuota s/ Canarias 2023</v>
      </c>
      <c r="AM7" s="182" t="s">
        <v>520</v>
      </c>
      <c r="AN7" s="182" t="s">
        <v>521</v>
      </c>
      <c r="AO7" s="182" t="s">
        <v>522</v>
      </c>
      <c r="AP7" s="182" t="s">
        <v>523</v>
      </c>
      <c r="AQ7" s="182" t="s">
        <v>524</v>
      </c>
      <c r="AR7" s="183" t="str">
        <f>CONCATENATE("var. ",RIGHT(AQ7,2),"/",RIGHT(AP7,2))</f>
        <v>var. 23/22</v>
      </c>
      <c r="AS7" s="183" t="str">
        <f>CONCATENATE("var. ",RIGHT(AQ7,2),"/",RIGHT(AM7,2))</f>
        <v>var. 23/19</v>
      </c>
      <c r="AT7" s="183" t="str">
        <f>CONCATENATE("Cuota s/ total lugares de residencia ",RIGHT(AQ7,4))</f>
        <v>Cuota s/ total lugares de residencia 2023</v>
      </c>
      <c r="AU7" s="184" t="str">
        <f>CONCATENATE("cuota s/ Canarias ",RIGHT(AQ7,4))</f>
        <v>cuota s/ Canarias 2023</v>
      </c>
      <c r="AV7" s="182" t="s">
        <v>520</v>
      </c>
      <c r="AW7" s="182" t="s">
        <v>521</v>
      </c>
      <c r="AX7" s="182" t="s">
        <v>522</v>
      </c>
      <c r="AY7" s="182" t="s">
        <v>523</v>
      </c>
      <c r="AZ7" s="182" t="s">
        <v>524</v>
      </c>
      <c r="BA7" s="183" t="str">
        <f>CONCATENATE("var. ",RIGHT(AZ7,2),"/",RIGHT(AY7,2))</f>
        <v>var. 23/22</v>
      </c>
      <c r="BB7" s="183" t="str">
        <f>CONCATENATE("var. ",RIGHT(AZ7,2),"/",RIGHT(AV7,2))</f>
        <v>var. 23/19</v>
      </c>
      <c r="BC7" s="183" t="str">
        <f>CONCATENATE("Cuota s/ total lugares de residencia ",RIGHT(AZ7,4))</f>
        <v>Cuota s/ total lugares de residencia 2023</v>
      </c>
      <c r="BD7" s="184" t="str">
        <f>CONCATENATE("cuota s/ Canarias ",RIGHT(AZ7,4))</f>
        <v>cuota s/ Canarias 2023</v>
      </c>
      <c r="BE7" s="182" t="s">
        <v>520</v>
      </c>
      <c r="BF7" s="182" t="s">
        <v>521</v>
      </c>
      <c r="BG7" s="182" t="s">
        <v>522</v>
      </c>
      <c r="BH7" s="182" t="s">
        <v>523</v>
      </c>
      <c r="BI7" s="182" t="s">
        <v>524</v>
      </c>
      <c r="BJ7" s="183" t="str">
        <f>CONCATENATE("var. ",RIGHT(BI7,2),"/",RIGHT(BH7,2))</f>
        <v>var. 23/22</v>
      </c>
      <c r="BK7" s="183" t="str">
        <f>CONCATENATE("var. ",RIGHT(BI7,2),"/",RIGHT(BE7,2))</f>
        <v>var. 23/19</v>
      </c>
      <c r="BL7" s="183" t="str">
        <f>CONCATENATE("Cuota s/ total lugares de residencia ",RIGHT(BI7,4))</f>
        <v>Cuota s/ total lugares de residencia 2023</v>
      </c>
      <c r="BM7" s="184" t="str">
        <f>CONCATENATE("cuota s/ Canarias ",RIGHT(BI7,4))</f>
        <v>cuota s/ Canarias 2023</v>
      </c>
    </row>
    <row r="8" spans="1:65" x14ac:dyDescent="0.25">
      <c r="A8" s="1"/>
      <c r="B8" s="186" t="s">
        <v>133</v>
      </c>
      <c r="C8" s="187">
        <f>C9+C12</f>
        <v>21654</v>
      </c>
      <c r="D8" s="187">
        <f>D9+D12</f>
        <v>12287</v>
      </c>
      <c r="E8" s="187">
        <f>E9+E12</f>
        <v>6574</v>
      </c>
      <c r="F8" s="187">
        <f>F9+F12</f>
        <v>10769</v>
      </c>
      <c r="G8" s="187">
        <f>G9+G12</f>
        <v>16078</v>
      </c>
      <c r="H8" s="188">
        <f>IFERROR(G8/F8-1,"-")</f>
        <v>0.49298913548147461</v>
      </c>
      <c r="I8" s="188">
        <f>IFERROR(G8/C8-1,"-")</f>
        <v>-0.25750438718019764</v>
      </c>
      <c r="J8" s="188">
        <f>G8/G$8</f>
        <v>1</v>
      </c>
      <c r="K8" s="189">
        <f>G8/$BI8</f>
        <v>7.7155450621327398E-3</v>
      </c>
      <c r="L8" s="187">
        <f>L9+L12</f>
        <v>58292</v>
      </c>
      <c r="M8" s="187">
        <f>M9+M12</f>
        <v>26670</v>
      </c>
      <c r="N8" s="187">
        <f>N9+N12</f>
        <v>2028</v>
      </c>
      <c r="O8" s="187">
        <f>O9+O12</f>
        <v>33664</v>
      </c>
      <c r="P8" s="187">
        <f>P9+P12</f>
        <v>45814</v>
      </c>
      <c r="Q8" s="188">
        <f>IFERROR(P8/O8-1,"-")</f>
        <v>0.36091967680608361</v>
      </c>
      <c r="R8" s="188">
        <f>IFERROR(P8/L8-1,"-")</f>
        <v>-0.21406024840458382</v>
      </c>
      <c r="S8" s="188">
        <f>P8/P$8</f>
        <v>1</v>
      </c>
      <c r="T8" s="189">
        <f>P8/$BI8</f>
        <v>2.1985320405308456E-2</v>
      </c>
      <c r="U8" s="187">
        <f>U9+U12</f>
        <v>233690</v>
      </c>
      <c r="V8" s="187">
        <f>V9+V12</f>
        <v>109734</v>
      </c>
      <c r="W8" s="187">
        <f>W9+W12</f>
        <v>53714</v>
      </c>
      <c r="X8" s="187">
        <f>X9+X12</f>
        <v>217852</v>
      </c>
      <c r="Y8" s="187">
        <f>Y9+Y12</f>
        <v>252267</v>
      </c>
      <c r="Z8" s="188">
        <f>IFERROR(Y8/X8-1,"-")</f>
        <v>0.15797422103079151</v>
      </c>
      <c r="AA8" s="188">
        <f>IFERROR(Y8/U8-1,"-")</f>
        <v>7.9494201720227586E-2</v>
      </c>
      <c r="AB8" s="188">
        <f>Y8/Y$8</f>
        <v>1</v>
      </c>
      <c r="AC8" s="189">
        <f>Y8/$BI8</f>
        <v>0.1210584280500709</v>
      </c>
      <c r="AD8" s="187">
        <f>AD9+AD12</f>
        <v>882577</v>
      </c>
      <c r="AE8" s="187">
        <f>AE9+AE12</f>
        <v>438824</v>
      </c>
      <c r="AF8" s="187">
        <f>AF9+AF12</f>
        <v>158220</v>
      </c>
      <c r="AG8" s="187">
        <f>AG9+AG12</f>
        <v>880480</v>
      </c>
      <c r="AH8" s="187">
        <f>AH9+AH12</f>
        <v>1035245</v>
      </c>
      <c r="AI8" s="188">
        <f>IFERROR(AH8/AG8-1,"-")</f>
        <v>0.17577344175904042</v>
      </c>
      <c r="AJ8" s="188">
        <f>IFERROR(AH8/AD8-1,"-")</f>
        <v>0.17297980799409007</v>
      </c>
      <c r="AK8" s="188">
        <f>AH8/AH$8</f>
        <v>1</v>
      </c>
      <c r="AL8" s="189">
        <f>AH8/$BI8</f>
        <v>0.49679558700383186</v>
      </c>
      <c r="AM8" s="187">
        <f>AM9+AM12</f>
        <v>241220</v>
      </c>
      <c r="AN8" s="187">
        <f>AN9+AN12</f>
        <v>137076</v>
      </c>
      <c r="AO8" s="187">
        <f>AO9+AO12</f>
        <v>68303</v>
      </c>
      <c r="AP8" s="187">
        <f>AP9+AP12</f>
        <v>306911</v>
      </c>
      <c r="AQ8" s="187">
        <f>AQ9+AQ12</f>
        <v>305020</v>
      </c>
      <c r="AR8" s="188">
        <f>IFERROR(AQ8/AP8-1,"-")</f>
        <v>-6.161395323074137E-3</v>
      </c>
      <c r="AS8" s="188">
        <f>IFERROR(AQ8/AM8-1,"-")</f>
        <v>0.26448884835419939</v>
      </c>
      <c r="AT8" s="188">
        <f>AQ8/AQ$8</f>
        <v>1</v>
      </c>
      <c r="AU8" s="189">
        <f>AQ8/$BI8</f>
        <v>0.14637365063140492</v>
      </c>
      <c r="AV8" s="187">
        <f>AV9+AV12</f>
        <v>1437433</v>
      </c>
      <c r="AW8" s="187">
        <f>AW9+AW12</f>
        <v>724591</v>
      </c>
      <c r="AX8" s="187">
        <f>AX9+AX12</f>
        <v>288839</v>
      </c>
      <c r="AY8" s="187">
        <f>AY9+AY12</f>
        <v>1449676</v>
      </c>
      <c r="AZ8" s="187">
        <f>AZ9+AZ12</f>
        <v>1654424</v>
      </c>
      <c r="BA8" s="188">
        <f>IFERROR(AZ8/AY8-1,"-")</f>
        <v>0.14123707642259364</v>
      </c>
      <c r="BB8" s="188">
        <f>IFERROR(AZ8/AV8-1,"-")</f>
        <v>0.15095729679226788</v>
      </c>
      <c r="BC8" s="188">
        <f>AZ8/AZ$8</f>
        <v>1</v>
      </c>
      <c r="BD8" s="189">
        <f>AZ8/$BI8</f>
        <v>0.79392853115274886</v>
      </c>
      <c r="BE8" s="187">
        <f>BE9+BE12</f>
        <v>1958653</v>
      </c>
      <c r="BF8" s="187">
        <f>BF9+BF12</f>
        <v>948382</v>
      </c>
      <c r="BG8" s="187">
        <f>BG9+BG12</f>
        <v>378303</v>
      </c>
      <c r="BH8" s="187">
        <f>BH9+BH12</f>
        <v>1821530</v>
      </c>
      <c r="BI8" s="187">
        <f>BI9+BI12</f>
        <v>2083845</v>
      </c>
      <c r="BJ8" s="188">
        <f>IFERROR(BI8/BH8-1,"-")</f>
        <v>0.14400805915905868</v>
      </c>
      <c r="BK8" s="188">
        <f>IFERROR(BI8/BE8-1,"-")</f>
        <v>6.3917396292247686E-2</v>
      </c>
      <c r="BL8" s="188">
        <f>BI8/BI$8</f>
        <v>1</v>
      </c>
      <c r="BM8" s="189">
        <f>BI8/$BI8</f>
        <v>1</v>
      </c>
    </row>
    <row r="9" spans="1:65" x14ac:dyDescent="0.25">
      <c r="A9" s="1" t="s">
        <v>165</v>
      </c>
      <c r="B9" s="190" t="s">
        <v>166</v>
      </c>
      <c r="C9" s="191">
        <v>6754</v>
      </c>
      <c r="D9" s="191">
        <v>4304</v>
      </c>
      <c r="E9" s="191">
        <v>4999</v>
      </c>
      <c r="F9" s="191">
        <v>5329</v>
      </c>
      <c r="G9" s="191">
        <v>7399</v>
      </c>
      <c r="H9" s="192">
        <f>IFERROR(G9/F9-1,"-")</f>
        <v>0.38844060799399505</v>
      </c>
      <c r="I9" s="193">
        <f>IFERROR(G9/C9-1,"-")</f>
        <v>9.5498963577139495E-2</v>
      </c>
      <c r="J9" s="192">
        <f>G9/G$8</f>
        <v>0.46019405398681429</v>
      </c>
      <c r="K9" s="194">
        <f t="shared" ref="K9:K37" si="0">G9/$BI9</f>
        <v>2.0516930141502764E-2</v>
      </c>
      <c r="L9" s="191">
        <v>12176</v>
      </c>
      <c r="M9" s="191">
        <v>6795</v>
      </c>
      <c r="N9" s="191">
        <v>989</v>
      </c>
      <c r="O9" s="191">
        <v>10957</v>
      </c>
      <c r="P9" s="191">
        <v>14373</v>
      </c>
      <c r="Q9" s="192">
        <f>IFERROR(P9/O9-1,"-")</f>
        <v>0.31176416902436799</v>
      </c>
      <c r="R9" s="193">
        <f>IFERROR(P9/L9-1,"-")</f>
        <v>0.18043692509855447</v>
      </c>
      <c r="S9" s="192">
        <f>P9/P$8</f>
        <v>0.31372506220805868</v>
      </c>
      <c r="T9" s="194">
        <f t="shared" ref="T9:T37" si="1">P9/$BI9</f>
        <v>3.9855363822654304E-2</v>
      </c>
      <c r="U9" s="191">
        <v>53393</v>
      </c>
      <c r="V9" s="191">
        <v>19793</v>
      </c>
      <c r="W9" s="191">
        <v>26830</v>
      </c>
      <c r="X9" s="191">
        <v>47974</v>
      </c>
      <c r="Y9" s="191">
        <v>62434</v>
      </c>
      <c r="Z9" s="192">
        <f>IFERROR(Y9/X9-1,"-")</f>
        <v>0.30141326551882264</v>
      </c>
      <c r="AA9" s="193">
        <f>IFERROR(Y9/U9-1,"-")</f>
        <v>0.16932931283127006</v>
      </c>
      <c r="AB9" s="192">
        <f>Y9/Y$8</f>
        <v>0.24749174485763101</v>
      </c>
      <c r="AC9" s="194">
        <f t="shared" ref="AC9:AC37" si="2">Y9/$BI9</f>
        <v>0.17312528942486599</v>
      </c>
      <c r="AD9" s="191">
        <v>187257</v>
      </c>
      <c r="AE9" s="191">
        <v>73085</v>
      </c>
      <c r="AF9" s="191">
        <v>87270</v>
      </c>
      <c r="AG9" s="191">
        <v>191860</v>
      </c>
      <c r="AH9" s="191">
        <v>199614</v>
      </c>
      <c r="AI9" s="192">
        <f>IFERROR(AH9/AG9-1,"-")</f>
        <v>4.0414885854268778E-2</v>
      </c>
      <c r="AJ9" s="193">
        <f>IFERROR(AH9/AD9-1,"-")</f>
        <v>6.59895224210576E-2</v>
      </c>
      <c r="AK9" s="192">
        <f>AH9/AH$8</f>
        <v>0.19281812517809793</v>
      </c>
      <c r="AL9" s="194">
        <f t="shared" ref="AL9:AL37" si="3">AH9/$BI9</f>
        <v>0.55351621749776081</v>
      </c>
      <c r="AM9" s="191">
        <v>35762</v>
      </c>
      <c r="AN9" s="191">
        <v>18882</v>
      </c>
      <c r="AO9" s="191">
        <v>34488</v>
      </c>
      <c r="AP9" s="191">
        <v>43163</v>
      </c>
      <c r="AQ9" s="191">
        <v>34568</v>
      </c>
      <c r="AR9" s="192">
        <f>IFERROR(AQ9/AP9-1,"-")</f>
        <v>-0.19912888353450875</v>
      </c>
      <c r="AS9" s="193">
        <f>IFERROR(AQ9/AM9-1,"-")</f>
        <v>-3.3387394441026785E-2</v>
      </c>
      <c r="AT9" s="192">
        <f>AQ9/AQ$8</f>
        <v>0.11333027342469346</v>
      </c>
      <c r="AU9" s="194">
        <f t="shared" ref="AU9:AU37" si="4">AQ9/$BI9</f>
        <v>9.5854742685696381E-2</v>
      </c>
      <c r="AV9" s="191">
        <v>295342</v>
      </c>
      <c r="AW9" s="191">
        <v>122859</v>
      </c>
      <c r="AX9" s="191">
        <v>154576</v>
      </c>
      <c r="AY9" s="191">
        <v>299283</v>
      </c>
      <c r="AZ9" s="191">
        <v>318388</v>
      </c>
      <c r="BA9" s="192">
        <f>IFERROR(AZ9/AY9-1,"-")</f>
        <v>6.3835901137050843E-2</v>
      </c>
      <c r="BB9" s="193">
        <f>IFERROR(AZ9/AV9-1,"-")</f>
        <v>7.8031570179656118E-2</v>
      </c>
      <c r="BC9" s="192">
        <f>AZ9/AZ$8</f>
        <v>0.19244643452947974</v>
      </c>
      <c r="BD9" s="194">
        <f t="shared" ref="BD9:BD37" si="5">AZ9/$BI9</f>
        <v>0.88286854357248035</v>
      </c>
      <c r="BE9" s="191">
        <v>354708</v>
      </c>
      <c r="BF9" s="191">
        <v>140877</v>
      </c>
      <c r="BG9" s="191">
        <v>194447</v>
      </c>
      <c r="BH9" s="191">
        <v>345836</v>
      </c>
      <c r="BI9" s="191">
        <v>360629</v>
      </c>
      <c r="BJ9" s="192">
        <f>IFERROR(BI9/BH9-1,"-")</f>
        <v>4.2774609930718688E-2</v>
      </c>
      <c r="BK9" s="193">
        <f>IFERROR(BI9/BE9-1,"-")</f>
        <v>1.6692603493577707E-2</v>
      </c>
      <c r="BL9" s="192">
        <f>BI9/BI$8</f>
        <v>0.17305941660728125</v>
      </c>
      <c r="BM9" s="194">
        <f t="shared" ref="BM9:BM37" si="6">BI9/$BI9</f>
        <v>1</v>
      </c>
    </row>
    <row r="10" spans="1:65" x14ac:dyDescent="0.25">
      <c r="A10" s="207" t="s">
        <v>98</v>
      </c>
      <c r="B10" s="195" t="s">
        <v>98</v>
      </c>
      <c r="C10" s="196">
        <v>3286</v>
      </c>
      <c r="D10" s="196">
        <v>2168</v>
      </c>
      <c r="E10" s="196">
        <v>4637</v>
      </c>
      <c r="F10" s="196">
        <v>4454</v>
      </c>
      <c r="G10" s="196">
        <v>5856</v>
      </c>
      <c r="H10" s="197">
        <f>IFERROR(G10/F10-1,"-")</f>
        <v>0.31477323753929043</v>
      </c>
      <c r="I10" s="198">
        <f>IFERROR(G10/C10-1,"-")</f>
        <v>0.78210590383444911</v>
      </c>
      <c r="J10" s="197">
        <f>G10/G$8</f>
        <v>0.36422440602064932</v>
      </c>
      <c r="K10" s="199">
        <f t="shared" si="0"/>
        <v>4.2316113507771681E-2</v>
      </c>
      <c r="L10" s="196">
        <v>7612</v>
      </c>
      <c r="M10" s="196">
        <v>5059</v>
      </c>
      <c r="N10" s="196">
        <v>703</v>
      </c>
      <c r="O10" s="196">
        <v>8218</v>
      </c>
      <c r="P10" s="196">
        <v>9696</v>
      </c>
      <c r="Q10" s="197">
        <f>IFERROR(P10/O10-1,"-")</f>
        <v>0.17984911170601126</v>
      </c>
      <c r="R10" s="198">
        <f>IFERROR(P10/L10-1,"-")</f>
        <v>0.2737782448765107</v>
      </c>
      <c r="S10" s="197">
        <f>P10/P$8</f>
        <v>0.21163836381891998</v>
      </c>
      <c r="T10" s="199">
        <f t="shared" si="1"/>
        <v>7.006438466040886E-2</v>
      </c>
      <c r="U10" s="196">
        <v>20869</v>
      </c>
      <c r="V10" s="196">
        <v>7154</v>
      </c>
      <c r="W10" s="196">
        <v>19264</v>
      </c>
      <c r="X10" s="196">
        <v>22884</v>
      </c>
      <c r="Y10" s="196">
        <v>30791</v>
      </c>
      <c r="Z10" s="197">
        <f>IFERROR(Y10/X10-1,"-")</f>
        <v>0.34552525782205912</v>
      </c>
      <c r="AA10" s="198">
        <f>IFERROR(Y10/U10-1,"-")</f>
        <v>0.4754420432220039</v>
      </c>
      <c r="AB10" s="197">
        <f>Y10/Y$8</f>
        <v>0.12205718544240825</v>
      </c>
      <c r="AC10" s="199">
        <f t="shared" si="2"/>
        <v>0.22249922319292997</v>
      </c>
      <c r="AD10" s="196">
        <v>50583</v>
      </c>
      <c r="AE10" s="196">
        <v>19453</v>
      </c>
      <c r="AF10" s="196">
        <v>53287</v>
      </c>
      <c r="AG10" s="196">
        <v>64951</v>
      </c>
      <c r="AH10" s="196">
        <v>53488</v>
      </c>
      <c r="AI10" s="197">
        <f>IFERROR(AH10/AG10-1,"-")</f>
        <v>-0.17648689011716523</v>
      </c>
      <c r="AJ10" s="198">
        <f>IFERROR(AH10/AD10-1,"-")</f>
        <v>5.7430361979321054E-2</v>
      </c>
      <c r="AK10" s="197">
        <f>AH10/AH$8</f>
        <v>5.1666996701263949E-2</v>
      </c>
      <c r="AL10" s="199">
        <f t="shared" si="3"/>
        <v>0.38651029359694189</v>
      </c>
      <c r="AM10" s="196">
        <v>19440</v>
      </c>
      <c r="AN10" s="196">
        <v>7306</v>
      </c>
      <c r="AO10" s="196">
        <v>24538</v>
      </c>
      <c r="AP10" s="196">
        <v>21500</v>
      </c>
      <c r="AQ10" s="196">
        <v>18905</v>
      </c>
      <c r="AR10" s="197">
        <f>IFERROR(AQ10/AP10-1,"-")</f>
        <v>-0.12069767441860468</v>
      </c>
      <c r="AS10" s="198">
        <f>IFERROR(AQ10/AM10-1,"-")</f>
        <v>-2.7520576131687235E-2</v>
      </c>
      <c r="AT10" s="197">
        <f>AQ10/AQ$8</f>
        <v>6.1979542325093437E-2</v>
      </c>
      <c r="AU10" s="199">
        <f t="shared" si="4"/>
        <v>0.13660965264078273</v>
      </c>
      <c r="AV10" s="196">
        <v>101790</v>
      </c>
      <c r="AW10" s="196">
        <v>41140</v>
      </c>
      <c r="AX10" s="196">
        <v>102429</v>
      </c>
      <c r="AY10" s="196">
        <v>122007</v>
      </c>
      <c r="AZ10" s="196">
        <v>118736</v>
      </c>
      <c r="BA10" s="197">
        <f>IFERROR(AZ10/AY10-1,"-")</f>
        <v>-2.6809937134754547E-2</v>
      </c>
      <c r="BB10" s="198">
        <f>IFERROR(AZ10/AV10-1,"-")</f>
        <v>0.16648000785931827</v>
      </c>
      <c r="BC10" s="197">
        <f>AZ10/AZ$8</f>
        <v>7.1768784785520526E-2</v>
      </c>
      <c r="BD10" s="199">
        <f t="shared" si="5"/>
        <v>0.85799966759883517</v>
      </c>
      <c r="BE10" s="196">
        <v>129903</v>
      </c>
      <c r="BF10" s="196">
        <v>51468</v>
      </c>
      <c r="BG10" s="196">
        <v>135054</v>
      </c>
      <c r="BH10" s="196">
        <v>149185</v>
      </c>
      <c r="BI10" s="196">
        <v>138387</v>
      </c>
      <c r="BJ10" s="197">
        <f>IFERROR(BI10/BH10-1,"-")</f>
        <v>-7.2379930958206273E-2</v>
      </c>
      <c r="BK10" s="198">
        <f>IFERROR(BI10/BE10-1,"-")</f>
        <v>6.5310269970670465E-2</v>
      </c>
      <c r="BL10" s="197">
        <f>BI10/BI$8</f>
        <v>6.6409449839119505E-2</v>
      </c>
      <c r="BM10" s="199">
        <f t="shared" si="6"/>
        <v>1</v>
      </c>
    </row>
    <row r="11" spans="1:65" x14ac:dyDescent="0.25">
      <c r="A11" s="207" t="s">
        <v>170</v>
      </c>
      <c r="B11" s="195" t="s">
        <v>170</v>
      </c>
      <c r="C11" s="196">
        <v>3468</v>
      </c>
      <c r="D11" s="196">
        <v>2136</v>
      </c>
      <c r="E11" s="196">
        <v>362</v>
      </c>
      <c r="F11" s="196">
        <v>875</v>
      </c>
      <c r="G11" s="196">
        <v>1543</v>
      </c>
      <c r="H11" s="197">
        <f>IFERROR(G11/F11-1,"-")</f>
        <v>0.76342857142857135</v>
      </c>
      <c r="I11" s="198">
        <f>IFERROR(G11/C11-1,"-")</f>
        <v>-0.55507497116493654</v>
      </c>
      <c r="J11" s="197">
        <f>G11/G$8</f>
        <v>9.5969647966164945E-2</v>
      </c>
      <c r="K11" s="199">
        <f t="shared" si="0"/>
        <v>6.9428820834945689E-3</v>
      </c>
      <c r="L11" s="196">
        <v>4564</v>
      </c>
      <c r="M11" s="196">
        <v>1736</v>
      </c>
      <c r="N11" s="196">
        <v>286</v>
      </c>
      <c r="O11" s="196">
        <v>2739</v>
      </c>
      <c r="P11" s="196">
        <v>4677</v>
      </c>
      <c r="Q11" s="197">
        <f>IFERROR(P11/O11-1,"-")</f>
        <v>0.70755750273822571</v>
      </c>
      <c r="R11" s="198">
        <f>IFERROR(P11/L11-1,"-")</f>
        <v>2.4758983347940466E-2</v>
      </c>
      <c r="S11" s="197">
        <f>P11/P$8</f>
        <v>0.1020866983891387</v>
      </c>
      <c r="T11" s="199">
        <f t="shared" si="1"/>
        <v>2.1044627028194492E-2</v>
      </c>
      <c r="U11" s="196">
        <v>32524</v>
      </c>
      <c r="V11" s="196">
        <v>12639</v>
      </c>
      <c r="W11" s="196">
        <v>7566</v>
      </c>
      <c r="X11" s="196">
        <v>25090</v>
      </c>
      <c r="Y11" s="196">
        <v>31643</v>
      </c>
      <c r="Z11" s="197">
        <f>IFERROR(Y11/X11-1,"-")</f>
        <v>0.26117975288959738</v>
      </c>
      <c r="AA11" s="198">
        <f>IFERROR(Y11/U11-1,"-")</f>
        <v>-2.7087689091132683E-2</v>
      </c>
      <c r="AB11" s="197">
        <f>Y11/Y$8</f>
        <v>0.12543455941522277</v>
      </c>
      <c r="AC11" s="199">
        <f t="shared" si="2"/>
        <v>0.14238082810629854</v>
      </c>
      <c r="AD11" s="196">
        <v>136674</v>
      </c>
      <c r="AE11" s="196">
        <v>53632</v>
      </c>
      <c r="AF11" s="196">
        <v>33983</v>
      </c>
      <c r="AG11" s="196">
        <v>126909</v>
      </c>
      <c r="AH11" s="196">
        <v>146126</v>
      </c>
      <c r="AI11" s="197">
        <f>IFERROR(AH11/AG11-1,"-")</f>
        <v>0.15142346090505798</v>
      </c>
      <c r="AJ11" s="198">
        <f>IFERROR(AH11/AD11-1,"-")</f>
        <v>6.9157264732136348E-2</v>
      </c>
      <c r="AK11" s="197">
        <f>AH11/AH$8</f>
        <v>0.14115112847683398</v>
      </c>
      <c r="AL11" s="199">
        <f t="shared" si="3"/>
        <v>0.65750848174512466</v>
      </c>
      <c r="AM11" s="196">
        <v>16322</v>
      </c>
      <c r="AN11" s="196">
        <v>11576</v>
      </c>
      <c r="AO11" s="196">
        <v>9950</v>
      </c>
      <c r="AP11" s="196">
        <v>21663</v>
      </c>
      <c r="AQ11" s="196">
        <v>15663</v>
      </c>
      <c r="AR11" s="197">
        <f>IFERROR(AQ11/AP11-1,"-")</f>
        <v>-0.27696994876055947</v>
      </c>
      <c r="AS11" s="198">
        <f>IFERROR(AQ11/AM11-1,"-")</f>
        <v>-4.0374954049748779E-2</v>
      </c>
      <c r="AT11" s="197">
        <f>AQ11/AQ$8</f>
        <v>5.1350731099600026E-2</v>
      </c>
      <c r="AU11" s="199">
        <f t="shared" si="4"/>
        <v>7.0477227526750119E-2</v>
      </c>
      <c r="AV11" s="196">
        <v>193552</v>
      </c>
      <c r="AW11" s="196">
        <v>81719</v>
      </c>
      <c r="AX11" s="196">
        <v>52147</v>
      </c>
      <c r="AY11" s="196">
        <v>177276</v>
      </c>
      <c r="AZ11" s="196">
        <v>199652</v>
      </c>
      <c r="BA11" s="197">
        <f>IFERROR(AZ11/AY11-1,"-")</f>
        <v>0.12622125950495278</v>
      </c>
      <c r="BB11" s="198">
        <f>IFERROR(AZ11/AV11-1,"-")</f>
        <v>3.1516078366537137E-2</v>
      </c>
      <c r="BC11" s="197">
        <f>AZ11/AZ$8</f>
        <v>0.12067764974395923</v>
      </c>
      <c r="BD11" s="199">
        <f t="shared" si="5"/>
        <v>0.89835404648986239</v>
      </c>
      <c r="BE11" s="196">
        <v>224805</v>
      </c>
      <c r="BF11" s="196">
        <v>89409</v>
      </c>
      <c r="BG11" s="196">
        <v>59393</v>
      </c>
      <c r="BH11" s="196">
        <v>196651</v>
      </c>
      <c r="BI11" s="196">
        <v>222242</v>
      </c>
      <c r="BJ11" s="197">
        <f>IFERROR(BI11/BH11-1,"-")</f>
        <v>0.13013409542794085</v>
      </c>
      <c r="BK11" s="198">
        <f>IFERROR(BI11/BE11-1,"-")</f>
        <v>-1.1400991970819119E-2</v>
      </c>
      <c r="BL11" s="197">
        <f>BI11/BI$8</f>
        <v>0.10664996676816174</v>
      </c>
      <c r="BM11" s="199">
        <f t="shared" si="6"/>
        <v>1</v>
      </c>
    </row>
    <row r="12" spans="1:65" x14ac:dyDescent="0.25">
      <c r="A12" s="1"/>
      <c r="B12" s="190" t="s">
        <v>178</v>
      </c>
      <c r="C12" s="191">
        <v>14900</v>
      </c>
      <c r="D12" s="191">
        <v>7983</v>
      </c>
      <c r="E12" s="191">
        <v>1575</v>
      </c>
      <c r="F12" s="191">
        <v>5440</v>
      </c>
      <c r="G12" s="191">
        <v>8679</v>
      </c>
      <c r="H12" s="192">
        <f>IFERROR(G12/F12-1,"-")</f>
        <v>0.59540441176470593</v>
      </c>
      <c r="I12" s="193">
        <f>IFERROR(G12/C12-1,"-")</f>
        <v>-0.4175167785234899</v>
      </c>
      <c r="J12" s="192">
        <f>G12/G$8</f>
        <v>0.53980594601318577</v>
      </c>
      <c r="K12" s="194">
        <f t="shared" si="0"/>
        <v>5.0365131242978249E-3</v>
      </c>
      <c r="L12" s="191">
        <v>46116</v>
      </c>
      <c r="M12" s="191">
        <v>19875</v>
      </c>
      <c r="N12" s="191">
        <v>1039</v>
      </c>
      <c r="O12" s="191">
        <v>22707</v>
      </c>
      <c r="P12" s="191">
        <v>31441</v>
      </c>
      <c r="Q12" s="192">
        <f>IFERROR(P12/O12-1,"-")</f>
        <v>0.38463909807548324</v>
      </c>
      <c r="R12" s="193">
        <f>IFERROR(P12/L12-1,"-")</f>
        <v>-0.31821927313730591</v>
      </c>
      <c r="S12" s="192">
        <f>P12/P$8</f>
        <v>0.68627493779194138</v>
      </c>
      <c r="T12" s="194">
        <f t="shared" si="1"/>
        <v>1.8245536253145282E-2</v>
      </c>
      <c r="U12" s="191">
        <v>180297</v>
      </c>
      <c r="V12" s="191">
        <v>89941</v>
      </c>
      <c r="W12" s="191">
        <v>26884</v>
      </c>
      <c r="X12" s="191">
        <v>169878</v>
      </c>
      <c r="Y12" s="191">
        <v>189833</v>
      </c>
      <c r="Z12" s="192">
        <f>IFERROR(Y12/X12-1,"-")</f>
        <v>0.11746665253888078</v>
      </c>
      <c r="AA12" s="193">
        <f>IFERROR(Y12/U12-1,"-")</f>
        <v>5.2890508438853567E-2</v>
      </c>
      <c r="AB12" s="192">
        <f>Y12/Y$8</f>
        <v>0.75250825514236896</v>
      </c>
      <c r="AC12" s="194">
        <f t="shared" si="2"/>
        <v>0.11016204584915647</v>
      </c>
      <c r="AD12" s="191">
        <v>695320</v>
      </c>
      <c r="AE12" s="191">
        <v>365739</v>
      </c>
      <c r="AF12" s="191">
        <v>70950</v>
      </c>
      <c r="AG12" s="191">
        <v>688620</v>
      </c>
      <c r="AH12" s="191">
        <v>835631</v>
      </c>
      <c r="AI12" s="192">
        <f>IFERROR(AH12/AG12-1,"-")</f>
        <v>0.21348639307600714</v>
      </c>
      <c r="AJ12" s="193">
        <f>IFERROR(AH12/AD12-1,"-")</f>
        <v>0.20179341885750435</v>
      </c>
      <c r="AK12" s="192">
        <f>AH12/AH$8</f>
        <v>0.80718187482190207</v>
      </c>
      <c r="AL12" s="194">
        <f t="shared" si="3"/>
        <v>0.48492527924531803</v>
      </c>
      <c r="AM12" s="191">
        <v>205458</v>
      </c>
      <c r="AN12" s="191">
        <v>118194</v>
      </c>
      <c r="AO12" s="191">
        <v>33815</v>
      </c>
      <c r="AP12" s="191">
        <v>263748</v>
      </c>
      <c r="AQ12" s="191">
        <v>270452</v>
      </c>
      <c r="AR12" s="192">
        <f>IFERROR(AQ12/AP12-1,"-")</f>
        <v>2.5418202223334463E-2</v>
      </c>
      <c r="AS12" s="193">
        <f>IFERROR(AQ12/AM12-1,"-")</f>
        <v>0.31633715893272596</v>
      </c>
      <c r="AT12" s="192">
        <f>AQ12/AQ$8</f>
        <v>0.88666972657530652</v>
      </c>
      <c r="AU12" s="194">
        <f t="shared" si="4"/>
        <v>0.15694608220907885</v>
      </c>
      <c r="AV12" s="191">
        <v>1142091</v>
      </c>
      <c r="AW12" s="191">
        <v>601732</v>
      </c>
      <c r="AX12" s="191">
        <v>134263</v>
      </c>
      <c r="AY12" s="191">
        <v>1150393</v>
      </c>
      <c r="AZ12" s="191">
        <v>1336036</v>
      </c>
      <c r="BA12" s="192">
        <f>IFERROR(AZ12/AY12-1,"-")</f>
        <v>0.16137354799620662</v>
      </c>
      <c r="BB12" s="193">
        <f>IFERROR(AZ12/AV12-1,"-")</f>
        <v>0.16981571521008387</v>
      </c>
      <c r="BC12" s="192">
        <f>AZ12/AZ$8</f>
        <v>0.80755356547052026</v>
      </c>
      <c r="BD12" s="194">
        <f t="shared" si="5"/>
        <v>0.77531545668099644</v>
      </c>
      <c r="BE12" s="191">
        <v>1603945</v>
      </c>
      <c r="BF12" s="191">
        <v>807505</v>
      </c>
      <c r="BG12" s="191">
        <v>183856</v>
      </c>
      <c r="BH12" s="191">
        <v>1475694</v>
      </c>
      <c r="BI12" s="191">
        <v>1723216</v>
      </c>
      <c r="BJ12" s="192">
        <f>IFERROR(BI12/BH12-1,"-")</f>
        <v>0.16773260581123184</v>
      </c>
      <c r="BK12" s="193">
        <f>IFERROR(BI12/BE12-1,"-")</f>
        <v>7.4361028588885603E-2</v>
      </c>
      <c r="BL12" s="192">
        <f>BI12/BI$8</f>
        <v>0.8269405833927187</v>
      </c>
      <c r="BM12" s="194">
        <f t="shared" si="6"/>
        <v>1</v>
      </c>
    </row>
    <row r="13" spans="1:65" s="113" customFormat="1" x14ac:dyDescent="0.25">
      <c r="B13" s="195" t="s">
        <v>182</v>
      </c>
      <c r="C13" s="196">
        <v>5927</v>
      </c>
      <c r="D13" s="196">
        <v>2858</v>
      </c>
      <c r="E13" s="196">
        <v>112</v>
      </c>
      <c r="F13" s="196">
        <v>2221</v>
      </c>
      <c r="G13" s="196">
        <v>2936</v>
      </c>
      <c r="H13" s="197">
        <f t="shared" ref="H13:H37" si="7">IFERROR(G13/F13-1,"-")</f>
        <v>0.32192705988293557</v>
      </c>
      <c r="I13" s="198">
        <f t="shared" ref="I13:I37" si="8">IFERROR(G13/C13-1,"-")</f>
        <v>-0.50463978403914289</v>
      </c>
      <c r="J13" s="197">
        <f t="shared" ref="J13:J37" si="9">G13/G$8</f>
        <v>0.1826097773354895</v>
      </c>
      <c r="K13" s="199">
        <f t="shared" si="0"/>
        <v>3.8858852102097133E-3</v>
      </c>
      <c r="L13" s="196">
        <v>8758</v>
      </c>
      <c r="M13" s="196">
        <v>4418</v>
      </c>
      <c r="N13" s="196">
        <v>52</v>
      </c>
      <c r="O13" s="196">
        <v>6023</v>
      </c>
      <c r="P13" s="196">
        <v>8675</v>
      </c>
      <c r="Q13" s="197">
        <f t="shared" ref="Q13:Q37" si="10">IFERROR(P13/O13-1,"-")</f>
        <v>0.44031213680889913</v>
      </c>
      <c r="R13" s="198">
        <f t="shared" ref="R13:R37" si="11">IFERROR(P13/L13-1,"-")</f>
        <v>-9.4770495546928624E-3</v>
      </c>
      <c r="S13" s="197">
        <f t="shared" ref="S13:S37" si="12">P13/P$8</f>
        <v>0.18935259964203083</v>
      </c>
      <c r="T13" s="199">
        <f t="shared" si="1"/>
        <v>1.1481626089430949E-2</v>
      </c>
      <c r="U13" s="196">
        <v>63676</v>
      </c>
      <c r="V13" s="196">
        <v>32271</v>
      </c>
      <c r="W13" s="196">
        <v>1774</v>
      </c>
      <c r="X13" s="196">
        <v>59990</v>
      </c>
      <c r="Y13" s="196">
        <v>75624</v>
      </c>
      <c r="Z13" s="197">
        <f t="shared" ref="Z13:Z37" si="13">IFERROR(Y13/X13-1,"-")</f>
        <v>0.26061010168361398</v>
      </c>
      <c r="AA13" s="198">
        <f t="shared" ref="AA13:AA37" si="14">IFERROR(Y13/U13-1,"-")</f>
        <v>0.1876374144104529</v>
      </c>
      <c r="AB13" s="197">
        <f t="shared" ref="AB13:AB37" si="15">Y13/Y$8</f>
        <v>0.29977761657291679</v>
      </c>
      <c r="AC13" s="199">
        <f t="shared" si="2"/>
        <v>0.100090661831369</v>
      </c>
      <c r="AD13" s="196">
        <v>285091</v>
      </c>
      <c r="AE13" s="196">
        <v>141081</v>
      </c>
      <c r="AF13" s="196">
        <v>2622</v>
      </c>
      <c r="AG13" s="196">
        <v>287120</v>
      </c>
      <c r="AH13" s="196">
        <v>353449</v>
      </c>
      <c r="AI13" s="197">
        <f t="shared" ref="AI13:AI37" si="16">IFERROR(AH13/AG13-1,"-")</f>
        <v>0.23101490665923663</v>
      </c>
      <c r="AJ13" s="198">
        <f t="shared" ref="AJ13:AJ37" si="17">IFERROR(AH13/AD13-1,"-")</f>
        <v>0.23977607149997726</v>
      </c>
      <c r="AK13" s="197">
        <f t="shared" ref="AK13:AK37" si="18">AH13/AH$8</f>
        <v>0.3414158001246082</v>
      </c>
      <c r="AL13" s="199">
        <f t="shared" si="3"/>
        <v>0.46780049102977284</v>
      </c>
      <c r="AM13" s="196">
        <v>106698</v>
      </c>
      <c r="AN13" s="196">
        <v>59673</v>
      </c>
      <c r="AO13" s="196">
        <v>1852</v>
      </c>
      <c r="AP13" s="196">
        <v>134711</v>
      </c>
      <c r="AQ13" s="196">
        <v>133812</v>
      </c>
      <c r="AR13" s="197">
        <f t="shared" ref="AR13:AR37" si="19">IFERROR(AQ13/AP13-1,"-")</f>
        <v>-6.6735455901894003E-3</v>
      </c>
      <c r="AS13" s="198">
        <f t="shared" ref="AS13:AS37" si="20">IFERROR(AQ13/AM13-1,"-")</f>
        <v>0.25411910251363667</v>
      </c>
      <c r="AT13" s="197">
        <f t="shared" ref="AT13:AT37" si="21">AQ13/AQ$8</f>
        <v>0.43869910169824927</v>
      </c>
      <c r="AU13" s="199">
        <f t="shared" si="4"/>
        <v>0.1771042478707705</v>
      </c>
      <c r="AV13" s="196">
        <v>470150</v>
      </c>
      <c r="AW13" s="196">
        <v>240301</v>
      </c>
      <c r="AX13" s="196">
        <v>6412</v>
      </c>
      <c r="AY13" s="196">
        <v>490065</v>
      </c>
      <c r="AZ13" s="196">
        <v>574496</v>
      </c>
      <c r="BA13" s="197">
        <f t="shared" ref="BA13:BA37" si="22">IFERROR(AZ13/AY13-1,"-")</f>
        <v>0.17228530909165118</v>
      </c>
      <c r="BB13" s="198">
        <f t="shared" ref="BB13:BB37" si="23">IFERROR(AZ13/AV13-1,"-")</f>
        <v>0.22194193342550239</v>
      </c>
      <c r="BC13" s="197">
        <f t="shared" ref="BC13:BC37" si="24">AZ13/AZ$8</f>
        <v>0.34724834746111033</v>
      </c>
      <c r="BD13" s="199">
        <f t="shared" si="5"/>
        <v>0.76036291203155293</v>
      </c>
      <c r="BE13" s="196">
        <v>708370</v>
      </c>
      <c r="BF13" s="196">
        <v>328474</v>
      </c>
      <c r="BG13" s="196">
        <v>8615</v>
      </c>
      <c r="BH13" s="196">
        <v>629929</v>
      </c>
      <c r="BI13" s="196">
        <v>755555</v>
      </c>
      <c r="BJ13" s="197">
        <f t="shared" ref="BJ13:BJ37" si="25">IFERROR(BI13/BH13-1,"-")</f>
        <v>0.19942882451831867</v>
      </c>
      <c r="BK13" s="198">
        <f t="shared" ref="BK13:BK37" si="26">IFERROR(BI13/BE13-1,"-")</f>
        <v>6.6610669565340119E-2</v>
      </c>
      <c r="BL13" s="197">
        <f t="shared" ref="BL13:BL37" si="27">BI13/BI$8</f>
        <v>0.36257735100259375</v>
      </c>
      <c r="BM13" s="199">
        <f t="shared" si="6"/>
        <v>1</v>
      </c>
    </row>
    <row r="14" spans="1:65" s="113" customFormat="1" x14ac:dyDescent="0.25">
      <c r="B14" s="195" t="s">
        <v>186</v>
      </c>
      <c r="C14" s="196">
        <v>1751</v>
      </c>
      <c r="D14" s="196">
        <v>1257</v>
      </c>
      <c r="E14" s="196">
        <v>284</v>
      </c>
      <c r="F14" s="196">
        <v>757</v>
      </c>
      <c r="G14" s="196">
        <v>973</v>
      </c>
      <c r="H14" s="197">
        <f t="shared" si="7"/>
        <v>0.28533685601056802</v>
      </c>
      <c r="I14" s="198">
        <f t="shared" si="8"/>
        <v>-0.44431753283837805</v>
      </c>
      <c r="J14" s="197">
        <f t="shared" si="9"/>
        <v>6.0517477298171411E-2</v>
      </c>
      <c r="K14" s="199">
        <f t="shared" si="0"/>
        <v>5.1989826451226814E-3</v>
      </c>
      <c r="L14" s="196">
        <v>3132</v>
      </c>
      <c r="M14" s="196">
        <v>1447</v>
      </c>
      <c r="N14" s="196">
        <v>130</v>
      </c>
      <c r="O14" s="196">
        <v>1647</v>
      </c>
      <c r="P14" s="196">
        <v>2967</v>
      </c>
      <c r="Q14" s="197">
        <f t="shared" si="10"/>
        <v>0.80145719489981793</v>
      </c>
      <c r="R14" s="198">
        <f t="shared" si="11"/>
        <v>-5.2681992337164751E-2</v>
      </c>
      <c r="S14" s="197">
        <f t="shared" si="12"/>
        <v>6.4761863185925694E-2</v>
      </c>
      <c r="T14" s="199">
        <f t="shared" si="1"/>
        <v>1.5853423954860221E-2</v>
      </c>
      <c r="U14" s="196">
        <v>30789</v>
      </c>
      <c r="V14" s="196">
        <v>15607</v>
      </c>
      <c r="W14" s="196">
        <v>4295</v>
      </c>
      <c r="X14" s="196">
        <v>23882</v>
      </c>
      <c r="Y14" s="196">
        <v>28648</v>
      </c>
      <c r="Z14" s="197">
        <f t="shared" si="13"/>
        <v>0.19956452558412185</v>
      </c>
      <c r="AA14" s="198">
        <f t="shared" si="14"/>
        <v>-6.9537821949397505E-2</v>
      </c>
      <c r="AB14" s="197">
        <f t="shared" si="15"/>
        <v>0.11356221780890881</v>
      </c>
      <c r="AC14" s="199">
        <f t="shared" si="2"/>
        <v>0.15307343763358125</v>
      </c>
      <c r="AD14" s="196">
        <v>120133</v>
      </c>
      <c r="AE14" s="196">
        <v>54741</v>
      </c>
      <c r="AF14" s="196">
        <v>10330</v>
      </c>
      <c r="AG14" s="196">
        <v>84617</v>
      </c>
      <c r="AH14" s="196">
        <v>107121</v>
      </c>
      <c r="AI14" s="197">
        <f t="shared" si="16"/>
        <v>0.26595128638453258</v>
      </c>
      <c r="AJ14" s="198">
        <f t="shared" si="17"/>
        <v>-0.10831328610789703</v>
      </c>
      <c r="AK14" s="197">
        <f t="shared" si="18"/>
        <v>0.10347405686576608</v>
      </c>
      <c r="AL14" s="199">
        <f t="shared" si="3"/>
        <v>0.57237432675044886</v>
      </c>
      <c r="AM14" s="196">
        <v>26017</v>
      </c>
      <c r="AN14" s="196">
        <v>14045</v>
      </c>
      <c r="AO14" s="196">
        <v>5804</v>
      </c>
      <c r="AP14" s="196">
        <v>25325</v>
      </c>
      <c r="AQ14" s="196">
        <v>25505</v>
      </c>
      <c r="AR14" s="197">
        <f t="shared" si="19"/>
        <v>7.1076011846002984E-3</v>
      </c>
      <c r="AS14" s="198">
        <f t="shared" si="20"/>
        <v>-1.9679440365914624E-2</v>
      </c>
      <c r="AT14" s="197">
        <f t="shared" si="21"/>
        <v>8.3617467707035598E-2</v>
      </c>
      <c r="AU14" s="199">
        <f t="shared" si="4"/>
        <v>0.13627960160724972</v>
      </c>
      <c r="AV14" s="196">
        <v>181822</v>
      </c>
      <c r="AW14" s="196">
        <v>87097</v>
      </c>
      <c r="AX14" s="196">
        <v>20843</v>
      </c>
      <c r="AY14" s="196">
        <v>136228</v>
      </c>
      <c r="AZ14" s="196">
        <v>165214</v>
      </c>
      <c r="BA14" s="197">
        <f t="shared" si="22"/>
        <v>0.21277564083741951</v>
      </c>
      <c r="BB14" s="198">
        <f t="shared" si="23"/>
        <v>-9.1342081816281895E-2</v>
      </c>
      <c r="BC14" s="197">
        <f t="shared" si="24"/>
        <v>9.9861945909875585E-2</v>
      </c>
      <c r="BD14" s="199">
        <f t="shared" si="5"/>
        <v>0.88277977259126272</v>
      </c>
      <c r="BE14" s="196">
        <v>212904</v>
      </c>
      <c r="BF14" s="196">
        <v>101828</v>
      </c>
      <c r="BG14" s="196">
        <v>25974</v>
      </c>
      <c r="BH14" s="196">
        <v>156103</v>
      </c>
      <c r="BI14" s="196">
        <v>187152</v>
      </c>
      <c r="BJ14" s="197">
        <f t="shared" si="25"/>
        <v>0.19890072580283524</v>
      </c>
      <c r="BK14" s="198">
        <f t="shared" si="26"/>
        <v>-0.12095592379664077</v>
      </c>
      <c r="BL14" s="197">
        <f t="shared" si="27"/>
        <v>8.981090244236016E-2</v>
      </c>
      <c r="BM14" s="199">
        <f t="shared" si="6"/>
        <v>1</v>
      </c>
    </row>
    <row r="15" spans="1:65" x14ac:dyDescent="0.25">
      <c r="A15" s="1"/>
      <c r="B15" s="195" t="s">
        <v>190</v>
      </c>
      <c r="C15" s="196">
        <v>1595</v>
      </c>
      <c r="D15" s="196">
        <v>1057</v>
      </c>
      <c r="E15" s="196">
        <v>455</v>
      </c>
      <c r="F15" s="196">
        <v>543</v>
      </c>
      <c r="G15" s="196">
        <v>1053</v>
      </c>
      <c r="H15" s="197">
        <f t="shared" si="7"/>
        <v>0.93922651933701662</v>
      </c>
      <c r="I15" s="198">
        <f t="shared" si="8"/>
        <v>-0.33981191222570528</v>
      </c>
      <c r="J15" s="197">
        <f t="shared" si="9"/>
        <v>6.5493220549819625E-2</v>
      </c>
      <c r="K15" s="199">
        <f t="shared" si="0"/>
        <v>1.0843373493975903E-2</v>
      </c>
      <c r="L15" s="196">
        <v>2480</v>
      </c>
      <c r="M15" s="196">
        <v>1228</v>
      </c>
      <c r="N15" s="196">
        <v>269</v>
      </c>
      <c r="O15" s="196">
        <v>1387</v>
      </c>
      <c r="P15" s="196">
        <v>2328</v>
      </c>
      <c r="Q15" s="197">
        <f t="shared" si="10"/>
        <v>0.67844268204758462</v>
      </c>
      <c r="R15" s="198">
        <f t="shared" si="11"/>
        <v>-6.1290322580645151E-2</v>
      </c>
      <c r="S15" s="197">
        <f t="shared" si="12"/>
        <v>5.0814161609988216E-2</v>
      </c>
      <c r="T15" s="199">
        <f t="shared" si="1"/>
        <v>2.3972814334260118E-2</v>
      </c>
      <c r="U15" s="196">
        <v>10337</v>
      </c>
      <c r="V15" s="196">
        <v>5356</v>
      </c>
      <c r="W15" s="196">
        <v>6120</v>
      </c>
      <c r="X15" s="196">
        <v>11646</v>
      </c>
      <c r="Y15" s="196">
        <v>13136</v>
      </c>
      <c r="Z15" s="197">
        <f t="shared" si="13"/>
        <v>0.12794092392237677</v>
      </c>
      <c r="AA15" s="198">
        <f t="shared" si="14"/>
        <v>0.27077488633065694</v>
      </c>
      <c r="AB15" s="197">
        <f t="shared" si="15"/>
        <v>5.2071812801515856E-2</v>
      </c>
      <c r="AC15" s="199">
        <f t="shared" si="2"/>
        <v>0.13526928225723406</v>
      </c>
      <c r="AD15" s="196">
        <v>39541</v>
      </c>
      <c r="AE15" s="196">
        <v>18792</v>
      </c>
      <c r="AF15" s="196">
        <v>15004</v>
      </c>
      <c r="AG15" s="196">
        <v>43249</v>
      </c>
      <c r="AH15" s="196">
        <v>49680</v>
      </c>
      <c r="AI15" s="197">
        <f t="shared" si="16"/>
        <v>0.14869707970126478</v>
      </c>
      <c r="AJ15" s="198">
        <f t="shared" si="17"/>
        <v>0.25641738954502924</v>
      </c>
      <c r="AK15" s="197">
        <f t="shared" si="18"/>
        <v>4.7988640370153927E-2</v>
      </c>
      <c r="AL15" s="199">
        <f t="shared" si="3"/>
        <v>0.5115848007414272</v>
      </c>
      <c r="AM15" s="196">
        <v>8256</v>
      </c>
      <c r="AN15" s="196">
        <v>5467</v>
      </c>
      <c r="AO15" s="196">
        <v>6658</v>
      </c>
      <c r="AP15" s="196">
        <v>13980</v>
      </c>
      <c r="AQ15" s="196">
        <v>15098</v>
      </c>
      <c r="AR15" s="197">
        <f t="shared" si="19"/>
        <v>7.9971387696709639E-2</v>
      </c>
      <c r="AS15" s="198">
        <f t="shared" si="20"/>
        <v>0.82873062015503884</v>
      </c>
      <c r="AT15" s="197">
        <f t="shared" si="21"/>
        <v>4.9498393547964065E-2</v>
      </c>
      <c r="AU15" s="199">
        <f t="shared" si="4"/>
        <v>0.15547317475028319</v>
      </c>
      <c r="AV15" s="196">
        <v>62209</v>
      </c>
      <c r="AW15" s="196">
        <v>31900</v>
      </c>
      <c r="AX15" s="196">
        <v>28506</v>
      </c>
      <c r="AY15" s="196">
        <v>70805</v>
      </c>
      <c r="AZ15" s="196">
        <v>81295</v>
      </c>
      <c r="BA15" s="197">
        <f t="shared" si="22"/>
        <v>0.14815337899865821</v>
      </c>
      <c r="BB15" s="198">
        <f t="shared" si="23"/>
        <v>0.30680448166663998</v>
      </c>
      <c r="BC15" s="197">
        <f t="shared" si="24"/>
        <v>4.9137947708688942E-2</v>
      </c>
      <c r="BD15" s="199">
        <f t="shared" si="5"/>
        <v>0.83714344557718057</v>
      </c>
      <c r="BE15" s="196">
        <v>72746</v>
      </c>
      <c r="BF15" s="196">
        <v>37341</v>
      </c>
      <c r="BG15" s="196">
        <v>36195</v>
      </c>
      <c r="BH15" s="196">
        <v>83832</v>
      </c>
      <c r="BI15" s="196">
        <v>97110</v>
      </c>
      <c r="BJ15" s="197">
        <f t="shared" si="25"/>
        <v>0.15838820498139139</v>
      </c>
      <c r="BK15" s="198">
        <f t="shared" si="26"/>
        <v>0.33491875841970686</v>
      </c>
      <c r="BL15" s="197">
        <f t="shared" si="27"/>
        <v>4.6601354707283889E-2</v>
      </c>
      <c r="BM15" s="199">
        <f t="shared" si="6"/>
        <v>1</v>
      </c>
    </row>
    <row r="16" spans="1:65" x14ac:dyDescent="0.25">
      <c r="A16" s="1"/>
      <c r="B16" s="195" t="s">
        <v>199</v>
      </c>
      <c r="C16" s="196">
        <v>263</v>
      </c>
      <c r="D16" s="196">
        <v>89</v>
      </c>
      <c r="E16" s="196">
        <v>12</v>
      </c>
      <c r="F16" s="196">
        <v>59</v>
      </c>
      <c r="G16" s="196">
        <v>194</v>
      </c>
      <c r="H16" s="197">
        <f t="shared" si="7"/>
        <v>2.2881355932203391</v>
      </c>
      <c r="I16" s="198">
        <f t="shared" si="8"/>
        <v>-0.26235741444866922</v>
      </c>
      <c r="J16" s="197">
        <f t="shared" si="9"/>
        <v>1.2066177385246922E-2</v>
      </c>
      <c r="K16" s="199">
        <f t="shared" si="0"/>
        <v>2.9788410158769155E-3</v>
      </c>
      <c r="L16" s="196">
        <v>849</v>
      </c>
      <c r="M16" s="196">
        <v>465</v>
      </c>
      <c r="N16" s="196">
        <v>61</v>
      </c>
      <c r="O16" s="196">
        <v>777</v>
      </c>
      <c r="P16" s="196">
        <v>802</v>
      </c>
      <c r="Q16" s="197">
        <f t="shared" si="10"/>
        <v>3.2175032175032259E-2</v>
      </c>
      <c r="R16" s="198">
        <f t="shared" si="11"/>
        <v>-5.5359246171966969E-2</v>
      </c>
      <c r="S16" s="197">
        <f t="shared" si="12"/>
        <v>1.7505565984196971E-2</v>
      </c>
      <c r="T16" s="199">
        <f t="shared" si="1"/>
        <v>1.2314590179037558E-2</v>
      </c>
      <c r="U16" s="196">
        <v>5617</v>
      </c>
      <c r="V16" s="196">
        <v>2780</v>
      </c>
      <c r="W16" s="196">
        <v>313</v>
      </c>
      <c r="X16" s="196">
        <v>7054</v>
      </c>
      <c r="Y16" s="196">
        <v>5046</v>
      </c>
      <c r="Z16" s="197">
        <f t="shared" si="13"/>
        <v>-0.28466118514318117</v>
      </c>
      <c r="AA16" s="198">
        <f t="shared" si="14"/>
        <v>-0.10165568808972758</v>
      </c>
      <c r="AB16" s="197">
        <f t="shared" si="15"/>
        <v>2.0002616275612745E-2</v>
      </c>
      <c r="AC16" s="199">
        <f t="shared" si="2"/>
        <v>7.7480576113994407E-2</v>
      </c>
      <c r="AD16" s="196">
        <v>25955</v>
      </c>
      <c r="AE16" s="196">
        <v>12578</v>
      </c>
      <c r="AF16" s="196">
        <v>1229</v>
      </c>
      <c r="AG16" s="196">
        <v>35988</v>
      </c>
      <c r="AH16" s="196">
        <v>32310</v>
      </c>
      <c r="AI16" s="197">
        <f t="shared" si="16"/>
        <v>-0.1022007335778593</v>
      </c>
      <c r="AJ16" s="198">
        <f t="shared" si="17"/>
        <v>0.2448468503178578</v>
      </c>
      <c r="AK16" s="197">
        <f t="shared" si="18"/>
        <v>3.1210003429139963E-2</v>
      </c>
      <c r="AL16" s="199">
        <f t="shared" si="3"/>
        <v>0.49611522279888215</v>
      </c>
      <c r="AM16" s="196">
        <v>5528</v>
      </c>
      <c r="AN16" s="196">
        <v>3424</v>
      </c>
      <c r="AO16" s="196">
        <v>743</v>
      </c>
      <c r="AP16" s="196">
        <v>11005</v>
      </c>
      <c r="AQ16" s="196">
        <v>8959</v>
      </c>
      <c r="AR16" s="197">
        <f t="shared" si="19"/>
        <v>-0.18591549295774645</v>
      </c>
      <c r="AS16" s="198">
        <f t="shared" si="20"/>
        <v>0.62065846599131702</v>
      </c>
      <c r="AT16" s="197">
        <f t="shared" si="21"/>
        <v>2.9371844469215133E-2</v>
      </c>
      <c r="AU16" s="199">
        <f t="shared" si="4"/>
        <v>0.13756410650124373</v>
      </c>
      <c r="AV16" s="196">
        <v>38212</v>
      </c>
      <c r="AW16" s="196">
        <v>19336</v>
      </c>
      <c r="AX16" s="196">
        <v>2358</v>
      </c>
      <c r="AY16" s="196">
        <v>54883</v>
      </c>
      <c r="AZ16" s="196">
        <v>47311</v>
      </c>
      <c r="BA16" s="197">
        <f t="shared" si="22"/>
        <v>-0.1379662190477926</v>
      </c>
      <c r="BB16" s="198">
        <f t="shared" si="23"/>
        <v>0.23811891552391917</v>
      </c>
      <c r="BC16" s="197">
        <f t="shared" si="24"/>
        <v>2.8596659622926165E-2</v>
      </c>
      <c r="BD16" s="199">
        <f t="shared" si="5"/>
        <v>0.72645333660903477</v>
      </c>
      <c r="BE16" s="196">
        <v>57191</v>
      </c>
      <c r="BF16" s="196">
        <v>27570</v>
      </c>
      <c r="BG16" s="196">
        <v>3793</v>
      </c>
      <c r="BH16" s="196">
        <v>75561</v>
      </c>
      <c r="BI16" s="196">
        <v>65126</v>
      </c>
      <c r="BJ16" s="197">
        <f t="shared" si="25"/>
        <v>-0.13810034276941807</v>
      </c>
      <c r="BK16" s="198">
        <f t="shared" si="26"/>
        <v>0.13874560682624892</v>
      </c>
      <c r="BL16" s="197">
        <f t="shared" si="27"/>
        <v>3.1252804311261151E-2</v>
      </c>
      <c r="BM16" s="199">
        <f t="shared" si="6"/>
        <v>1</v>
      </c>
    </row>
    <row r="17" spans="1:65" x14ac:dyDescent="0.25">
      <c r="A17" s="1"/>
      <c r="B17" s="195" t="s">
        <v>194</v>
      </c>
      <c r="C17" s="196">
        <v>116</v>
      </c>
      <c r="D17" s="196">
        <v>221</v>
      </c>
      <c r="E17" s="196">
        <v>5</v>
      </c>
      <c r="F17" s="196">
        <v>126</v>
      </c>
      <c r="G17" s="196">
        <v>196</v>
      </c>
      <c r="H17" s="197">
        <f t="shared" si="7"/>
        <v>0.55555555555555558</v>
      </c>
      <c r="I17" s="198">
        <f t="shared" si="8"/>
        <v>0.68965517241379315</v>
      </c>
      <c r="J17" s="197">
        <f t="shared" si="9"/>
        <v>1.2190570966538127E-2</v>
      </c>
      <c r="K17" s="199">
        <f t="shared" si="0"/>
        <v>3.2289418625722805E-3</v>
      </c>
      <c r="L17" s="196">
        <v>993</v>
      </c>
      <c r="M17" s="196">
        <v>429</v>
      </c>
      <c r="N17" s="196">
        <v>69</v>
      </c>
      <c r="O17" s="196">
        <v>630</v>
      </c>
      <c r="P17" s="196">
        <v>564</v>
      </c>
      <c r="Q17" s="197">
        <f t="shared" si="10"/>
        <v>-0.10476190476190472</v>
      </c>
      <c r="R17" s="198">
        <f t="shared" si="11"/>
        <v>-0.43202416918428999</v>
      </c>
      <c r="S17" s="197">
        <f t="shared" si="12"/>
        <v>1.231064740035797E-2</v>
      </c>
      <c r="T17" s="199">
        <f t="shared" si="1"/>
        <v>9.2914449514835008E-3</v>
      </c>
      <c r="U17" s="196">
        <v>4259</v>
      </c>
      <c r="V17" s="196">
        <v>1655</v>
      </c>
      <c r="W17" s="196">
        <v>679</v>
      </c>
      <c r="X17" s="196">
        <v>3578</v>
      </c>
      <c r="Y17" s="196">
        <v>3082</v>
      </c>
      <c r="Z17" s="197">
        <f t="shared" si="13"/>
        <v>-0.13862493012856347</v>
      </c>
      <c r="AA17" s="198">
        <f t="shared" si="14"/>
        <v>-0.27635595210143227</v>
      </c>
      <c r="AB17" s="197">
        <f t="shared" si="15"/>
        <v>1.2217214300721061E-2</v>
      </c>
      <c r="AC17" s="199">
        <f t="shared" si="2"/>
        <v>5.0773463369631469E-2</v>
      </c>
      <c r="AD17" s="196">
        <v>32438</v>
      </c>
      <c r="AE17" s="196">
        <v>16633</v>
      </c>
      <c r="AF17" s="196">
        <v>2979</v>
      </c>
      <c r="AG17" s="196">
        <v>36618</v>
      </c>
      <c r="AH17" s="196">
        <v>37378</v>
      </c>
      <c r="AI17" s="197">
        <f t="shared" si="16"/>
        <v>2.0754820033863197E-2</v>
      </c>
      <c r="AJ17" s="198">
        <f t="shared" si="17"/>
        <v>0.15229052346013927</v>
      </c>
      <c r="AK17" s="197">
        <f t="shared" si="18"/>
        <v>3.6105462958043746E-2</v>
      </c>
      <c r="AL17" s="199">
        <f t="shared" si="3"/>
        <v>0.61577239254707505</v>
      </c>
      <c r="AM17" s="196">
        <v>12226</v>
      </c>
      <c r="AN17" s="196">
        <v>7266</v>
      </c>
      <c r="AO17" s="196">
        <v>2528</v>
      </c>
      <c r="AP17" s="196">
        <v>15276</v>
      </c>
      <c r="AQ17" s="196">
        <v>12986</v>
      </c>
      <c r="AR17" s="197">
        <f t="shared" si="19"/>
        <v>-0.14990835297198224</v>
      </c>
      <c r="AS17" s="198">
        <f t="shared" si="20"/>
        <v>6.2162604285947998E-2</v>
      </c>
      <c r="AT17" s="197">
        <f t="shared" si="21"/>
        <v>4.2574257425742577E-2</v>
      </c>
      <c r="AU17" s="199">
        <f t="shared" si="4"/>
        <v>0.21393387258858998</v>
      </c>
      <c r="AV17" s="196">
        <v>50032</v>
      </c>
      <c r="AW17" s="196">
        <v>26204</v>
      </c>
      <c r="AX17" s="196">
        <v>6260</v>
      </c>
      <c r="AY17" s="196">
        <v>56228</v>
      </c>
      <c r="AZ17" s="196">
        <v>54206</v>
      </c>
      <c r="BA17" s="197">
        <f t="shared" si="22"/>
        <v>-3.5960731308244953E-2</v>
      </c>
      <c r="BB17" s="198">
        <f t="shared" si="23"/>
        <v>8.3426606971538142E-2</v>
      </c>
      <c r="BC17" s="197">
        <f t="shared" si="24"/>
        <v>3.2764273245552533E-2</v>
      </c>
      <c r="BD17" s="199">
        <f t="shared" si="5"/>
        <v>0.89300011531935219</v>
      </c>
      <c r="BE17" s="196">
        <v>56070</v>
      </c>
      <c r="BF17" s="196">
        <v>29512</v>
      </c>
      <c r="BG17" s="196">
        <v>7553</v>
      </c>
      <c r="BH17" s="196">
        <v>62498</v>
      </c>
      <c r="BI17" s="196">
        <v>60701</v>
      </c>
      <c r="BJ17" s="197">
        <f t="shared" si="25"/>
        <v>-2.8752920093442991E-2</v>
      </c>
      <c r="BK17" s="198">
        <f t="shared" si="26"/>
        <v>8.2593187087569131E-2</v>
      </c>
      <c r="BL17" s="197">
        <f t="shared" si="27"/>
        <v>2.9129325837574292E-2</v>
      </c>
      <c r="BM17" s="199">
        <f t="shared" si="6"/>
        <v>1</v>
      </c>
    </row>
    <row r="18" spans="1:65" x14ac:dyDescent="0.25">
      <c r="A18" s="1"/>
      <c r="B18" s="195" t="s">
        <v>203</v>
      </c>
      <c r="C18" s="196">
        <v>1274</v>
      </c>
      <c r="D18" s="196">
        <v>568</v>
      </c>
      <c r="E18" s="196">
        <v>244</v>
      </c>
      <c r="F18" s="196">
        <v>409</v>
      </c>
      <c r="G18" s="196">
        <v>681</v>
      </c>
      <c r="H18" s="197">
        <f t="shared" si="7"/>
        <v>0.66503667481662587</v>
      </c>
      <c r="I18" s="198">
        <f t="shared" si="8"/>
        <v>-0.46546310832025117</v>
      </c>
      <c r="J18" s="197">
        <f t="shared" si="9"/>
        <v>4.2356014429655427E-2</v>
      </c>
      <c r="K18" s="199">
        <f t="shared" si="0"/>
        <v>1.0335878094312991E-2</v>
      </c>
      <c r="L18" s="196">
        <v>2439</v>
      </c>
      <c r="M18" s="196">
        <v>933</v>
      </c>
      <c r="N18" s="196">
        <v>100</v>
      </c>
      <c r="O18" s="196">
        <v>2366</v>
      </c>
      <c r="P18" s="196">
        <v>2848</v>
      </c>
      <c r="Q18" s="197">
        <f t="shared" si="10"/>
        <v>0.20371935756551141</v>
      </c>
      <c r="R18" s="198">
        <f t="shared" si="11"/>
        <v>0.16769167691676912</v>
      </c>
      <c r="S18" s="197">
        <f t="shared" si="12"/>
        <v>6.2164403894006202E-2</v>
      </c>
      <c r="T18" s="199">
        <f t="shared" si="1"/>
        <v>4.3225522485467543E-2</v>
      </c>
      <c r="U18" s="196">
        <v>8254</v>
      </c>
      <c r="V18" s="196">
        <v>3839</v>
      </c>
      <c r="W18" s="196">
        <v>1927</v>
      </c>
      <c r="X18" s="196">
        <v>9614</v>
      </c>
      <c r="Y18" s="196">
        <v>9631</v>
      </c>
      <c r="Z18" s="197">
        <f t="shared" si="13"/>
        <v>1.7682546286665879E-3</v>
      </c>
      <c r="AA18" s="198">
        <f t="shared" si="14"/>
        <v>0.16682820450690583</v>
      </c>
      <c r="AB18" s="197">
        <f t="shared" si="15"/>
        <v>3.8177803676263639E-2</v>
      </c>
      <c r="AC18" s="199">
        <f t="shared" si="2"/>
        <v>0.14617451090503439</v>
      </c>
      <c r="AD18" s="196">
        <v>26324</v>
      </c>
      <c r="AE18" s="196">
        <v>11557</v>
      </c>
      <c r="AF18" s="196">
        <v>5491</v>
      </c>
      <c r="AG18" s="196">
        <v>27839</v>
      </c>
      <c r="AH18" s="196">
        <v>31920</v>
      </c>
      <c r="AI18" s="197">
        <f t="shared" si="16"/>
        <v>0.14659290922806134</v>
      </c>
      <c r="AJ18" s="198">
        <f t="shared" si="17"/>
        <v>0.21258167451755061</v>
      </c>
      <c r="AK18" s="197">
        <f t="shared" si="18"/>
        <v>3.0833281010775229E-2</v>
      </c>
      <c r="AL18" s="199">
        <f t="shared" si="3"/>
        <v>0.4844658278567851</v>
      </c>
      <c r="AM18" s="196">
        <v>5661</v>
      </c>
      <c r="AN18" s="196">
        <v>2598</v>
      </c>
      <c r="AO18" s="196">
        <v>1719</v>
      </c>
      <c r="AP18" s="196">
        <v>5338</v>
      </c>
      <c r="AQ18" s="196">
        <v>6625</v>
      </c>
      <c r="AR18" s="197">
        <f t="shared" si="19"/>
        <v>0.24110153615586372</v>
      </c>
      <c r="AS18" s="198">
        <f t="shared" si="20"/>
        <v>0.17028793499381734</v>
      </c>
      <c r="AT18" s="197">
        <f t="shared" si="21"/>
        <v>2.1719887220510131E-2</v>
      </c>
      <c r="AU18" s="199">
        <f t="shared" si="4"/>
        <v>0.10055094328167924</v>
      </c>
      <c r="AV18" s="196">
        <v>43952</v>
      </c>
      <c r="AW18" s="196">
        <v>19495</v>
      </c>
      <c r="AX18" s="196">
        <v>9481</v>
      </c>
      <c r="AY18" s="196">
        <v>45566</v>
      </c>
      <c r="AZ18" s="196">
        <v>51705</v>
      </c>
      <c r="BA18" s="197">
        <f t="shared" si="22"/>
        <v>0.13472764780757585</v>
      </c>
      <c r="BB18" s="198">
        <f t="shared" si="23"/>
        <v>0.17639697852202407</v>
      </c>
      <c r="BC18" s="197">
        <f t="shared" si="24"/>
        <v>3.1252568869890668E-2</v>
      </c>
      <c r="BD18" s="199">
        <f t="shared" si="5"/>
        <v>0.78475268262327924</v>
      </c>
      <c r="BE18" s="196">
        <v>55428</v>
      </c>
      <c r="BF18" s="196">
        <v>23734</v>
      </c>
      <c r="BG18" s="196">
        <v>13067</v>
      </c>
      <c r="BH18" s="196">
        <v>59633</v>
      </c>
      <c r="BI18" s="196">
        <v>65887</v>
      </c>
      <c r="BJ18" s="197">
        <f t="shared" si="25"/>
        <v>0.10487481763453133</v>
      </c>
      <c r="BK18" s="198">
        <f t="shared" si="26"/>
        <v>0.18869524428086892</v>
      </c>
      <c r="BL18" s="197">
        <f t="shared" si="27"/>
        <v>3.16179946205212E-2</v>
      </c>
      <c r="BM18" s="199">
        <f t="shared" si="6"/>
        <v>1</v>
      </c>
    </row>
    <row r="19" spans="1:65" x14ac:dyDescent="0.25">
      <c r="A19" s="1"/>
      <c r="B19" s="195" t="s">
        <v>207</v>
      </c>
      <c r="C19" s="196">
        <v>81</v>
      </c>
      <c r="D19" s="196">
        <v>61</v>
      </c>
      <c r="E19" s="196">
        <v>1</v>
      </c>
      <c r="F19" s="196">
        <v>39</v>
      </c>
      <c r="G19" s="196">
        <v>202</v>
      </c>
      <c r="H19" s="197">
        <f t="shared" si="7"/>
        <v>4.1794871794871797</v>
      </c>
      <c r="I19" s="198">
        <f t="shared" si="8"/>
        <v>1.4938271604938271</v>
      </c>
      <c r="J19" s="197">
        <f t="shared" si="9"/>
        <v>1.2563751710411743E-2</v>
      </c>
      <c r="K19" s="199">
        <f t="shared" si="0"/>
        <v>3.3520294713086192E-3</v>
      </c>
      <c r="L19" s="196">
        <v>1602</v>
      </c>
      <c r="M19" s="196">
        <v>870</v>
      </c>
      <c r="N19" s="196">
        <v>20</v>
      </c>
      <c r="O19" s="196">
        <v>1978</v>
      </c>
      <c r="P19" s="196">
        <v>2826</v>
      </c>
      <c r="Q19" s="197">
        <f t="shared" si="10"/>
        <v>0.42871587462082905</v>
      </c>
      <c r="R19" s="198">
        <f t="shared" si="11"/>
        <v>0.76404494382022481</v>
      </c>
      <c r="S19" s="197">
        <f t="shared" si="12"/>
        <v>6.1684201335836207E-2</v>
      </c>
      <c r="T19" s="199">
        <f t="shared" si="1"/>
        <v>4.6895224187713649E-2</v>
      </c>
      <c r="U19" s="196">
        <v>5045</v>
      </c>
      <c r="V19" s="196">
        <v>2278</v>
      </c>
      <c r="W19" s="196">
        <v>289</v>
      </c>
      <c r="X19" s="196">
        <v>4754</v>
      </c>
      <c r="Y19" s="196">
        <v>5342</v>
      </c>
      <c r="Z19" s="197">
        <f t="shared" si="13"/>
        <v>0.1236853176272612</v>
      </c>
      <c r="AA19" s="198">
        <f t="shared" si="14"/>
        <v>5.8870168483647234E-2</v>
      </c>
      <c r="AB19" s="197">
        <f t="shared" si="15"/>
        <v>2.1175976247388678E-2</v>
      </c>
      <c r="AC19" s="199">
        <f t="shared" si="2"/>
        <v>8.8646244731339821E-2</v>
      </c>
      <c r="AD19" s="196">
        <v>15394</v>
      </c>
      <c r="AE19" s="196">
        <v>8379</v>
      </c>
      <c r="AF19" s="196">
        <v>998</v>
      </c>
      <c r="AG19" s="196">
        <v>23847</v>
      </c>
      <c r="AH19" s="196">
        <v>27021</v>
      </c>
      <c r="AI19" s="197">
        <f t="shared" si="16"/>
        <v>0.13309850295634673</v>
      </c>
      <c r="AJ19" s="198">
        <f t="shared" si="17"/>
        <v>0.75529427049499809</v>
      </c>
      <c r="AK19" s="197">
        <f t="shared" si="18"/>
        <v>2.6101067863162825E-2</v>
      </c>
      <c r="AL19" s="199">
        <f t="shared" si="3"/>
        <v>0.44839202150609009</v>
      </c>
      <c r="AM19" s="196">
        <v>6831</v>
      </c>
      <c r="AN19" s="196">
        <v>4093</v>
      </c>
      <c r="AO19" s="196">
        <v>597</v>
      </c>
      <c r="AP19" s="196">
        <v>11311</v>
      </c>
      <c r="AQ19" s="196">
        <v>10599</v>
      </c>
      <c r="AR19" s="197">
        <f t="shared" si="19"/>
        <v>-6.2947573158871895E-2</v>
      </c>
      <c r="AS19" s="198">
        <f t="shared" si="20"/>
        <v>0.55160298638559513</v>
      </c>
      <c r="AT19" s="197">
        <f t="shared" si="21"/>
        <v>3.4748541079273491E-2</v>
      </c>
      <c r="AU19" s="199">
        <f t="shared" si="4"/>
        <v>0.17588198201188146</v>
      </c>
      <c r="AV19" s="196">
        <v>28953</v>
      </c>
      <c r="AW19" s="196">
        <v>15681</v>
      </c>
      <c r="AX19" s="196">
        <v>1905</v>
      </c>
      <c r="AY19" s="196">
        <v>41929</v>
      </c>
      <c r="AZ19" s="196">
        <v>45990</v>
      </c>
      <c r="BA19" s="197">
        <f t="shared" si="22"/>
        <v>9.6854205919530534E-2</v>
      </c>
      <c r="BB19" s="198">
        <f t="shared" si="23"/>
        <v>0.58843643145788005</v>
      </c>
      <c r="BC19" s="197">
        <f t="shared" si="24"/>
        <v>2.7798194416908846E-2</v>
      </c>
      <c r="BD19" s="199">
        <f t="shared" si="5"/>
        <v>0.7631675019083336</v>
      </c>
      <c r="BE19" s="196">
        <v>42506</v>
      </c>
      <c r="BF19" s="196">
        <v>21056</v>
      </c>
      <c r="BG19" s="196">
        <v>2960</v>
      </c>
      <c r="BH19" s="196">
        <v>56496</v>
      </c>
      <c r="BI19" s="196">
        <v>60262</v>
      </c>
      <c r="BJ19" s="197">
        <f t="shared" si="25"/>
        <v>6.6659586519399516E-2</v>
      </c>
      <c r="BK19" s="198">
        <f t="shared" si="26"/>
        <v>0.41772926175128222</v>
      </c>
      <c r="BL19" s="197">
        <f t="shared" si="27"/>
        <v>2.8918657577698917E-2</v>
      </c>
      <c r="BM19" s="199">
        <f t="shared" si="6"/>
        <v>1</v>
      </c>
    </row>
    <row r="20" spans="1:65" x14ac:dyDescent="0.25">
      <c r="A20" s="1"/>
      <c r="B20" s="195" t="s">
        <v>229</v>
      </c>
      <c r="C20" s="196">
        <v>67</v>
      </c>
      <c r="D20" s="196">
        <v>53</v>
      </c>
      <c r="E20" s="196">
        <v>0</v>
      </c>
      <c r="F20" s="196">
        <v>18</v>
      </c>
      <c r="G20" s="196">
        <v>117</v>
      </c>
      <c r="H20" s="197">
        <f t="shared" si="7"/>
        <v>5.5</v>
      </c>
      <c r="I20" s="198">
        <f t="shared" si="8"/>
        <v>0.74626865671641784</v>
      </c>
      <c r="J20" s="197">
        <f t="shared" si="9"/>
        <v>7.2770245055355145E-3</v>
      </c>
      <c r="K20" s="199">
        <f t="shared" si="0"/>
        <v>2.7341559169938305E-3</v>
      </c>
      <c r="L20" s="196">
        <v>795</v>
      </c>
      <c r="M20" s="196">
        <v>318</v>
      </c>
      <c r="N20" s="196">
        <v>29</v>
      </c>
      <c r="O20" s="196">
        <v>572</v>
      </c>
      <c r="P20" s="196">
        <v>788</v>
      </c>
      <c r="Q20" s="197">
        <f t="shared" si="10"/>
        <v>0.37762237762237771</v>
      </c>
      <c r="R20" s="198">
        <f t="shared" si="11"/>
        <v>-8.8050314465408785E-3</v>
      </c>
      <c r="S20" s="197">
        <f t="shared" si="12"/>
        <v>1.7199982538088795E-2</v>
      </c>
      <c r="T20" s="199">
        <f t="shared" si="1"/>
        <v>1.8414656945223408E-2</v>
      </c>
      <c r="U20" s="196">
        <v>2306</v>
      </c>
      <c r="V20" s="196">
        <v>1437</v>
      </c>
      <c r="W20" s="196">
        <v>512</v>
      </c>
      <c r="X20" s="196">
        <v>3130</v>
      </c>
      <c r="Y20" s="196">
        <v>3653</v>
      </c>
      <c r="Z20" s="197">
        <f t="shared" si="13"/>
        <v>0.16709265175718846</v>
      </c>
      <c r="AA20" s="198">
        <f t="shared" si="14"/>
        <v>0.58412836079791841</v>
      </c>
      <c r="AB20" s="197">
        <f t="shared" si="15"/>
        <v>1.448068911114018E-2</v>
      </c>
      <c r="AC20" s="199">
        <f t="shared" si="2"/>
        <v>8.536642363058515E-2</v>
      </c>
      <c r="AD20" s="196">
        <v>11001</v>
      </c>
      <c r="AE20" s="196">
        <v>8546</v>
      </c>
      <c r="AF20" s="196">
        <v>7285</v>
      </c>
      <c r="AG20" s="196">
        <v>20555</v>
      </c>
      <c r="AH20" s="196">
        <v>24252</v>
      </c>
      <c r="AI20" s="197">
        <f t="shared" si="16"/>
        <v>0.17985891510581364</v>
      </c>
      <c r="AJ20" s="198">
        <f t="shared" si="17"/>
        <v>1.2045268611944371</v>
      </c>
      <c r="AK20" s="197">
        <f t="shared" si="18"/>
        <v>2.3426338692773208E-2</v>
      </c>
      <c r="AL20" s="199">
        <f t="shared" si="3"/>
        <v>0.56674144699943918</v>
      </c>
      <c r="AM20" s="196">
        <v>1409</v>
      </c>
      <c r="AN20" s="196">
        <v>748</v>
      </c>
      <c r="AO20" s="196">
        <v>1669</v>
      </c>
      <c r="AP20" s="196">
        <v>4208</v>
      </c>
      <c r="AQ20" s="196">
        <v>5672</v>
      </c>
      <c r="AR20" s="197">
        <f t="shared" si="19"/>
        <v>0.34790874524714832</v>
      </c>
      <c r="AS20" s="198">
        <f t="shared" si="20"/>
        <v>3.0255500354861606</v>
      </c>
      <c r="AT20" s="197">
        <f t="shared" si="21"/>
        <v>1.8595501934299392E-2</v>
      </c>
      <c r="AU20" s="199">
        <f t="shared" si="4"/>
        <v>0.13254813983922228</v>
      </c>
      <c r="AV20" s="196">
        <v>15578</v>
      </c>
      <c r="AW20" s="196">
        <v>11102</v>
      </c>
      <c r="AX20" s="196">
        <v>9495</v>
      </c>
      <c r="AY20" s="196">
        <v>28483</v>
      </c>
      <c r="AZ20" s="196">
        <v>34482</v>
      </c>
      <c r="BA20" s="197">
        <f t="shared" si="22"/>
        <v>0.21061685917915951</v>
      </c>
      <c r="BB20" s="198">
        <f t="shared" si="23"/>
        <v>1.2135062267300039</v>
      </c>
      <c r="BC20" s="197">
        <f t="shared" si="24"/>
        <v>2.0842299192951746E-2</v>
      </c>
      <c r="BD20" s="199">
        <f t="shared" si="5"/>
        <v>0.80580482333146386</v>
      </c>
      <c r="BE20" s="196">
        <v>20709</v>
      </c>
      <c r="BF20" s="196">
        <v>13599</v>
      </c>
      <c r="BG20" s="196">
        <v>13355</v>
      </c>
      <c r="BH20" s="196">
        <v>36007</v>
      </c>
      <c r="BI20" s="196">
        <v>42792</v>
      </c>
      <c r="BJ20" s="197">
        <f t="shared" si="25"/>
        <v>0.18843558197017241</v>
      </c>
      <c r="BK20" s="198">
        <f t="shared" si="26"/>
        <v>1.0663479646530494</v>
      </c>
      <c r="BL20" s="197">
        <f t="shared" si="27"/>
        <v>2.0535116575369088E-2</v>
      </c>
      <c r="BM20" s="199">
        <f t="shared" si="6"/>
        <v>1</v>
      </c>
    </row>
    <row r="21" spans="1:65" x14ac:dyDescent="0.25">
      <c r="A21" s="1"/>
      <c r="B21" s="195" t="s">
        <v>219</v>
      </c>
      <c r="C21" s="196">
        <v>289</v>
      </c>
      <c r="D21" s="196">
        <v>174</v>
      </c>
      <c r="E21" s="196">
        <v>0</v>
      </c>
      <c r="F21" s="196">
        <v>32</v>
      </c>
      <c r="G21" s="196">
        <v>57</v>
      </c>
      <c r="H21" s="197">
        <f t="shared" si="7"/>
        <v>0.78125</v>
      </c>
      <c r="I21" s="198">
        <f t="shared" si="8"/>
        <v>-0.80276816608996537</v>
      </c>
      <c r="J21" s="197">
        <f t="shared" si="9"/>
        <v>3.5452170667993532E-3</v>
      </c>
      <c r="K21" s="199">
        <f t="shared" si="0"/>
        <v>1.3815502448010083E-3</v>
      </c>
      <c r="L21" s="196">
        <v>4079</v>
      </c>
      <c r="M21" s="196">
        <v>391</v>
      </c>
      <c r="N21" s="196">
        <v>14</v>
      </c>
      <c r="O21" s="196">
        <v>165</v>
      </c>
      <c r="P21" s="196">
        <v>347</v>
      </c>
      <c r="Q21" s="197">
        <f t="shared" si="10"/>
        <v>1.103030303030303</v>
      </c>
      <c r="R21" s="198">
        <f t="shared" si="11"/>
        <v>-0.91493012993380729</v>
      </c>
      <c r="S21" s="197">
        <f t="shared" si="12"/>
        <v>7.5741039856812324E-3</v>
      </c>
      <c r="T21" s="199">
        <f t="shared" si="1"/>
        <v>8.41049008677105E-3</v>
      </c>
      <c r="U21" s="196">
        <v>5262</v>
      </c>
      <c r="V21" s="196">
        <v>2704</v>
      </c>
      <c r="W21" s="196">
        <v>61</v>
      </c>
      <c r="X21" s="196">
        <v>3057</v>
      </c>
      <c r="Y21" s="196">
        <v>3526</v>
      </c>
      <c r="Z21" s="197">
        <f t="shared" si="13"/>
        <v>0.15341838403663721</v>
      </c>
      <c r="AA21" s="198">
        <f t="shared" si="14"/>
        <v>-0.32991258076776886</v>
      </c>
      <c r="AB21" s="197">
        <f t="shared" si="15"/>
        <v>1.3977254258384966E-2</v>
      </c>
      <c r="AC21" s="199">
        <f t="shared" si="2"/>
        <v>8.5462213388918518E-2</v>
      </c>
      <c r="AD21" s="196">
        <v>16169</v>
      </c>
      <c r="AE21" s="196">
        <v>13314</v>
      </c>
      <c r="AF21" s="196">
        <v>228</v>
      </c>
      <c r="AG21" s="196">
        <v>15685</v>
      </c>
      <c r="AH21" s="196">
        <v>19442</v>
      </c>
      <c r="AI21" s="197">
        <f t="shared" si="16"/>
        <v>0.23952821166719795</v>
      </c>
      <c r="AJ21" s="198">
        <f t="shared" si="17"/>
        <v>0.2024243923557425</v>
      </c>
      <c r="AK21" s="197">
        <f t="shared" si="18"/>
        <v>1.8780095532941479E-2</v>
      </c>
      <c r="AL21" s="199">
        <f t="shared" si="3"/>
        <v>0.47122982209510883</v>
      </c>
      <c r="AM21" s="196">
        <v>1787</v>
      </c>
      <c r="AN21" s="196">
        <v>1393</v>
      </c>
      <c r="AO21" s="196">
        <v>56</v>
      </c>
      <c r="AP21" s="196">
        <v>2103</v>
      </c>
      <c r="AQ21" s="196">
        <v>4330</v>
      </c>
      <c r="AR21" s="197">
        <f t="shared" si="19"/>
        <v>1.0589633856395624</v>
      </c>
      <c r="AS21" s="198">
        <f t="shared" si="20"/>
        <v>1.4230554001119193</v>
      </c>
      <c r="AT21" s="197">
        <f t="shared" si="21"/>
        <v>1.419579043997115E-2</v>
      </c>
      <c r="AU21" s="199">
        <f t="shared" si="4"/>
        <v>0.10494934315769062</v>
      </c>
      <c r="AV21" s="196">
        <v>27586</v>
      </c>
      <c r="AW21" s="196">
        <v>17976</v>
      </c>
      <c r="AX21" s="196">
        <v>359</v>
      </c>
      <c r="AY21" s="196">
        <v>21042</v>
      </c>
      <c r="AZ21" s="196">
        <v>27702</v>
      </c>
      <c r="BA21" s="197">
        <f t="shared" si="22"/>
        <v>0.31650983746792138</v>
      </c>
      <c r="BB21" s="198">
        <f t="shared" si="23"/>
        <v>4.2050315377364367E-3</v>
      </c>
      <c r="BC21" s="197">
        <f t="shared" si="24"/>
        <v>1.6744196167367012E-2</v>
      </c>
      <c r="BD21" s="199">
        <f t="shared" si="5"/>
        <v>0.67143341897329001</v>
      </c>
      <c r="BE21" s="196">
        <v>44559</v>
      </c>
      <c r="BF21" s="196">
        <v>28338</v>
      </c>
      <c r="BG21" s="196">
        <v>525</v>
      </c>
      <c r="BH21" s="196">
        <v>32029</v>
      </c>
      <c r="BI21" s="196">
        <v>41258</v>
      </c>
      <c r="BJ21" s="197">
        <f t="shared" si="25"/>
        <v>0.2881451184863717</v>
      </c>
      <c r="BK21" s="198">
        <f t="shared" si="26"/>
        <v>-7.4081554792522319E-2</v>
      </c>
      <c r="BL21" s="197">
        <f t="shared" si="27"/>
        <v>1.9798977371157645E-2</v>
      </c>
      <c r="BM21" s="199">
        <f t="shared" si="6"/>
        <v>1</v>
      </c>
    </row>
    <row r="22" spans="1:65" x14ac:dyDescent="0.25">
      <c r="A22" s="207" t="s">
        <v>186</v>
      </c>
      <c r="B22" s="195" t="s">
        <v>231</v>
      </c>
      <c r="C22" s="196">
        <v>11</v>
      </c>
      <c r="D22" s="196">
        <v>1</v>
      </c>
      <c r="E22" s="196">
        <v>0</v>
      </c>
      <c r="F22" s="196">
        <v>2</v>
      </c>
      <c r="G22" s="196">
        <v>61</v>
      </c>
      <c r="H22" s="197">
        <f t="shared" si="7"/>
        <v>29.5</v>
      </c>
      <c r="I22" s="198">
        <f t="shared" si="8"/>
        <v>4.5454545454545459</v>
      </c>
      <c r="J22" s="197">
        <f t="shared" si="9"/>
        <v>3.7940042293817637E-3</v>
      </c>
      <c r="K22" s="199">
        <f t="shared" si="0"/>
        <v>2.4833089073440806E-3</v>
      </c>
      <c r="L22" s="196">
        <v>501</v>
      </c>
      <c r="M22" s="196">
        <v>170</v>
      </c>
      <c r="N22" s="196">
        <v>1</v>
      </c>
      <c r="O22" s="196">
        <v>443</v>
      </c>
      <c r="P22" s="196">
        <v>611</v>
      </c>
      <c r="Q22" s="197">
        <f t="shared" si="10"/>
        <v>0.37923250564334077</v>
      </c>
      <c r="R22" s="198">
        <f t="shared" si="11"/>
        <v>0.219560878243513</v>
      </c>
      <c r="S22" s="197">
        <f t="shared" si="12"/>
        <v>1.3336534683721134E-2</v>
      </c>
      <c r="T22" s="199">
        <f t="shared" si="1"/>
        <v>2.4873799055528417E-2</v>
      </c>
      <c r="U22" s="196">
        <v>741</v>
      </c>
      <c r="V22" s="196">
        <v>392</v>
      </c>
      <c r="W22" s="196">
        <v>17</v>
      </c>
      <c r="X22" s="196">
        <v>959</v>
      </c>
      <c r="Y22" s="196">
        <v>1432</v>
      </c>
      <c r="Z22" s="197">
        <f t="shared" si="13"/>
        <v>0.49322210636079244</v>
      </c>
      <c r="AA22" s="198">
        <f t="shared" si="14"/>
        <v>0.93252361673414308</v>
      </c>
      <c r="AB22" s="197">
        <f t="shared" si="15"/>
        <v>5.6765252688619596E-3</v>
      </c>
      <c r="AC22" s="199">
        <f t="shared" si="2"/>
        <v>5.8296694349454489E-2</v>
      </c>
      <c r="AD22" s="196">
        <v>4531</v>
      </c>
      <c r="AE22" s="196">
        <v>3652</v>
      </c>
      <c r="AF22" s="196">
        <v>256</v>
      </c>
      <c r="AG22" s="196">
        <v>9552</v>
      </c>
      <c r="AH22" s="196">
        <v>12508</v>
      </c>
      <c r="AI22" s="197">
        <f t="shared" si="16"/>
        <v>0.3094639865996649</v>
      </c>
      <c r="AJ22" s="198">
        <f t="shared" si="17"/>
        <v>1.7605385124696533</v>
      </c>
      <c r="AK22" s="197">
        <f t="shared" si="18"/>
        <v>1.2082164125400268E-2</v>
      </c>
      <c r="AL22" s="199">
        <f t="shared" si="3"/>
        <v>0.50920045595179941</v>
      </c>
      <c r="AM22" s="196">
        <v>616</v>
      </c>
      <c r="AN22" s="196">
        <v>781</v>
      </c>
      <c r="AO22" s="196">
        <v>274</v>
      </c>
      <c r="AP22" s="196">
        <v>3918</v>
      </c>
      <c r="AQ22" s="196">
        <v>3325</v>
      </c>
      <c r="AR22" s="197">
        <f t="shared" si="19"/>
        <v>-0.15135273098519653</v>
      </c>
      <c r="AS22" s="198">
        <f t="shared" si="20"/>
        <v>4.3977272727272725</v>
      </c>
      <c r="AT22" s="197">
        <f t="shared" si="21"/>
        <v>1.0900924529539047E-2</v>
      </c>
      <c r="AU22" s="199">
        <f t="shared" si="4"/>
        <v>0.1353606904412962</v>
      </c>
      <c r="AV22" s="196">
        <v>6400</v>
      </c>
      <c r="AW22" s="196">
        <v>4996</v>
      </c>
      <c r="AX22" s="196">
        <v>548</v>
      </c>
      <c r="AY22" s="196">
        <v>14874</v>
      </c>
      <c r="AZ22" s="196">
        <v>17937</v>
      </c>
      <c r="BA22" s="197">
        <f t="shared" si="22"/>
        <v>0.20592981040742231</v>
      </c>
      <c r="BB22" s="198">
        <f t="shared" si="23"/>
        <v>1.8026562500000001</v>
      </c>
      <c r="BC22" s="197">
        <f t="shared" si="24"/>
        <v>1.0841839818571296E-2</v>
      </c>
      <c r="BD22" s="199">
        <f t="shared" si="5"/>
        <v>0.73021494870542258</v>
      </c>
      <c r="BE22" s="196">
        <v>10443</v>
      </c>
      <c r="BF22" s="196">
        <v>7678</v>
      </c>
      <c r="BG22" s="196">
        <v>1083</v>
      </c>
      <c r="BH22" s="196">
        <v>21893</v>
      </c>
      <c r="BI22" s="196">
        <v>24564</v>
      </c>
      <c r="BJ22" s="197">
        <f t="shared" si="25"/>
        <v>0.12200246654181712</v>
      </c>
      <c r="BK22" s="198">
        <f t="shared" si="26"/>
        <v>1.3521976443550705</v>
      </c>
      <c r="BL22" s="197">
        <f t="shared" si="27"/>
        <v>1.1787824910202055E-2</v>
      </c>
      <c r="BM22" s="199">
        <f t="shared" si="6"/>
        <v>1</v>
      </c>
    </row>
    <row r="23" spans="1:65" x14ac:dyDescent="0.25">
      <c r="A23" s="207" t="s">
        <v>373</v>
      </c>
      <c r="B23" s="195" t="s">
        <v>211</v>
      </c>
      <c r="C23" s="196">
        <v>141</v>
      </c>
      <c r="D23" s="196">
        <v>68</v>
      </c>
      <c r="E23" s="196">
        <v>11</v>
      </c>
      <c r="F23" s="196">
        <v>46</v>
      </c>
      <c r="G23" s="196">
        <v>104</v>
      </c>
      <c r="H23" s="197">
        <f t="shared" si="7"/>
        <v>1.2608695652173911</v>
      </c>
      <c r="I23" s="198">
        <f t="shared" si="8"/>
        <v>-0.26241134751773054</v>
      </c>
      <c r="J23" s="197">
        <f t="shared" si="9"/>
        <v>6.4684662271426796E-3</v>
      </c>
      <c r="K23" s="199">
        <f t="shared" si="0"/>
        <v>5.0239118883145745E-3</v>
      </c>
      <c r="L23" s="196">
        <v>460</v>
      </c>
      <c r="M23" s="196">
        <v>222</v>
      </c>
      <c r="N23" s="196">
        <v>58</v>
      </c>
      <c r="O23" s="196">
        <v>355</v>
      </c>
      <c r="P23" s="196">
        <v>516</v>
      </c>
      <c r="Q23" s="197">
        <f t="shared" si="10"/>
        <v>0.45352112676056344</v>
      </c>
      <c r="R23" s="198">
        <f t="shared" si="11"/>
        <v>0.12173913043478257</v>
      </c>
      <c r="S23" s="197">
        <f t="shared" si="12"/>
        <v>1.1262932727987078E-2</v>
      </c>
      <c r="T23" s="199">
        <f t="shared" si="1"/>
        <v>2.4926332061253078E-2</v>
      </c>
      <c r="U23" s="196">
        <v>1667</v>
      </c>
      <c r="V23" s="196">
        <v>1149</v>
      </c>
      <c r="W23" s="196">
        <v>380</v>
      </c>
      <c r="X23" s="196">
        <v>1471</v>
      </c>
      <c r="Y23" s="196">
        <v>1639</v>
      </c>
      <c r="Z23" s="197">
        <f t="shared" si="13"/>
        <v>0.11420802175390898</v>
      </c>
      <c r="AA23" s="198">
        <f t="shared" si="14"/>
        <v>-1.6796640671865593E-2</v>
      </c>
      <c r="AB23" s="197">
        <f t="shared" si="15"/>
        <v>6.4970844383133745E-3</v>
      </c>
      <c r="AC23" s="199">
        <f t="shared" si="2"/>
        <v>7.9174919086034495E-2</v>
      </c>
      <c r="AD23" s="196">
        <v>7093</v>
      </c>
      <c r="AE23" s="196">
        <v>3523</v>
      </c>
      <c r="AF23" s="196">
        <v>2550</v>
      </c>
      <c r="AG23" s="196">
        <v>7897</v>
      </c>
      <c r="AH23" s="196">
        <v>10308</v>
      </c>
      <c r="AI23" s="197">
        <f t="shared" si="16"/>
        <v>0.30530581233379772</v>
      </c>
      <c r="AJ23" s="198">
        <f t="shared" si="17"/>
        <v>0.45326378119272515</v>
      </c>
      <c r="AK23" s="197">
        <f t="shared" si="18"/>
        <v>9.9570633038556094E-3</v>
      </c>
      <c r="AL23" s="199">
        <f t="shared" si="3"/>
        <v>0.49794695908410219</v>
      </c>
      <c r="AM23" s="196">
        <v>4427</v>
      </c>
      <c r="AN23" s="196">
        <v>2114</v>
      </c>
      <c r="AO23" s="196">
        <v>2602</v>
      </c>
      <c r="AP23" s="196">
        <v>4718</v>
      </c>
      <c r="AQ23" s="196">
        <v>5839</v>
      </c>
      <c r="AR23" s="197">
        <f t="shared" si="19"/>
        <v>0.23760067825349718</v>
      </c>
      <c r="AS23" s="198">
        <f t="shared" si="20"/>
        <v>0.31895188615315107</v>
      </c>
      <c r="AT23" s="197">
        <f t="shared" si="21"/>
        <v>1.914300701593338E-2</v>
      </c>
      <c r="AU23" s="199">
        <f t="shared" si="4"/>
        <v>0.28206366842181535</v>
      </c>
      <c r="AV23" s="196">
        <v>13788</v>
      </c>
      <c r="AW23" s="196">
        <v>7076</v>
      </c>
      <c r="AX23" s="196">
        <v>5601</v>
      </c>
      <c r="AY23" s="196">
        <v>14487</v>
      </c>
      <c r="AZ23" s="196">
        <v>18406</v>
      </c>
      <c r="BA23" s="197">
        <f t="shared" si="22"/>
        <v>0.27051839580313386</v>
      </c>
      <c r="BB23" s="198">
        <f t="shared" si="23"/>
        <v>0.33492892370176963</v>
      </c>
      <c r="BC23" s="197">
        <f t="shared" si="24"/>
        <v>1.1125322166506288E-2</v>
      </c>
      <c r="BD23" s="199">
        <f t="shared" si="5"/>
        <v>0.8891357905415197</v>
      </c>
      <c r="BE23" s="196">
        <v>16050</v>
      </c>
      <c r="BF23" s="196">
        <v>8105</v>
      </c>
      <c r="BG23" s="196">
        <v>6600</v>
      </c>
      <c r="BH23" s="196">
        <v>16705</v>
      </c>
      <c r="BI23" s="196">
        <v>20701</v>
      </c>
      <c r="BJ23" s="197">
        <f t="shared" si="25"/>
        <v>0.23920981741993419</v>
      </c>
      <c r="BK23" s="198">
        <f t="shared" si="26"/>
        <v>0.28978193146417452</v>
      </c>
      <c r="BL23" s="197">
        <f t="shared" si="27"/>
        <v>9.9340401997269467E-3</v>
      </c>
      <c r="BM23" s="199">
        <f t="shared" si="6"/>
        <v>1</v>
      </c>
    </row>
    <row r="24" spans="1:65" x14ac:dyDescent="0.25">
      <c r="A24" s="207" t="s">
        <v>374</v>
      </c>
      <c r="B24" s="195" t="s">
        <v>225</v>
      </c>
      <c r="C24" s="196">
        <v>255</v>
      </c>
      <c r="D24" s="196">
        <v>50</v>
      </c>
      <c r="E24" s="196">
        <v>8</v>
      </c>
      <c r="F24" s="196">
        <v>36</v>
      </c>
      <c r="G24" s="196">
        <v>56</v>
      </c>
      <c r="H24" s="197">
        <f t="shared" si="7"/>
        <v>0.55555555555555558</v>
      </c>
      <c r="I24" s="198">
        <f t="shared" si="8"/>
        <v>-0.7803921568627451</v>
      </c>
      <c r="J24" s="197">
        <f t="shared" si="9"/>
        <v>3.4830202761537503E-3</v>
      </c>
      <c r="K24" s="199">
        <f t="shared" si="0"/>
        <v>1.4795244385733158E-3</v>
      </c>
      <c r="L24" s="196">
        <v>1125</v>
      </c>
      <c r="M24" s="196">
        <v>434</v>
      </c>
      <c r="N24" s="196">
        <v>11</v>
      </c>
      <c r="O24" s="196">
        <v>192</v>
      </c>
      <c r="P24" s="196">
        <v>251</v>
      </c>
      <c r="Q24" s="197">
        <f t="shared" si="10"/>
        <v>0.30729166666666674</v>
      </c>
      <c r="R24" s="198">
        <f t="shared" si="11"/>
        <v>-0.77688888888888885</v>
      </c>
      <c r="S24" s="197">
        <f t="shared" si="12"/>
        <v>5.478674640939451E-3</v>
      </c>
      <c r="T24" s="199">
        <f t="shared" si="1"/>
        <v>6.6314398943196828E-3</v>
      </c>
      <c r="U24" s="196">
        <v>5185</v>
      </c>
      <c r="V24" s="196">
        <v>2776</v>
      </c>
      <c r="W24" s="196">
        <v>167</v>
      </c>
      <c r="X24" s="196">
        <v>1676</v>
      </c>
      <c r="Y24" s="196">
        <v>2036</v>
      </c>
      <c r="Z24" s="197">
        <f t="shared" si="13"/>
        <v>0.21479713603818618</v>
      </c>
      <c r="AA24" s="198">
        <f t="shared" si="14"/>
        <v>-0.60732883317261332</v>
      </c>
      <c r="AB24" s="197">
        <f t="shared" si="15"/>
        <v>8.0708138599182612E-3</v>
      </c>
      <c r="AC24" s="199">
        <f t="shared" si="2"/>
        <v>5.3791281373844119E-2</v>
      </c>
      <c r="AD24" s="196">
        <v>21555</v>
      </c>
      <c r="AE24" s="196">
        <v>18346</v>
      </c>
      <c r="AF24" s="196">
        <v>918</v>
      </c>
      <c r="AG24" s="196">
        <v>10397</v>
      </c>
      <c r="AH24" s="196">
        <v>18234</v>
      </c>
      <c r="AI24" s="197">
        <f t="shared" si="16"/>
        <v>0.75377512744060793</v>
      </c>
      <c r="AJ24" s="198">
        <f t="shared" si="17"/>
        <v>-0.15407098121085594</v>
      </c>
      <c r="AK24" s="197">
        <f t="shared" si="18"/>
        <v>1.7613221990929684E-2</v>
      </c>
      <c r="AL24" s="199">
        <f t="shared" si="3"/>
        <v>0.4817437252311757</v>
      </c>
      <c r="AM24" s="196">
        <v>3660</v>
      </c>
      <c r="AN24" s="196">
        <v>2473</v>
      </c>
      <c r="AO24" s="196">
        <v>135</v>
      </c>
      <c r="AP24" s="196">
        <v>2693</v>
      </c>
      <c r="AQ24" s="196">
        <v>3594</v>
      </c>
      <c r="AR24" s="197">
        <f t="shared" si="19"/>
        <v>0.33457111028592657</v>
      </c>
      <c r="AS24" s="198">
        <f t="shared" si="20"/>
        <v>-1.8032786885245899E-2</v>
      </c>
      <c r="AT24" s="197">
        <f t="shared" si="21"/>
        <v>1.1782833912530325E-2</v>
      </c>
      <c r="AU24" s="199">
        <f t="shared" si="4"/>
        <v>9.4953764861294587E-2</v>
      </c>
      <c r="AV24" s="196">
        <v>31780</v>
      </c>
      <c r="AW24" s="196">
        <v>24079</v>
      </c>
      <c r="AX24" s="196">
        <v>1239</v>
      </c>
      <c r="AY24" s="196">
        <v>14994</v>
      </c>
      <c r="AZ24" s="196">
        <v>24171</v>
      </c>
      <c r="BA24" s="197">
        <f t="shared" si="22"/>
        <v>0.61204481792717091</v>
      </c>
      <c r="BB24" s="198">
        <f t="shared" si="23"/>
        <v>-0.23942731277533036</v>
      </c>
      <c r="BC24" s="197">
        <f t="shared" si="24"/>
        <v>1.4609918618201864E-2</v>
      </c>
      <c r="BD24" s="199">
        <f t="shared" si="5"/>
        <v>0.63859973579920737</v>
      </c>
      <c r="BE24" s="196">
        <v>55924</v>
      </c>
      <c r="BF24" s="196">
        <v>40106</v>
      </c>
      <c r="BG24" s="196">
        <v>2444</v>
      </c>
      <c r="BH24" s="196">
        <v>25354</v>
      </c>
      <c r="BI24" s="196">
        <v>37850</v>
      </c>
      <c r="BJ24" s="197">
        <f t="shared" si="25"/>
        <v>0.49286108700796727</v>
      </c>
      <c r="BK24" s="198">
        <f t="shared" si="26"/>
        <v>-0.32318861311780278</v>
      </c>
      <c r="BL24" s="197">
        <f t="shared" si="27"/>
        <v>1.8163539034813051E-2</v>
      </c>
      <c r="BM24" s="199">
        <f t="shared" si="6"/>
        <v>1</v>
      </c>
    </row>
    <row r="25" spans="1:65" x14ac:dyDescent="0.25">
      <c r="A25" s="207" t="s">
        <v>194</v>
      </c>
      <c r="B25" s="195" t="s">
        <v>375</v>
      </c>
      <c r="C25" s="196">
        <v>71</v>
      </c>
      <c r="D25" s="196">
        <v>111</v>
      </c>
      <c r="E25" s="196">
        <v>1</v>
      </c>
      <c r="F25" s="196">
        <v>34</v>
      </c>
      <c r="G25" s="196">
        <v>92</v>
      </c>
      <c r="H25" s="197">
        <f t="shared" si="7"/>
        <v>1.7058823529411766</v>
      </c>
      <c r="I25" s="198">
        <f t="shared" si="8"/>
        <v>0.29577464788732399</v>
      </c>
      <c r="J25" s="197">
        <f t="shared" si="9"/>
        <v>5.7221047393954472E-3</v>
      </c>
      <c r="K25" s="199">
        <f t="shared" si="0"/>
        <v>6.6163250629270049E-3</v>
      </c>
      <c r="L25" s="196">
        <v>254</v>
      </c>
      <c r="M25" s="196">
        <v>181</v>
      </c>
      <c r="N25" s="196">
        <v>1</v>
      </c>
      <c r="O25" s="196">
        <v>182</v>
      </c>
      <c r="P25" s="196">
        <v>242</v>
      </c>
      <c r="Q25" s="197">
        <f t="shared" si="10"/>
        <v>0.32967032967032961</v>
      </c>
      <c r="R25" s="198">
        <f t="shared" si="11"/>
        <v>-4.7244094488189003E-2</v>
      </c>
      <c r="S25" s="197">
        <f t="shared" si="12"/>
        <v>5.282228139869909E-3</v>
      </c>
      <c r="T25" s="199">
        <f t="shared" si="1"/>
        <v>1.7403811578568861E-2</v>
      </c>
      <c r="U25" s="196">
        <v>721</v>
      </c>
      <c r="V25" s="196">
        <v>286</v>
      </c>
      <c r="W25" s="196">
        <v>161</v>
      </c>
      <c r="X25" s="196">
        <v>813</v>
      </c>
      <c r="Y25" s="196">
        <v>945</v>
      </c>
      <c r="Z25" s="197">
        <f t="shared" si="13"/>
        <v>0.16236162361623618</v>
      </c>
      <c r="AA25" s="198">
        <f t="shared" si="14"/>
        <v>0.31067961165048552</v>
      </c>
      <c r="AB25" s="197">
        <f t="shared" si="15"/>
        <v>3.746030990973849E-3</v>
      </c>
      <c r="AC25" s="199">
        <f t="shared" si="2"/>
        <v>6.7961165048543687E-2</v>
      </c>
      <c r="AD25" s="196">
        <v>2387</v>
      </c>
      <c r="AE25" s="196">
        <v>1044</v>
      </c>
      <c r="AF25" s="196">
        <v>456</v>
      </c>
      <c r="AG25" s="196">
        <v>2853</v>
      </c>
      <c r="AH25" s="196">
        <v>4891</v>
      </c>
      <c r="AI25" s="197">
        <f t="shared" si="16"/>
        <v>0.71433578689099186</v>
      </c>
      <c r="AJ25" s="198">
        <f t="shared" si="17"/>
        <v>1.0490155006284039</v>
      </c>
      <c r="AK25" s="197">
        <f t="shared" si="18"/>
        <v>4.7244855082613293E-3</v>
      </c>
      <c r="AL25" s="199">
        <f t="shared" si="3"/>
        <v>0.35174397698669541</v>
      </c>
      <c r="AM25" s="196">
        <v>2424</v>
      </c>
      <c r="AN25" s="196">
        <v>1245</v>
      </c>
      <c r="AO25" s="196">
        <v>464</v>
      </c>
      <c r="AP25" s="196">
        <v>4001</v>
      </c>
      <c r="AQ25" s="196">
        <v>5920</v>
      </c>
      <c r="AR25" s="197">
        <f t="shared" si="19"/>
        <v>0.47963009247688082</v>
      </c>
      <c r="AS25" s="198">
        <f t="shared" si="20"/>
        <v>1.442244224422442</v>
      </c>
      <c r="AT25" s="197">
        <f t="shared" si="21"/>
        <v>1.9408563372893581E-2</v>
      </c>
      <c r="AU25" s="199">
        <f t="shared" si="4"/>
        <v>0.42574613448399856</v>
      </c>
      <c r="AV25" s="196">
        <v>5857</v>
      </c>
      <c r="AW25" s="196">
        <v>2867</v>
      </c>
      <c r="AX25" s="196">
        <v>1083</v>
      </c>
      <c r="AY25" s="196">
        <v>7883</v>
      </c>
      <c r="AZ25" s="196">
        <v>12090</v>
      </c>
      <c r="BA25" s="197">
        <f t="shared" si="22"/>
        <v>0.53368007103894466</v>
      </c>
      <c r="BB25" s="198">
        <f t="shared" si="23"/>
        <v>1.0641966877240909</v>
      </c>
      <c r="BC25" s="197">
        <f t="shared" si="24"/>
        <v>7.3076792889851692E-3</v>
      </c>
      <c r="BD25" s="199">
        <f t="shared" si="5"/>
        <v>0.86947141316073351</v>
      </c>
      <c r="BE25" s="196">
        <v>7393</v>
      </c>
      <c r="BF25" s="196">
        <v>3414</v>
      </c>
      <c r="BG25" s="196">
        <v>1217</v>
      </c>
      <c r="BH25" s="196">
        <v>9323</v>
      </c>
      <c r="BI25" s="196">
        <v>13905</v>
      </c>
      <c r="BJ25" s="197">
        <f t="shared" si="25"/>
        <v>0.49147270191998293</v>
      </c>
      <c r="BK25" s="198">
        <f t="shared" si="26"/>
        <v>0.8808332206140943</v>
      </c>
      <c r="BL25" s="197">
        <f t="shared" si="27"/>
        <v>6.6727611698566835E-3</v>
      </c>
      <c r="BM25" s="199">
        <f t="shared" si="6"/>
        <v>1</v>
      </c>
    </row>
    <row r="26" spans="1:65" x14ac:dyDescent="0.25">
      <c r="A26" s="207" t="s">
        <v>190</v>
      </c>
      <c r="B26" s="195" t="s">
        <v>221</v>
      </c>
      <c r="C26" s="196">
        <v>56</v>
      </c>
      <c r="D26" s="196">
        <v>71</v>
      </c>
      <c r="E26" s="196">
        <v>0</v>
      </c>
      <c r="F26" s="196">
        <v>23</v>
      </c>
      <c r="G26" s="196">
        <v>100</v>
      </c>
      <c r="H26" s="197">
        <f t="shared" si="7"/>
        <v>3.3478260869565215</v>
      </c>
      <c r="I26" s="198">
        <f t="shared" si="8"/>
        <v>0.78571428571428581</v>
      </c>
      <c r="J26" s="197">
        <f t="shared" si="9"/>
        <v>6.2196790645602691E-3</v>
      </c>
      <c r="K26" s="199">
        <f t="shared" si="0"/>
        <v>2.8196813760045115E-3</v>
      </c>
      <c r="L26" s="196">
        <v>803</v>
      </c>
      <c r="M26" s="196">
        <v>565</v>
      </c>
      <c r="N26" s="196">
        <v>4</v>
      </c>
      <c r="O26" s="196">
        <v>296</v>
      </c>
      <c r="P26" s="196">
        <v>556</v>
      </c>
      <c r="Q26" s="197">
        <f t="shared" si="10"/>
        <v>0.87837837837837829</v>
      </c>
      <c r="R26" s="198">
        <f t="shared" si="11"/>
        <v>-0.30759651307596514</v>
      </c>
      <c r="S26" s="197">
        <f t="shared" si="12"/>
        <v>1.2136028288296154E-2</v>
      </c>
      <c r="T26" s="199">
        <f t="shared" si="1"/>
        <v>1.5677428450585083E-2</v>
      </c>
      <c r="U26" s="196">
        <v>6380</v>
      </c>
      <c r="V26" s="196">
        <v>3123</v>
      </c>
      <c r="W26" s="196">
        <v>36</v>
      </c>
      <c r="X26" s="196">
        <v>2952</v>
      </c>
      <c r="Y26" s="196">
        <v>2574</v>
      </c>
      <c r="Z26" s="197">
        <f t="shared" si="13"/>
        <v>-0.12804878048780488</v>
      </c>
      <c r="AA26" s="198">
        <f t="shared" si="14"/>
        <v>-0.59655172413793101</v>
      </c>
      <c r="AB26" s="197">
        <f t="shared" si="15"/>
        <v>1.0203474889700198E-2</v>
      </c>
      <c r="AC26" s="199">
        <f t="shared" si="2"/>
        <v>7.2578598618356124E-2</v>
      </c>
      <c r="AD26" s="196">
        <v>12680</v>
      </c>
      <c r="AE26" s="196">
        <v>12973</v>
      </c>
      <c r="AF26" s="196">
        <v>125</v>
      </c>
      <c r="AG26" s="196">
        <v>9693</v>
      </c>
      <c r="AH26" s="196">
        <v>15513</v>
      </c>
      <c r="AI26" s="197">
        <f t="shared" si="16"/>
        <v>0.60043330238316317</v>
      </c>
      <c r="AJ26" s="198">
        <f t="shared" si="17"/>
        <v>0.22342271293375404</v>
      </c>
      <c r="AK26" s="197">
        <f t="shared" si="18"/>
        <v>1.4984858656646494E-2</v>
      </c>
      <c r="AL26" s="199">
        <f t="shared" si="3"/>
        <v>0.43741717185957985</v>
      </c>
      <c r="AM26" s="196">
        <v>2203</v>
      </c>
      <c r="AN26" s="196">
        <v>1722</v>
      </c>
      <c r="AO26" s="196">
        <v>17</v>
      </c>
      <c r="AP26" s="196">
        <v>3196</v>
      </c>
      <c r="AQ26" s="196">
        <v>3329</v>
      </c>
      <c r="AR26" s="197">
        <f t="shared" si="19"/>
        <v>4.1614518147684576E-2</v>
      </c>
      <c r="AS26" s="198">
        <f t="shared" si="20"/>
        <v>0.51112119836586478</v>
      </c>
      <c r="AT26" s="197">
        <f t="shared" si="21"/>
        <v>1.091403842370992E-2</v>
      </c>
      <c r="AU26" s="199">
        <f t="shared" si="4"/>
        <v>9.3867193007190194E-2</v>
      </c>
      <c r="AV26" s="196">
        <v>22122</v>
      </c>
      <c r="AW26" s="196">
        <v>18454</v>
      </c>
      <c r="AX26" s="196">
        <v>182</v>
      </c>
      <c r="AY26" s="196">
        <v>16160</v>
      </c>
      <c r="AZ26" s="196">
        <v>22072</v>
      </c>
      <c r="BA26" s="197">
        <f t="shared" si="22"/>
        <v>0.36584158415841594</v>
      </c>
      <c r="BB26" s="198">
        <f t="shared" si="23"/>
        <v>-2.2601934725612338E-3</v>
      </c>
      <c r="BC26" s="197">
        <f t="shared" si="24"/>
        <v>1.3341199112198566E-2</v>
      </c>
      <c r="BD26" s="199">
        <f t="shared" si="5"/>
        <v>0.62236007331171572</v>
      </c>
      <c r="BE26" s="196">
        <v>46338</v>
      </c>
      <c r="BF26" s="196">
        <v>33498</v>
      </c>
      <c r="BG26" s="196">
        <v>380</v>
      </c>
      <c r="BH26" s="196">
        <v>26595</v>
      </c>
      <c r="BI26" s="196">
        <v>35465</v>
      </c>
      <c r="BJ26" s="197">
        <f t="shared" si="25"/>
        <v>0.33352133859748068</v>
      </c>
      <c r="BK26" s="198">
        <f t="shared" si="26"/>
        <v>-0.23464543139539906</v>
      </c>
      <c r="BL26" s="197">
        <f t="shared" si="27"/>
        <v>1.7019020128656401E-2</v>
      </c>
      <c r="BM26" s="199">
        <f t="shared" si="6"/>
        <v>1</v>
      </c>
    </row>
    <row r="27" spans="1:65" x14ac:dyDescent="0.25">
      <c r="A27" s="207" t="s">
        <v>203</v>
      </c>
      <c r="B27" s="195" t="s">
        <v>244</v>
      </c>
      <c r="C27" s="196">
        <v>24</v>
      </c>
      <c r="D27" s="196">
        <v>0</v>
      </c>
      <c r="E27" s="196">
        <v>0</v>
      </c>
      <c r="F27" s="196">
        <v>20</v>
      </c>
      <c r="G27" s="196">
        <v>62</v>
      </c>
      <c r="H27" s="197">
        <f t="shared" si="7"/>
        <v>2.1</v>
      </c>
      <c r="I27" s="198">
        <f t="shared" si="8"/>
        <v>1.5833333333333335</v>
      </c>
      <c r="J27" s="197">
        <f t="shared" si="9"/>
        <v>3.8562010200273666E-3</v>
      </c>
      <c r="K27" s="199">
        <f t="shared" si="0"/>
        <v>4.8973143759873617E-3</v>
      </c>
      <c r="L27" s="196">
        <v>388</v>
      </c>
      <c r="M27" s="196">
        <v>111</v>
      </c>
      <c r="N27" s="196">
        <v>6</v>
      </c>
      <c r="O27" s="196">
        <v>334</v>
      </c>
      <c r="P27" s="196">
        <v>384</v>
      </c>
      <c r="Q27" s="197">
        <f t="shared" si="10"/>
        <v>0.14970059880239517</v>
      </c>
      <c r="R27" s="198">
        <f t="shared" si="11"/>
        <v>-1.0309278350515427E-2</v>
      </c>
      <c r="S27" s="197">
        <f t="shared" si="12"/>
        <v>8.3817173789671271E-3</v>
      </c>
      <c r="T27" s="199">
        <f t="shared" si="1"/>
        <v>3.0331753554502371E-2</v>
      </c>
      <c r="U27" s="196">
        <v>564</v>
      </c>
      <c r="V27" s="196">
        <v>363</v>
      </c>
      <c r="W27" s="196">
        <v>237</v>
      </c>
      <c r="X27" s="196">
        <v>1105</v>
      </c>
      <c r="Y27" s="196">
        <v>1475</v>
      </c>
      <c r="Z27" s="197">
        <f t="shared" si="13"/>
        <v>0.33484162895927594</v>
      </c>
      <c r="AA27" s="198">
        <f t="shared" si="14"/>
        <v>1.6152482269503547</v>
      </c>
      <c r="AB27" s="197">
        <f t="shared" si="15"/>
        <v>5.8469795890861665E-3</v>
      </c>
      <c r="AC27" s="199">
        <f t="shared" si="2"/>
        <v>0.11650868878357031</v>
      </c>
      <c r="AD27" s="196">
        <v>2143</v>
      </c>
      <c r="AE27" s="196">
        <v>1041</v>
      </c>
      <c r="AF27" s="196">
        <v>856</v>
      </c>
      <c r="AG27" s="196">
        <v>4910</v>
      </c>
      <c r="AH27" s="196">
        <v>6463</v>
      </c>
      <c r="AI27" s="197">
        <f t="shared" si="16"/>
        <v>0.31629327902240334</v>
      </c>
      <c r="AJ27" s="198">
        <f t="shared" si="17"/>
        <v>2.0158656089594027</v>
      </c>
      <c r="AK27" s="197">
        <f t="shared" si="18"/>
        <v>6.2429666407468765E-3</v>
      </c>
      <c r="AL27" s="199">
        <f t="shared" si="3"/>
        <v>0.51050552922590842</v>
      </c>
      <c r="AM27" s="196">
        <v>336</v>
      </c>
      <c r="AN27" s="196">
        <v>260</v>
      </c>
      <c r="AO27" s="196">
        <v>269</v>
      </c>
      <c r="AP27" s="196">
        <v>1149</v>
      </c>
      <c r="AQ27" s="196">
        <v>1247</v>
      </c>
      <c r="AR27" s="197">
        <f t="shared" si="19"/>
        <v>8.5291557876414181E-2</v>
      </c>
      <c r="AS27" s="198">
        <f t="shared" si="20"/>
        <v>2.7113095238095237</v>
      </c>
      <c r="AT27" s="197">
        <f t="shared" si="21"/>
        <v>4.0882565077699825E-3</v>
      </c>
      <c r="AU27" s="199">
        <f t="shared" si="4"/>
        <v>9.8499210110584517E-2</v>
      </c>
      <c r="AV27" s="196">
        <v>3455</v>
      </c>
      <c r="AW27" s="196">
        <v>1775</v>
      </c>
      <c r="AX27" s="196">
        <v>1368</v>
      </c>
      <c r="AY27" s="196">
        <v>7518</v>
      </c>
      <c r="AZ27" s="196">
        <v>9631</v>
      </c>
      <c r="BA27" s="197">
        <f t="shared" si="22"/>
        <v>0.2810587922319765</v>
      </c>
      <c r="BB27" s="198">
        <f t="shared" si="23"/>
        <v>1.7875542691751085</v>
      </c>
      <c r="BC27" s="197">
        <f t="shared" si="24"/>
        <v>5.8213613922428594E-3</v>
      </c>
      <c r="BD27" s="199">
        <f t="shared" si="5"/>
        <v>0.76074249605055289</v>
      </c>
      <c r="BE27" s="196">
        <v>4875</v>
      </c>
      <c r="BF27" s="196">
        <v>2367</v>
      </c>
      <c r="BG27" s="196">
        <v>1811</v>
      </c>
      <c r="BH27" s="196">
        <v>10097</v>
      </c>
      <c r="BI27" s="196">
        <v>12660</v>
      </c>
      <c r="BJ27" s="197">
        <f t="shared" si="25"/>
        <v>0.2538377735961177</v>
      </c>
      <c r="BK27" s="198">
        <f t="shared" si="26"/>
        <v>1.5969230769230771</v>
      </c>
      <c r="BL27" s="197">
        <f t="shared" si="27"/>
        <v>6.0753079043786842E-3</v>
      </c>
      <c r="BM27" s="199">
        <f t="shared" si="6"/>
        <v>1</v>
      </c>
    </row>
    <row r="28" spans="1:65" x14ac:dyDescent="0.25">
      <c r="A28" s="207" t="s">
        <v>211</v>
      </c>
      <c r="B28" s="195" t="s">
        <v>235</v>
      </c>
      <c r="C28" s="196">
        <v>7</v>
      </c>
      <c r="D28" s="196">
        <v>0</v>
      </c>
      <c r="E28" s="196">
        <v>0</v>
      </c>
      <c r="F28" s="196">
        <v>1</v>
      </c>
      <c r="G28" s="196">
        <v>45</v>
      </c>
      <c r="H28" s="197">
        <f t="shared" si="7"/>
        <v>44</v>
      </c>
      <c r="I28" s="198">
        <f t="shared" si="8"/>
        <v>5.4285714285714288</v>
      </c>
      <c r="J28" s="197">
        <f t="shared" si="9"/>
        <v>2.7988555790521208E-3</v>
      </c>
      <c r="K28" s="199">
        <f t="shared" si="0"/>
        <v>3.6511156186612576E-3</v>
      </c>
      <c r="L28" s="196">
        <v>219</v>
      </c>
      <c r="M28" s="196">
        <v>115</v>
      </c>
      <c r="N28" s="196">
        <v>8</v>
      </c>
      <c r="O28" s="196">
        <v>327</v>
      </c>
      <c r="P28" s="196">
        <v>341</v>
      </c>
      <c r="Q28" s="197">
        <f t="shared" si="10"/>
        <v>4.2813455657492394E-2</v>
      </c>
      <c r="R28" s="198">
        <f t="shared" si="11"/>
        <v>0.55707762557077634</v>
      </c>
      <c r="S28" s="197">
        <f t="shared" si="12"/>
        <v>7.4431396516348716E-3</v>
      </c>
      <c r="T28" s="199">
        <f t="shared" si="1"/>
        <v>2.766734279918864E-2</v>
      </c>
      <c r="U28" s="196">
        <v>515</v>
      </c>
      <c r="V28" s="196">
        <v>389</v>
      </c>
      <c r="W28" s="196">
        <v>115</v>
      </c>
      <c r="X28" s="196">
        <v>1307</v>
      </c>
      <c r="Y28" s="196">
        <v>1248</v>
      </c>
      <c r="Z28" s="197">
        <f t="shared" si="13"/>
        <v>-4.514154552410099E-2</v>
      </c>
      <c r="AA28" s="198">
        <f t="shared" si="14"/>
        <v>1.4233009708737865</v>
      </c>
      <c r="AB28" s="197">
        <f t="shared" si="15"/>
        <v>4.9471393404607027E-3</v>
      </c>
      <c r="AC28" s="199">
        <f t="shared" si="2"/>
        <v>0.10125760649087222</v>
      </c>
      <c r="AD28" s="196">
        <v>1544</v>
      </c>
      <c r="AE28" s="196">
        <v>1179</v>
      </c>
      <c r="AF28" s="196">
        <v>2350</v>
      </c>
      <c r="AG28" s="196">
        <v>5383</v>
      </c>
      <c r="AH28" s="196">
        <v>5707</v>
      </c>
      <c r="AI28" s="197">
        <f t="shared" si="16"/>
        <v>6.0189485417053712E-2</v>
      </c>
      <c r="AJ28" s="198">
        <f t="shared" si="17"/>
        <v>2.696243523316062</v>
      </c>
      <c r="AK28" s="197">
        <f t="shared" si="18"/>
        <v>5.5127047220706214E-3</v>
      </c>
      <c r="AL28" s="199">
        <f t="shared" si="3"/>
        <v>0.46304259634888439</v>
      </c>
      <c r="AM28" s="196">
        <v>241</v>
      </c>
      <c r="AN28" s="196">
        <v>185</v>
      </c>
      <c r="AO28" s="196">
        <v>898</v>
      </c>
      <c r="AP28" s="196">
        <v>1709</v>
      </c>
      <c r="AQ28" s="196">
        <v>1651</v>
      </c>
      <c r="AR28" s="197">
        <f t="shared" si="19"/>
        <v>-3.393797542422472E-2</v>
      </c>
      <c r="AS28" s="198">
        <f t="shared" si="20"/>
        <v>5.8506224066390038</v>
      </c>
      <c r="AT28" s="197">
        <f t="shared" si="21"/>
        <v>5.4127598190282606E-3</v>
      </c>
      <c r="AU28" s="199">
        <f t="shared" si="4"/>
        <v>0.1339553752535497</v>
      </c>
      <c r="AV28" s="196">
        <v>2526</v>
      </c>
      <c r="AW28" s="196">
        <v>1868</v>
      </c>
      <c r="AX28" s="196">
        <v>3371</v>
      </c>
      <c r="AY28" s="196">
        <v>8727</v>
      </c>
      <c r="AZ28" s="196">
        <v>8992</v>
      </c>
      <c r="BA28" s="197">
        <f t="shared" si="22"/>
        <v>3.036553225621641E-2</v>
      </c>
      <c r="BB28" s="198">
        <f t="shared" si="23"/>
        <v>2.5597783056215362</v>
      </c>
      <c r="BC28" s="197">
        <f t="shared" si="24"/>
        <v>5.4351242486811117E-3</v>
      </c>
      <c r="BD28" s="199">
        <f t="shared" si="5"/>
        <v>0.72957403651115615</v>
      </c>
      <c r="BE28" s="196">
        <v>4337</v>
      </c>
      <c r="BF28" s="196">
        <v>2745</v>
      </c>
      <c r="BG28" s="196">
        <v>5734</v>
      </c>
      <c r="BH28" s="196">
        <v>12096</v>
      </c>
      <c r="BI28" s="196">
        <v>12325</v>
      </c>
      <c r="BJ28" s="197">
        <f t="shared" si="25"/>
        <v>1.8931878306878369E-2</v>
      </c>
      <c r="BK28" s="198">
        <f t="shared" si="26"/>
        <v>1.8418261471062949</v>
      </c>
      <c r="BL28" s="197">
        <f t="shared" si="27"/>
        <v>5.9145473871617133E-3</v>
      </c>
      <c r="BM28" s="199">
        <f t="shared" si="6"/>
        <v>1</v>
      </c>
    </row>
    <row r="29" spans="1:65" x14ac:dyDescent="0.25">
      <c r="A29" s="207" t="s">
        <v>207</v>
      </c>
      <c r="B29" s="195" t="s">
        <v>223</v>
      </c>
      <c r="C29" s="196">
        <v>69</v>
      </c>
      <c r="D29" s="196">
        <v>69</v>
      </c>
      <c r="E29" s="196">
        <v>0</v>
      </c>
      <c r="F29" s="196">
        <v>15</v>
      </c>
      <c r="G29" s="196">
        <v>71</v>
      </c>
      <c r="H29" s="197">
        <f t="shared" si="7"/>
        <v>3.7333333333333334</v>
      </c>
      <c r="I29" s="198">
        <f t="shared" si="8"/>
        <v>2.8985507246376718E-2</v>
      </c>
      <c r="J29" s="197">
        <f t="shared" si="9"/>
        <v>4.4159721358377904E-3</v>
      </c>
      <c r="K29" s="199">
        <f t="shared" si="0"/>
        <v>2.7556763050650109E-3</v>
      </c>
      <c r="L29" s="196">
        <v>1051</v>
      </c>
      <c r="M29" s="196">
        <v>339</v>
      </c>
      <c r="N29" s="196">
        <v>9</v>
      </c>
      <c r="O29" s="196">
        <v>185</v>
      </c>
      <c r="P29" s="196">
        <v>291</v>
      </c>
      <c r="Q29" s="197">
        <f t="shared" si="10"/>
        <v>0.57297297297297289</v>
      </c>
      <c r="R29" s="198">
        <f t="shared" si="11"/>
        <v>-0.72312083729781162</v>
      </c>
      <c r="S29" s="197">
        <f t="shared" si="12"/>
        <v>6.351770201248527E-3</v>
      </c>
      <c r="T29" s="199">
        <f t="shared" si="1"/>
        <v>1.1294391616534057E-2</v>
      </c>
      <c r="U29" s="196">
        <v>3336</v>
      </c>
      <c r="V29" s="196">
        <v>1479</v>
      </c>
      <c r="W29" s="196">
        <v>46</v>
      </c>
      <c r="X29" s="196">
        <v>1635</v>
      </c>
      <c r="Y29" s="196">
        <v>2546</v>
      </c>
      <c r="Z29" s="197">
        <f t="shared" si="13"/>
        <v>0.55718654434250769</v>
      </c>
      <c r="AA29" s="198">
        <f t="shared" si="14"/>
        <v>-0.23681055155875297</v>
      </c>
      <c r="AB29" s="197">
        <f t="shared" si="15"/>
        <v>1.009248137885653E-2</v>
      </c>
      <c r="AC29" s="199">
        <f t="shared" si="2"/>
        <v>9.8816223559091795E-2</v>
      </c>
      <c r="AD29" s="196">
        <v>8710</v>
      </c>
      <c r="AE29" s="196">
        <v>7780</v>
      </c>
      <c r="AF29" s="196">
        <v>51</v>
      </c>
      <c r="AG29" s="196">
        <v>6241</v>
      </c>
      <c r="AH29" s="196">
        <v>10518</v>
      </c>
      <c r="AI29" s="197">
        <f t="shared" si="16"/>
        <v>0.6853068418522672</v>
      </c>
      <c r="AJ29" s="198">
        <f t="shared" si="17"/>
        <v>0.20757749712973594</v>
      </c>
      <c r="AK29" s="197">
        <f t="shared" si="18"/>
        <v>1.0159913836821235E-2</v>
      </c>
      <c r="AL29" s="199">
        <f t="shared" si="3"/>
        <v>0.40822821657287017</v>
      </c>
      <c r="AM29" s="196">
        <v>1872</v>
      </c>
      <c r="AN29" s="196">
        <v>1092</v>
      </c>
      <c r="AO29" s="196">
        <v>19</v>
      </c>
      <c r="AP29" s="196">
        <v>1335</v>
      </c>
      <c r="AQ29" s="196">
        <v>1851</v>
      </c>
      <c r="AR29" s="197">
        <f t="shared" si="19"/>
        <v>0.38651685393258428</v>
      </c>
      <c r="AS29" s="198">
        <f t="shared" si="20"/>
        <v>-1.1217948717948678E-2</v>
      </c>
      <c r="AT29" s="197">
        <f t="shared" si="21"/>
        <v>6.0684545275719627E-3</v>
      </c>
      <c r="AU29" s="199">
        <f t="shared" si="4"/>
        <v>7.1841645643314578E-2</v>
      </c>
      <c r="AV29" s="196">
        <v>15038</v>
      </c>
      <c r="AW29" s="196">
        <v>10759</v>
      </c>
      <c r="AX29" s="196">
        <v>125</v>
      </c>
      <c r="AY29" s="196">
        <v>9411</v>
      </c>
      <c r="AZ29" s="196">
        <v>15277</v>
      </c>
      <c r="BA29" s="197">
        <f t="shared" si="22"/>
        <v>0.62331314419296557</v>
      </c>
      <c r="BB29" s="198">
        <f t="shared" si="23"/>
        <v>1.5893070887086136E-2</v>
      </c>
      <c r="BC29" s="197">
        <f t="shared" si="24"/>
        <v>9.2340294869997057E-3</v>
      </c>
      <c r="BD29" s="199">
        <f t="shared" si="5"/>
        <v>0.59293615369687558</v>
      </c>
      <c r="BE29" s="196">
        <v>32862</v>
      </c>
      <c r="BF29" s="196">
        <v>20598</v>
      </c>
      <c r="BG29" s="196">
        <v>210</v>
      </c>
      <c r="BH29" s="196">
        <v>15735</v>
      </c>
      <c r="BI29" s="196">
        <v>25765</v>
      </c>
      <c r="BJ29" s="197">
        <f t="shared" si="25"/>
        <v>0.63743247537337155</v>
      </c>
      <c r="BK29" s="198">
        <f t="shared" si="26"/>
        <v>-0.21596372710121114</v>
      </c>
      <c r="BL29" s="197">
        <f t="shared" si="27"/>
        <v>1.2364163361478421E-2</v>
      </c>
      <c r="BM29" s="199">
        <f t="shared" si="6"/>
        <v>1</v>
      </c>
    </row>
    <row r="30" spans="1:65" x14ac:dyDescent="0.25">
      <c r="A30" s="207" t="s">
        <v>215</v>
      </c>
      <c r="B30" s="195" t="s">
        <v>215</v>
      </c>
      <c r="C30" s="196">
        <v>41</v>
      </c>
      <c r="D30" s="196">
        <v>34</v>
      </c>
      <c r="E30" s="196">
        <v>0</v>
      </c>
      <c r="F30" s="196">
        <v>22</v>
      </c>
      <c r="G30" s="196">
        <v>58</v>
      </c>
      <c r="H30" s="197">
        <f t="shared" si="7"/>
        <v>1.6363636363636362</v>
      </c>
      <c r="I30" s="198">
        <f t="shared" si="8"/>
        <v>0.41463414634146334</v>
      </c>
      <c r="J30" s="197">
        <f t="shared" si="9"/>
        <v>3.607413857444956E-3</v>
      </c>
      <c r="K30" s="199">
        <f t="shared" si="0"/>
        <v>4.742048892159267E-3</v>
      </c>
      <c r="L30" s="196">
        <v>301</v>
      </c>
      <c r="M30" s="196">
        <v>115</v>
      </c>
      <c r="N30" s="196">
        <v>23</v>
      </c>
      <c r="O30" s="196">
        <v>187</v>
      </c>
      <c r="P30" s="196">
        <v>311</v>
      </c>
      <c r="Q30" s="197">
        <f t="shared" si="10"/>
        <v>0.66310160427807485</v>
      </c>
      <c r="R30" s="198">
        <f t="shared" si="11"/>
        <v>3.3222591362126241E-2</v>
      </c>
      <c r="S30" s="197">
        <f t="shared" si="12"/>
        <v>6.7883179814030642E-3</v>
      </c>
      <c r="T30" s="199">
        <f t="shared" si="1"/>
        <v>2.5427193197612625E-2</v>
      </c>
      <c r="U30" s="196">
        <v>1197</v>
      </c>
      <c r="V30" s="196">
        <v>658</v>
      </c>
      <c r="W30" s="196">
        <v>223</v>
      </c>
      <c r="X30" s="196">
        <v>1404</v>
      </c>
      <c r="Y30" s="196">
        <v>1099</v>
      </c>
      <c r="Z30" s="197">
        <f t="shared" si="13"/>
        <v>-0.21723646723646728</v>
      </c>
      <c r="AA30" s="198">
        <f t="shared" si="14"/>
        <v>-8.1871345029239762E-2</v>
      </c>
      <c r="AB30" s="197">
        <f t="shared" si="15"/>
        <v>4.3564953006140321E-3</v>
      </c>
      <c r="AC30" s="199">
        <f t="shared" si="2"/>
        <v>8.9853650560052331E-2</v>
      </c>
      <c r="AD30" s="196">
        <v>6292</v>
      </c>
      <c r="AE30" s="196">
        <v>3225</v>
      </c>
      <c r="AF30" s="196">
        <v>977</v>
      </c>
      <c r="AG30" s="196">
        <v>5545</v>
      </c>
      <c r="AH30" s="196">
        <v>6366</v>
      </c>
      <c r="AI30" s="197">
        <f t="shared" si="16"/>
        <v>0.14806131650135268</v>
      </c>
      <c r="AJ30" s="198">
        <f t="shared" si="17"/>
        <v>1.1760966306420872E-2</v>
      </c>
      <c r="AK30" s="197">
        <f t="shared" si="18"/>
        <v>6.1492690136151348E-3</v>
      </c>
      <c r="AL30" s="199">
        <f t="shared" si="3"/>
        <v>0.52048074564630853</v>
      </c>
      <c r="AM30" s="196">
        <v>2111</v>
      </c>
      <c r="AN30" s="196">
        <v>1068</v>
      </c>
      <c r="AO30" s="196">
        <v>480</v>
      </c>
      <c r="AP30" s="196">
        <v>1898</v>
      </c>
      <c r="AQ30" s="196">
        <v>2191</v>
      </c>
      <c r="AR30" s="197">
        <f t="shared" si="19"/>
        <v>0.15437302423603794</v>
      </c>
      <c r="AS30" s="198">
        <f t="shared" si="20"/>
        <v>3.7896731406916073E-2</v>
      </c>
      <c r="AT30" s="197">
        <f t="shared" si="21"/>
        <v>7.1831355320962562E-3</v>
      </c>
      <c r="AU30" s="199">
        <f t="shared" si="4"/>
        <v>0.17913498487449922</v>
      </c>
      <c r="AV30" s="196">
        <v>9942</v>
      </c>
      <c r="AW30" s="196">
        <v>5100</v>
      </c>
      <c r="AX30" s="196">
        <v>1703</v>
      </c>
      <c r="AY30" s="196">
        <v>9056</v>
      </c>
      <c r="AZ30" s="196">
        <v>10025</v>
      </c>
      <c r="BA30" s="197">
        <f t="shared" si="22"/>
        <v>0.10700088339222624</v>
      </c>
      <c r="BB30" s="198">
        <f t="shared" si="23"/>
        <v>8.3484208408770577E-3</v>
      </c>
      <c r="BC30" s="197">
        <f t="shared" si="24"/>
        <v>6.0595107421072226E-3</v>
      </c>
      <c r="BD30" s="199">
        <f t="shared" si="5"/>
        <v>0.81963862317063196</v>
      </c>
      <c r="BE30" s="196">
        <v>11870</v>
      </c>
      <c r="BF30" s="196">
        <v>6445</v>
      </c>
      <c r="BG30" s="196">
        <v>2178</v>
      </c>
      <c r="BH30" s="196">
        <v>10646</v>
      </c>
      <c r="BI30" s="196">
        <v>12231</v>
      </c>
      <c r="BJ30" s="197">
        <f t="shared" si="25"/>
        <v>0.1488822092804809</v>
      </c>
      <c r="BK30" s="198">
        <f t="shared" si="26"/>
        <v>3.0412805391743847E-2</v>
      </c>
      <c r="BL30" s="197">
        <f t="shared" si="27"/>
        <v>5.8694384659127722E-3</v>
      </c>
      <c r="BM30" s="199">
        <f t="shared" si="6"/>
        <v>1</v>
      </c>
    </row>
    <row r="31" spans="1:65" x14ac:dyDescent="0.25">
      <c r="A31" s="207" t="s">
        <v>375</v>
      </c>
      <c r="B31" s="195" t="s">
        <v>241</v>
      </c>
      <c r="C31" s="196">
        <v>1</v>
      </c>
      <c r="D31" s="196">
        <v>0</v>
      </c>
      <c r="E31" s="196">
        <v>0</v>
      </c>
      <c r="F31" s="196">
        <v>17</v>
      </c>
      <c r="G31" s="196">
        <v>41</v>
      </c>
      <c r="H31" s="197">
        <f t="shared" si="7"/>
        <v>1.4117647058823528</v>
      </c>
      <c r="I31" s="198">
        <f t="shared" si="8"/>
        <v>40</v>
      </c>
      <c r="J31" s="197">
        <f t="shared" si="9"/>
        <v>2.5500684164697102E-3</v>
      </c>
      <c r="K31" s="199">
        <f t="shared" si="0"/>
        <v>3.598069328652918E-3</v>
      </c>
      <c r="L31" s="196">
        <v>136</v>
      </c>
      <c r="M31" s="196">
        <v>54</v>
      </c>
      <c r="N31" s="196">
        <v>9</v>
      </c>
      <c r="O31" s="196">
        <v>211</v>
      </c>
      <c r="P31" s="196">
        <v>225</v>
      </c>
      <c r="Q31" s="197">
        <f t="shared" si="10"/>
        <v>6.6350710900473953E-2</v>
      </c>
      <c r="R31" s="198">
        <f t="shared" si="11"/>
        <v>0.65441176470588225</v>
      </c>
      <c r="S31" s="197">
        <f t="shared" si="12"/>
        <v>4.9111625267385514E-3</v>
      </c>
      <c r="T31" s="199">
        <f t="shared" si="1"/>
        <v>1.9745502413339184E-2</v>
      </c>
      <c r="U31" s="196">
        <v>412</v>
      </c>
      <c r="V31" s="196">
        <v>290</v>
      </c>
      <c r="W31" s="196">
        <v>285</v>
      </c>
      <c r="X31" s="196">
        <v>1030</v>
      </c>
      <c r="Y31" s="196">
        <v>888</v>
      </c>
      <c r="Z31" s="197">
        <f t="shared" si="13"/>
        <v>-0.13786407766990294</v>
      </c>
      <c r="AA31" s="198">
        <f t="shared" si="14"/>
        <v>1.1553398058252426</v>
      </c>
      <c r="AB31" s="197">
        <f t="shared" si="15"/>
        <v>3.5200799153278076E-3</v>
      </c>
      <c r="AC31" s="199">
        <f t="shared" si="2"/>
        <v>7.7928916191311981E-2</v>
      </c>
      <c r="AD31" s="196">
        <v>1531</v>
      </c>
      <c r="AE31" s="196">
        <v>1018</v>
      </c>
      <c r="AF31" s="196">
        <v>2910</v>
      </c>
      <c r="AG31" s="196">
        <v>5544</v>
      </c>
      <c r="AH31" s="196">
        <v>5821</v>
      </c>
      <c r="AI31" s="197">
        <f t="shared" si="16"/>
        <v>4.9963924963924988E-2</v>
      </c>
      <c r="AJ31" s="198">
        <f t="shared" si="17"/>
        <v>2.8020901371652513</v>
      </c>
      <c r="AK31" s="197">
        <f t="shared" si="18"/>
        <v>5.6228235828233893E-3</v>
      </c>
      <c r="AL31" s="199">
        <f t="shared" si="3"/>
        <v>0.5108380868802106</v>
      </c>
      <c r="AM31" s="196">
        <v>333</v>
      </c>
      <c r="AN31" s="196">
        <v>185</v>
      </c>
      <c r="AO31" s="196">
        <v>865</v>
      </c>
      <c r="AP31" s="196">
        <v>1448</v>
      </c>
      <c r="AQ31" s="196">
        <v>2038</v>
      </c>
      <c r="AR31" s="197">
        <f t="shared" si="19"/>
        <v>0.40745856353591159</v>
      </c>
      <c r="AS31" s="198">
        <f t="shared" si="20"/>
        <v>5.1201201201201201</v>
      </c>
      <c r="AT31" s="197">
        <f t="shared" si="21"/>
        <v>6.6815290800603241E-3</v>
      </c>
      <c r="AU31" s="199">
        <f t="shared" si="4"/>
        <v>0.17885037297060113</v>
      </c>
      <c r="AV31" s="196">
        <v>2413</v>
      </c>
      <c r="AW31" s="196">
        <v>1547</v>
      </c>
      <c r="AX31" s="196">
        <v>4069</v>
      </c>
      <c r="AY31" s="196">
        <v>8250</v>
      </c>
      <c r="AZ31" s="196">
        <v>9013</v>
      </c>
      <c r="BA31" s="197">
        <f t="shared" si="22"/>
        <v>9.2484848484848392E-2</v>
      </c>
      <c r="BB31" s="198">
        <f t="shared" si="23"/>
        <v>2.7351844177372566</v>
      </c>
      <c r="BC31" s="197">
        <f t="shared" si="24"/>
        <v>5.4478174881408877E-3</v>
      </c>
      <c r="BD31" s="199">
        <f t="shared" si="5"/>
        <v>0.79096094778411585</v>
      </c>
      <c r="BE31" s="196">
        <v>3356</v>
      </c>
      <c r="BF31" s="196">
        <v>1993</v>
      </c>
      <c r="BG31" s="196">
        <v>7345</v>
      </c>
      <c r="BH31" s="196">
        <v>11222</v>
      </c>
      <c r="BI31" s="196">
        <v>11395</v>
      </c>
      <c r="BJ31" s="197">
        <f t="shared" si="25"/>
        <v>1.5416146854393187E-2</v>
      </c>
      <c r="BK31" s="198">
        <f t="shared" si="26"/>
        <v>2.3954112038140645</v>
      </c>
      <c r="BL31" s="197">
        <f t="shared" si="27"/>
        <v>5.4682569960817625E-3</v>
      </c>
      <c r="BM31" s="199">
        <f t="shared" si="6"/>
        <v>1</v>
      </c>
    </row>
    <row r="32" spans="1:65" x14ac:dyDescent="0.25">
      <c r="A32" s="207" t="s">
        <v>223</v>
      </c>
      <c r="B32" s="195" t="s">
        <v>227</v>
      </c>
      <c r="C32" s="196">
        <v>7</v>
      </c>
      <c r="D32" s="196">
        <v>5</v>
      </c>
      <c r="E32" s="196">
        <v>0</v>
      </c>
      <c r="F32" s="196">
        <v>27</v>
      </c>
      <c r="G32" s="196">
        <v>15</v>
      </c>
      <c r="H32" s="197">
        <f t="shared" si="7"/>
        <v>-0.44444444444444442</v>
      </c>
      <c r="I32" s="198">
        <f t="shared" si="8"/>
        <v>1.1428571428571428</v>
      </c>
      <c r="J32" s="197">
        <f t="shared" si="9"/>
        <v>9.3295185968404032E-4</v>
      </c>
      <c r="K32" s="199">
        <f t="shared" si="0"/>
        <v>2.2218930528810545E-3</v>
      </c>
      <c r="L32" s="196">
        <v>190</v>
      </c>
      <c r="M32" s="196">
        <v>55</v>
      </c>
      <c r="N32" s="196">
        <v>7</v>
      </c>
      <c r="O32" s="196">
        <v>136</v>
      </c>
      <c r="P32" s="196">
        <v>202</v>
      </c>
      <c r="Q32" s="197">
        <f t="shared" si="10"/>
        <v>0.48529411764705888</v>
      </c>
      <c r="R32" s="198">
        <f t="shared" si="11"/>
        <v>6.315789473684208E-2</v>
      </c>
      <c r="S32" s="197">
        <f t="shared" si="12"/>
        <v>4.409132579560833E-3</v>
      </c>
      <c r="T32" s="199">
        <f t="shared" si="1"/>
        <v>2.9921493112131537E-2</v>
      </c>
      <c r="U32" s="196">
        <v>525</v>
      </c>
      <c r="V32" s="196">
        <v>227</v>
      </c>
      <c r="W32" s="196">
        <v>139</v>
      </c>
      <c r="X32" s="196">
        <v>577</v>
      </c>
      <c r="Y32" s="196">
        <v>730</v>
      </c>
      <c r="Z32" s="197">
        <f t="shared" si="13"/>
        <v>0.26516464471403811</v>
      </c>
      <c r="AA32" s="198">
        <f t="shared" si="14"/>
        <v>0.39047619047619042</v>
      </c>
      <c r="AB32" s="197">
        <f t="shared" si="15"/>
        <v>2.8937593898528146E-3</v>
      </c>
      <c r="AC32" s="199">
        <f t="shared" si="2"/>
        <v>0.10813212857354466</v>
      </c>
      <c r="AD32" s="196">
        <v>1621</v>
      </c>
      <c r="AE32" s="196">
        <v>598</v>
      </c>
      <c r="AF32" s="196">
        <v>520</v>
      </c>
      <c r="AG32" s="196">
        <v>2724</v>
      </c>
      <c r="AH32" s="196">
        <v>3852</v>
      </c>
      <c r="AI32" s="197">
        <f t="shared" si="16"/>
        <v>0.41409691629955958</v>
      </c>
      <c r="AJ32" s="198">
        <f t="shared" si="17"/>
        <v>1.3763109191856877</v>
      </c>
      <c r="AK32" s="197">
        <f t="shared" si="18"/>
        <v>3.7208583475409202E-3</v>
      </c>
      <c r="AL32" s="199">
        <f t="shared" si="3"/>
        <v>0.57058213597985485</v>
      </c>
      <c r="AM32" s="196">
        <v>372</v>
      </c>
      <c r="AN32" s="196">
        <v>181</v>
      </c>
      <c r="AO32" s="196">
        <v>147</v>
      </c>
      <c r="AP32" s="196">
        <v>577</v>
      </c>
      <c r="AQ32" s="196">
        <v>691</v>
      </c>
      <c r="AR32" s="197">
        <f t="shared" si="19"/>
        <v>0.19757365684575401</v>
      </c>
      <c r="AS32" s="198">
        <f t="shared" si="20"/>
        <v>0.85752688172043001</v>
      </c>
      <c r="AT32" s="197">
        <f t="shared" si="21"/>
        <v>2.2654252180184906E-3</v>
      </c>
      <c r="AU32" s="199">
        <f t="shared" si="4"/>
        <v>0.10235520663605392</v>
      </c>
      <c r="AV32" s="196">
        <v>2715</v>
      </c>
      <c r="AW32" s="196">
        <v>1066</v>
      </c>
      <c r="AX32" s="196">
        <v>813</v>
      </c>
      <c r="AY32" s="196">
        <v>4041</v>
      </c>
      <c r="AZ32" s="196">
        <v>5490</v>
      </c>
      <c r="BA32" s="197">
        <f t="shared" si="22"/>
        <v>0.35857461024498893</v>
      </c>
      <c r="BB32" s="198">
        <f t="shared" si="23"/>
        <v>1.0220994475138121</v>
      </c>
      <c r="BC32" s="197">
        <f t="shared" si="24"/>
        <v>3.3183754587699406E-3</v>
      </c>
      <c r="BD32" s="199">
        <f t="shared" si="5"/>
        <v>0.81321285735446602</v>
      </c>
      <c r="BE32" s="196">
        <v>3286</v>
      </c>
      <c r="BF32" s="196">
        <v>1221</v>
      </c>
      <c r="BG32" s="196">
        <v>1131</v>
      </c>
      <c r="BH32" s="196">
        <v>4917</v>
      </c>
      <c r="BI32" s="196">
        <v>6751</v>
      </c>
      <c r="BJ32" s="197">
        <f t="shared" si="25"/>
        <v>0.37299166158226571</v>
      </c>
      <c r="BK32" s="198">
        <f t="shared" si="26"/>
        <v>1.0544735240413878</v>
      </c>
      <c r="BL32" s="197">
        <f t="shared" si="27"/>
        <v>3.2396843335276856E-3</v>
      </c>
      <c r="BM32" s="199">
        <f t="shared" si="6"/>
        <v>1</v>
      </c>
    </row>
    <row r="33" spans="1:65" x14ac:dyDescent="0.25">
      <c r="A33" s="207" t="s">
        <v>219</v>
      </c>
      <c r="B33" s="195" t="s">
        <v>237</v>
      </c>
      <c r="C33" s="196">
        <v>0</v>
      </c>
      <c r="D33" s="196">
        <v>0</v>
      </c>
      <c r="E33" s="196">
        <v>0</v>
      </c>
      <c r="F33" s="196">
        <v>0</v>
      </c>
      <c r="G33" s="196">
        <v>57</v>
      </c>
      <c r="H33" s="197" t="str">
        <f t="shared" si="7"/>
        <v>-</v>
      </c>
      <c r="I33" s="198" t="str">
        <f t="shared" si="8"/>
        <v>-</v>
      </c>
      <c r="J33" s="197">
        <f t="shared" si="9"/>
        <v>3.5452170667993532E-3</v>
      </c>
      <c r="K33" s="199">
        <f t="shared" si="0"/>
        <v>7.4539034915653201E-3</v>
      </c>
      <c r="L33" s="196">
        <v>271</v>
      </c>
      <c r="M33" s="196">
        <v>126</v>
      </c>
      <c r="N33" s="196">
        <v>0</v>
      </c>
      <c r="O33" s="196">
        <v>262</v>
      </c>
      <c r="P33" s="196">
        <v>372</v>
      </c>
      <c r="Q33" s="197">
        <f t="shared" si="10"/>
        <v>0.41984732824427473</v>
      </c>
      <c r="R33" s="198">
        <f t="shared" si="11"/>
        <v>0.37269372693726943</v>
      </c>
      <c r="S33" s="197">
        <f t="shared" si="12"/>
        <v>8.1197887108744055E-3</v>
      </c>
      <c r="T33" s="199">
        <f t="shared" si="1"/>
        <v>4.864652805021577E-2</v>
      </c>
      <c r="U33" s="196">
        <v>519</v>
      </c>
      <c r="V33" s="196">
        <v>348</v>
      </c>
      <c r="W33" s="196">
        <v>54</v>
      </c>
      <c r="X33" s="196">
        <v>665</v>
      </c>
      <c r="Y33" s="196">
        <v>1040</v>
      </c>
      <c r="Z33" s="197">
        <f t="shared" si="13"/>
        <v>0.56390977443609014</v>
      </c>
      <c r="AA33" s="198">
        <f t="shared" si="14"/>
        <v>1.0038535645472062</v>
      </c>
      <c r="AB33" s="197">
        <f t="shared" si="15"/>
        <v>4.1226161170505853E-3</v>
      </c>
      <c r="AC33" s="199">
        <f t="shared" si="2"/>
        <v>0.13600104616189354</v>
      </c>
      <c r="AD33" s="196">
        <v>1172</v>
      </c>
      <c r="AE33" s="196">
        <v>743</v>
      </c>
      <c r="AF33" s="196">
        <v>525</v>
      </c>
      <c r="AG33" s="196">
        <v>2779</v>
      </c>
      <c r="AH33" s="196">
        <v>3494</v>
      </c>
      <c r="AI33" s="197">
        <f t="shared" si="16"/>
        <v>0.25728679381072328</v>
      </c>
      <c r="AJ33" s="198">
        <f t="shared" si="17"/>
        <v>1.9812286689419794</v>
      </c>
      <c r="AK33" s="197">
        <f t="shared" si="18"/>
        <v>3.3750464865804713E-3</v>
      </c>
      <c r="AL33" s="199">
        <f t="shared" si="3"/>
        <v>0.45691120700928467</v>
      </c>
      <c r="AM33" s="196">
        <v>335</v>
      </c>
      <c r="AN33" s="196">
        <v>191</v>
      </c>
      <c r="AO33" s="196">
        <v>211</v>
      </c>
      <c r="AP33" s="196">
        <v>680</v>
      </c>
      <c r="AQ33" s="196">
        <v>738</v>
      </c>
      <c r="AR33" s="197">
        <f t="shared" si="19"/>
        <v>8.5294117647058743E-2</v>
      </c>
      <c r="AS33" s="198">
        <f t="shared" si="20"/>
        <v>1.2029850746268655</v>
      </c>
      <c r="AT33" s="197">
        <f t="shared" si="21"/>
        <v>2.4195134745262606E-3</v>
      </c>
      <c r="AU33" s="199">
        <f t="shared" si="4"/>
        <v>9.6508434680266778E-2</v>
      </c>
      <c r="AV33" s="196">
        <v>2297</v>
      </c>
      <c r="AW33" s="196">
        <v>1408</v>
      </c>
      <c r="AX33" s="196">
        <v>790</v>
      </c>
      <c r="AY33" s="196">
        <v>4386</v>
      </c>
      <c r="AZ33" s="196">
        <v>5701</v>
      </c>
      <c r="BA33" s="197">
        <f t="shared" si="22"/>
        <v>0.29981760145918823</v>
      </c>
      <c r="BB33" s="198">
        <f t="shared" si="23"/>
        <v>1.481932956029604</v>
      </c>
      <c r="BC33" s="197">
        <f t="shared" si="24"/>
        <v>3.4459122933419729E-3</v>
      </c>
      <c r="BD33" s="199">
        <f t="shared" si="5"/>
        <v>0.74552111939322607</v>
      </c>
      <c r="BE33" s="196">
        <v>3623</v>
      </c>
      <c r="BF33" s="196">
        <v>2221</v>
      </c>
      <c r="BG33" s="196">
        <v>1326</v>
      </c>
      <c r="BH33" s="196">
        <v>5901</v>
      </c>
      <c r="BI33" s="196">
        <v>7647</v>
      </c>
      <c r="BJ33" s="197">
        <f t="shared" si="25"/>
        <v>0.29588205388917133</v>
      </c>
      <c r="BK33" s="198">
        <f t="shared" si="26"/>
        <v>1.1106817554512833</v>
      </c>
      <c r="BL33" s="197">
        <f t="shared" si="27"/>
        <v>3.669658731815466E-3</v>
      </c>
      <c r="BM33" s="199">
        <f t="shared" si="6"/>
        <v>1</v>
      </c>
    </row>
    <row r="34" spans="1:65" x14ac:dyDescent="0.25">
      <c r="A34" s="207" t="s">
        <v>225</v>
      </c>
      <c r="B34" s="195" t="s">
        <v>233</v>
      </c>
      <c r="C34" s="196">
        <v>5</v>
      </c>
      <c r="D34" s="196">
        <v>0</v>
      </c>
      <c r="E34" s="196">
        <v>0</v>
      </c>
      <c r="F34" s="196">
        <v>0</v>
      </c>
      <c r="G34" s="196">
        <v>2</v>
      </c>
      <c r="H34" s="197" t="str">
        <f t="shared" si="7"/>
        <v>-</v>
      </c>
      <c r="I34" s="198">
        <f t="shared" si="8"/>
        <v>-0.6</v>
      </c>
      <c r="J34" s="197">
        <f t="shared" si="9"/>
        <v>1.2439358129120537E-4</v>
      </c>
      <c r="K34" s="199">
        <f t="shared" si="0"/>
        <v>8.5947571981091536E-4</v>
      </c>
      <c r="L34" s="196">
        <v>31</v>
      </c>
      <c r="M34" s="196">
        <v>18</v>
      </c>
      <c r="N34" s="196">
        <v>36</v>
      </c>
      <c r="O34" s="196">
        <v>24</v>
      </c>
      <c r="P34" s="196">
        <v>22</v>
      </c>
      <c r="Q34" s="197">
        <f t="shared" si="10"/>
        <v>-8.333333333333337E-2</v>
      </c>
      <c r="R34" s="198">
        <f t="shared" si="11"/>
        <v>-0.29032258064516125</v>
      </c>
      <c r="S34" s="197">
        <f t="shared" si="12"/>
        <v>4.8020255816999172E-4</v>
      </c>
      <c r="T34" s="199">
        <f t="shared" si="1"/>
        <v>9.454232917920068E-3</v>
      </c>
      <c r="U34" s="196">
        <v>109</v>
      </c>
      <c r="V34" s="196">
        <v>60</v>
      </c>
      <c r="W34" s="196">
        <v>10</v>
      </c>
      <c r="X34" s="196">
        <v>96</v>
      </c>
      <c r="Y34" s="196">
        <v>166</v>
      </c>
      <c r="Z34" s="197">
        <f t="shared" si="13"/>
        <v>0.72916666666666674</v>
      </c>
      <c r="AA34" s="198">
        <f t="shared" si="14"/>
        <v>0.52293577981651373</v>
      </c>
      <c r="AB34" s="197">
        <f t="shared" si="15"/>
        <v>6.5803295714461261E-4</v>
      </c>
      <c r="AC34" s="199">
        <f t="shared" si="2"/>
        <v>7.133648474430597E-2</v>
      </c>
      <c r="AD34" s="196">
        <v>527</v>
      </c>
      <c r="AE34" s="196">
        <v>355</v>
      </c>
      <c r="AF34" s="196">
        <v>974</v>
      </c>
      <c r="AG34" s="196">
        <v>1011</v>
      </c>
      <c r="AH34" s="196">
        <v>1064</v>
      </c>
      <c r="AI34" s="197">
        <f t="shared" si="16"/>
        <v>5.2423343224530239E-2</v>
      </c>
      <c r="AJ34" s="198">
        <f t="shared" si="17"/>
        <v>1.0189753320683113</v>
      </c>
      <c r="AK34" s="197">
        <f t="shared" si="18"/>
        <v>1.0277760336925075E-3</v>
      </c>
      <c r="AL34" s="199">
        <f t="shared" si="3"/>
        <v>0.45724108293940696</v>
      </c>
      <c r="AM34" s="196">
        <v>463</v>
      </c>
      <c r="AN34" s="196">
        <v>310</v>
      </c>
      <c r="AO34" s="196">
        <v>759</v>
      </c>
      <c r="AP34" s="196">
        <v>1117</v>
      </c>
      <c r="AQ34" s="196">
        <v>936</v>
      </c>
      <c r="AR34" s="197">
        <f t="shared" si="19"/>
        <v>-0.16204118173679494</v>
      </c>
      <c r="AS34" s="198">
        <f t="shared" si="20"/>
        <v>1.0215982721382288</v>
      </c>
      <c r="AT34" s="197">
        <f t="shared" si="21"/>
        <v>3.0686512359845257E-3</v>
      </c>
      <c r="AU34" s="199">
        <f t="shared" si="4"/>
        <v>0.4022346368715084</v>
      </c>
      <c r="AV34" s="196">
        <v>1135</v>
      </c>
      <c r="AW34" s="196">
        <v>743</v>
      </c>
      <c r="AX34" s="196">
        <v>1779</v>
      </c>
      <c r="AY34" s="196">
        <v>2248</v>
      </c>
      <c r="AZ34" s="196">
        <v>2190</v>
      </c>
      <c r="BA34" s="197">
        <f t="shared" si="22"/>
        <v>-2.5800711743772187E-2</v>
      </c>
      <c r="BB34" s="198">
        <f t="shared" si="23"/>
        <v>0.92951541850220254</v>
      </c>
      <c r="BC34" s="197">
        <f t="shared" si="24"/>
        <v>1.3237235436623261E-3</v>
      </c>
      <c r="BD34" s="199">
        <f t="shared" si="5"/>
        <v>0.94112591319295225</v>
      </c>
      <c r="BE34" s="196">
        <v>1224</v>
      </c>
      <c r="BF34" s="196">
        <v>773</v>
      </c>
      <c r="BG34" s="196">
        <v>1946</v>
      </c>
      <c r="BH34" s="196">
        <v>2381</v>
      </c>
      <c r="BI34" s="196">
        <v>2327</v>
      </c>
      <c r="BJ34" s="197">
        <f t="shared" si="25"/>
        <v>-2.2679546409071771E-2</v>
      </c>
      <c r="BK34" s="198">
        <f t="shared" si="26"/>
        <v>0.90114379084967311</v>
      </c>
      <c r="BL34" s="197">
        <f t="shared" si="27"/>
        <v>1.1166857419817693E-3</v>
      </c>
      <c r="BM34" s="199">
        <f t="shared" si="6"/>
        <v>1</v>
      </c>
    </row>
    <row r="35" spans="1:65" x14ac:dyDescent="0.25">
      <c r="A35" s="207" t="s">
        <v>221</v>
      </c>
      <c r="B35" s="195" t="s">
        <v>239</v>
      </c>
      <c r="C35" s="196">
        <v>294</v>
      </c>
      <c r="D35" s="196">
        <v>95</v>
      </c>
      <c r="E35" s="196">
        <v>0</v>
      </c>
      <c r="F35" s="196">
        <v>3</v>
      </c>
      <c r="G35" s="196">
        <v>16</v>
      </c>
      <c r="H35" s="197">
        <f t="shared" si="7"/>
        <v>4.333333333333333</v>
      </c>
      <c r="I35" s="198">
        <f t="shared" si="8"/>
        <v>-0.94557823129251706</v>
      </c>
      <c r="J35" s="197">
        <f t="shared" si="9"/>
        <v>9.9514865032964295E-4</v>
      </c>
      <c r="K35" s="199">
        <f t="shared" si="0"/>
        <v>3.8806694154741692E-3</v>
      </c>
      <c r="L35" s="196">
        <v>1265</v>
      </c>
      <c r="M35" s="196">
        <v>333</v>
      </c>
      <c r="N35" s="196">
        <v>16</v>
      </c>
      <c r="O35" s="196">
        <v>104</v>
      </c>
      <c r="P35" s="196">
        <v>114</v>
      </c>
      <c r="Q35" s="197">
        <f t="shared" si="10"/>
        <v>9.6153846153846256E-2</v>
      </c>
      <c r="R35" s="198">
        <f t="shared" si="11"/>
        <v>-0.90988142292490115</v>
      </c>
      <c r="S35" s="197">
        <f t="shared" si="12"/>
        <v>2.4883223468808663E-3</v>
      </c>
      <c r="T35" s="199">
        <f t="shared" si="1"/>
        <v>2.7649769585253458E-2</v>
      </c>
      <c r="U35" s="196">
        <v>3457</v>
      </c>
      <c r="V35" s="196">
        <v>1075</v>
      </c>
      <c r="W35" s="196">
        <v>130</v>
      </c>
      <c r="X35" s="196">
        <v>317</v>
      </c>
      <c r="Y35" s="196">
        <v>436</v>
      </c>
      <c r="Z35" s="197">
        <f t="shared" si="13"/>
        <v>0.37539432176656162</v>
      </c>
      <c r="AA35" s="198">
        <f t="shared" si="14"/>
        <v>-0.87387908591264107</v>
      </c>
      <c r="AB35" s="197">
        <f t="shared" si="15"/>
        <v>1.7283275259942839E-3</v>
      </c>
      <c r="AC35" s="199">
        <f t="shared" si="2"/>
        <v>0.10574824157167112</v>
      </c>
      <c r="AD35" s="196">
        <v>7640</v>
      </c>
      <c r="AE35" s="196">
        <v>3972</v>
      </c>
      <c r="AF35" s="196">
        <v>544</v>
      </c>
      <c r="AG35" s="196">
        <v>1551</v>
      </c>
      <c r="AH35" s="196">
        <v>1772</v>
      </c>
      <c r="AI35" s="197">
        <f t="shared" si="16"/>
        <v>0.1424887169568021</v>
      </c>
      <c r="AJ35" s="198">
        <f t="shared" si="17"/>
        <v>-0.76806282722513086</v>
      </c>
      <c r="AK35" s="197">
        <f t="shared" si="18"/>
        <v>1.711672116262334E-3</v>
      </c>
      <c r="AL35" s="199">
        <f t="shared" si="3"/>
        <v>0.42978413776376423</v>
      </c>
      <c r="AM35" s="196">
        <v>2703</v>
      </c>
      <c r="AN35" s="196">
        <v>1845</v>
      </c>
      <c r="AO35" s="196">
        <v>256</v>
      </c>
      <c r="AP35" s="196">
        <v>650</v>
      </c>
      <c r="AQ35" s="196">
        <v>814</v>
      </c>
      <c r="AR35" s="197">
        <f t="shared" si="19"/>
        <v>0.25230769230769234</v>
      </c>
      <c r="AS35" s="198">
        <f t="shared" si="20"/>
        <v>-0.69885312615612283</v>
      </c>
      <c r="AT35" s="197">
        <f t="shared" si="21"/>
        <v>2.6686774637728673E-3</v>
      </c>
      <c r="AU35" s="199">
        <f t="shared" si="4"/>
        <v>0.19742905651224837</v>
      </c>
      <c r="AV35" s="196">
        <v>15359</v>
      </c>
      <c r="AW35" s="196">
        <v>7320</v>
      </c>
      <c r="AX35" s="196">
        <v>946</v>
      </c>
      <c r="AY35" s="196">
        <v>2625</v>
      </c>
      <c r="AZ35" s="196">
        <v>3152</v>
      </c>
      <c r="BA35" s="197">
        <f t="shared" si="22"/>
        <v>0.2007619047619047</v>
      </c>
      <c r="BB35" s="198">
        <f t="shared" si="23"/>
        <v>-0.79477830587928899</v>
      </c>
      <c r="BC35" s="197">
        <f t="shared" si="24"/>
        <v>1.9051947989149093E-3</v>
      </c>
      <c r="BD35" s="199">
        <f t="shared" si="5"/>
        <v>0.7644918748484113</v>
      </c>
      <c r="BE35" s="196">
        <v>21715</v>
      </c>
      <c r="BF35" s="196">
        <v>10296</v>
      </c>
      <c r="BG35" s="196">
        <v>1775</v>
      </c>
      <c r="BH35" s="196">
        <v>3507</v>
      </c>
      <c r="BI35" s="196">
        <v>4123</v>
      </c>
      <c r="BJ35" s="197">
        <f t="shared" si="25"/>
        <v>0.17564870259481036</v>
      </c>
      <c r="BK35" s="198">
        <f t="shared" si="26"/>
        <v>-0.81013124568270778</v>
      </c>
      <c r="BL35" s="197">
        <f t="shared" si="27"/>
        <v>1.9785540671211151E-3</v>
      </c>
      <c r="BM35" s="199">
        <f t="shared" si="6"/>
        <v>1</v>
      </c>
    </row>
    <row r="36" spans="1:65" x14ac:dyDescent="0.25">
      <c r="A36" s="207" t="s">
        <v>376</v>
      </c>
      <c r="B36" s="195" t="s">
        <v>217</v>
      </c>
      <c r="C36" s="196">
        <v>12</v>
      </c>
      <c r="D36" s="196">
        <v>19</v>
      </c>
      <c r="E36" s="196">
        <v>0</v>
      </c>
      <c r="F36" s="196">
        <v>13</v>
      </c>
      <c r="G36" s="196">
        <v>89</v>
      </c>
      <c r="H36" s="197">
        <f t="shared" si="7"/>
        <v>5.8461538461538458</v>
      </c>
      <c r="I36" s="198">
        <f t="shared" si="8"/>
        <v>6.416666666666667</v>
      </c>
      <c r="J36" s="197">
        <f t="shared" si="9"/>
        <v>5.5355143674586391E-3</v>
      </c>
      <c r="K36" s="199">
        <f t="shared" si="0"/>
        <v>3.2853451458102624E-2</v>
      </c>
      <c r="L36" s="196">
        <v>107</v>
      </c>
      <c r="M36" s="196">
        <v>73</v>
      </c>
      <c r="N36" s="196">
        <v>0</v>
      </c>
      <c r="O36" s="196">
        <v>66</v>
      </c>
      <c r="P36" s="196">
        <v>101</v>
      </c>
      <c r="Q36" s="197">
        <f t="shared" si="10"/>
        <v>0.53030303030303028</v>
      </c>
      <c r="R36" s="198">
        <f t="shared" si="11"/>
        <v>-5.6074766355140193E-2</v>
      </c>
      <c r="S36" s="197">
        <f t="shared" si="12"/>
        <v>2.2045662897804165E-3</v>
      </c>
      <c r="T36" s="199">
        <f t="shared" si="1"/>
        <v>3.7283130306386122E-2</v>
      </c>
      <c r="U36" s="196">
        <v>140</v>
      </c>
      <c r="V36" s="196">
        <v>123</v>
      </c>
      <c r="W36" s="196">
        <v>18</v>
      </c>
      <c r="X36" s="196">
        <v>137</v>
      </c>
      <c r="Y36" s="196">
        <v>242</v>
      </c>
      <c r="Z36" s="197">
        <f t="shared" si="13"/>
        <v>0.76642335766423364</v>
      </c>
      <c r="AA36" s="198">
        <f t="shared" si="14"/>
        <v>0.72857142857142865</v>
      </c>
      <c r="AB36" s="197">
        <f t="shared" si="15"/>
        <v>9.5930105800600156E-4</v>
      </c>
      <c r="AC36" s="199">
        <f t="shared" si="2"/>
        <v>8.9331856773717244E-2</v>
      </c>
      <c r="AD36" s="196">
        <v>594</v>
      </c>
      <c r="AE36" s="196">
        <v>477</v>
      </c>
      <c r="AF36" s="196">
        <v>46</v>
      </c>
      <c r="AG36" s="196">
        <v>670</v>
      </c>
      <c r="AH36" s="196">
        <v>1241</v>
      </c>
      <c r="AI36" s="197">
        <f t="shared" si="16"/>
        <v>0.85223880597014934</v>
      </c>
      <c r="AJ36" s="198">
        <f t="shared" si="17"/>
        <v>1.0892255892255891</v>
      </c>
      <c r="AK36" s="197">
        <f t="shared" si="18"/>
        <v>1.1987500543349642E-3</v>
      </c>
      <c r="AL36" s="199">
        <f t="shared" si="3"/>
        <v>0.45810262089331855</v>
      </c>
      <c r="AM36" s="196">
        <v>425</v>
      </c>
      <c r="AN36" s="196">
        <v>297</v>
      </c>
      <c r="AO36" s="196">
        <v>37</v>
      </c>
      <c r="AP36" s="196">
        <v>414</v>
      </c>
      <c r="AQ36" s="196">
        <v>494</v>
      </c>
      <c r="AR36" s="197">
        <f t="shared" si="19"/>
        <v>0.19323671497584538</v>
      </c>
      <c r="AS36" s="198">
        <f t="shared" si="20"/>
        <v>0.16235294117647059</v>
      </c>
      <c r="AT36" s="197">
        <f t="shared" si="21"/>
        <v>1.619565930102944E-3</v>
      </c>
      <c r="AU36" s="199">
        <f t="shared" si="4"/>
        <v>0.18235511258767073</v>
      </c>
      <c r="AV36" s="196">
        <v>1278</v>
      </c>
      <c r="AW36" s="196">
        <v>989</v>
      </c>
      <c r="AX36" s="196">
        <v>101</v>
      </c>
      <c r="AY36" s="196">
        <v>1300</v>
      </c>
      <c r="AZ36" s="196">
        <v>2167</v>
      </c>
      <c r="BA36" s="197">
        <f t="shared" si="22"/>
        <v>0.66692307692307695</v>
      </c>
      <c r="BB36" s="198">
        <f t="shared" si="23"/>
        <v>0.69561815336463217</v>
      </c>
      <c r="BC36" s="197">
        <f t="shared" si="24"/>
        <v>1.3098214242540003E-3</v>
      </c>
      <c r="BD36" s="199">
        <f t="shared" si="5"/>
        <v>0.79992617201919525</v>
      </c>
      <c r="BE36" s="196">
        <v>1657</v>
      </c>
      <c r="BF36" s="196">
        <v>1300</v>
      </c>
      <c r="BG36" s="196">
        <v>142</v>
      </c>
      <c r="BH36" s="196">
        <v>1587</v>
      </c>
      <c r="BI36" s="196">
        <v>2709</v>
      </c>
      <c r="BJ36" s="197">
        <f t="shared" si="25"/>
        <v>0.70699432892249536</v>
      </c>
      <c r="BK36" s="198">
        <f t="shared" si="26"/>
        <v>0.63488231744115864</v>
      </c>
      <c r="BL36" s="197">
        <f t="shared" si="27"/>
        <v>1.3000007198232114E-3</v>
      </c>
      <c r="BM36" s="199">
        <f t="shared" si="6"/>
        <v>1</v>
      </c>
    </row>
    <row r="37" spans="1:65" x14ac:dyDescent="0.25">
      <c r="A37" s="200" t="s">
        <v>377</v>
      </c>
      <c r="B37" s="201" t="s">
        <v>377</v>
      </c>
      <c r="C37" s="202">
        <f>C12-SUM(C13:C36)</f>
        <v>2543</v>
      </c>
      <c r="D37" s="202">
        <f>D12-SUM(D13:D36)</f>
        <v>1122</v>
      </c>
      <c r="E37" s="202">
        <f>E12-SUM(E13:E36)</f>
        <v>442</v>
      </c>
      <c r="F37" s="202">
        <f>F12-SUM(F13:F36)</f>
        <v>977</v>
      </c>
      <c r="G37" s="202">
        <f>G12-SUM(G13:G36)</f>
        <v>1401</v>
      </c>
      <c r="H37" s="203">
        <f t="shared" si="7"/>
        <v>0.43398157625383837</v>
      </c>
      <c r="I37" s="204">
        <f t="shared" si="8"/>
        <v>-0.44907589461266217</v>
      </c>
      <c r="J37" s="203">
        <f t="shared" si="9"/>
        <v>8.7137703694489366E-2</v>
      </c>
      <c r="K37" s="205">
        <f t="shared" si="0"/>
        <v>1.1978966269077851E-2</v>
      </c>
      <c r="L37" s="202">
        <f>L12-SUM(L13:L36)</f>
        <v>13887</v>
      </c>
      <c r="M37" s="202">
        <f>M12-SUM(M13:M36)</f>
        <v>6465</v>
      </c>
      <c r="N37" s="202">
        <f>N12-SUM(N13:N36)</f>
        <v>106</v>
      </c>
      <c r="O37" s="202">
        <f>O12-SUM(O13:O36)</f>
        <v>3858</v>
      </c>
      <c r="P37" s="202">
        <f>P12-SUM(P13:P36)</f>
        <v>4757</v>
      </c>
      <c r="Q37" s="203">
        <f t="shared" si="10"/>
        <v>0.2330222913426645</v>
      </c>
      <c r="R37" s="204">
        <f t="shared" si="11"/>
        <v>-0.65744941312018434</v>
      </c>
      <c r="S37" s="203">
        <f t="shared" si="12"/>
        <v>0.10383288950975685</v>
      </c>
      <c r="T37" s="205">
        <f t="shared" si="1"/>
        <v>4.0673763413278614E-2</v>
      </c>
      <c r="U37" s="202">
        <f>U12-SUM(U13:U36)</f>
        <v>19284</v>
      </c>
      <c r="V37" s="202">
        <f>V12-SUM(V13:V36)</f>
        <v>9276</v>
      </c>
      <c r="W37" s="202">
        <f>W12-SUM(W13:W36)</f>
        <v>8896</v>
      </c>
      <c r="X37" s="202">
        <f>X12-SUM(X13:X36)</f>
        <v>27029</v>
      </c>
      <c r="Y37" s="202">
        <f>Y12-SUM(Y13:Y36)</f>
        <v>23649</v>
      </c>
      <c r="Z37" s="203">
        <f t="shared" si="13"/>
        <v>-0.12505087128639614</v>
      </c>
      <c r="AA37" s="204">
        <f t="shared" si="14"/>
        <v>0.22635345364032355</v>
      </c>
      <c r="AB37" s="203">
        <f t="shared" si="15"/>
        <v>9.3745912069355092E-2</v>
      </c>
      <c r="AC37" s="205">
        <f t="shared" si="2"/>
        <v>0.20220597665768886</v>
      </c>
      <c r="AD37" s="202">
        <f>AD12-SUM(AD13:AD36)</f>
        <v>43254</v>
      </c>
      <c r="AE37" s="202">
        <f>AE12-SUM(AE13:AE36)</f>
        <v>20192</v>
      </c>
      <c r="AF37" s="202">
        <f>AF12-SUM(AF13:AF36)</f>
        <v>10726</v>
      </c>
      <c r="AG37" s="202">
        <f>AG12-SUM(AG13:AG36)</f>
        <v>36352</v>
      </c>
      <c r="AH37" s="202">
        <f>AH12-SUM(AH13:AH36)</f>
        <v>45306</v>
      </c>
      <c r="AI37" s="203">
        <f t="shared" si="16"/>
        <v>0.24631382042253525</v>
      </c>
      <c r="AJ37" s="204">
        <f t="shared" si="17"/>
        <v>4.7440699126092278E-2</v>
      </c>
      <c r="AK37" s="203">
        <f t="shared" si="18"/>
        <v>4.3763553554955592E-2</v>
      </c>
      <c r="AL37" s="205">
        <f t="shared" si="3"/>
        <v>0.38737976144671027</v>
      </c>
      <c r="AM37" s="202">
        <f>AM12-SUM(AM13:AM36)</f>
        <v>8524</v>
      </c>
      <c r="AN37" s="202">
        <f>AN12-SUM(AN13:AN36)</f>
        <v>5538</v>
      </c>
      <c r="AO37" s="202">
        <f>AO12-SUM(AO13:AO36)</f>
        <v>4756</v>
      </c>
      <c r="AP37" s="202">
        <f>AP12-SUM(AP13:AP36)</f>
        <v>10988</v>
      </c>
      <c r="AQ37" s="202">
        <f>AQ12-SUM(AQ13:AQ36)</f>
        <v>12208</v>
      </c>
      <c r="AR37" s="203">
        <f t="shared" si="19"/>
        <v>0.11103021477975972</v>
      </c>
      <c r="AS37" s="204">
        <f t="shared" si="20"/>
        <v>0.43219145940872838</v>
      </c>
      <c r="AT37" s="203">
        <f t="shared" si="21"/>
        <v>4.0023605009507572E-2</v>
      </c>
      <c r="AU37" s="205">
        <f t="shared" si="4"/>
        <v>0.10438202727544782</v>
      </c>
      <c r="AV37" s="202">
        <f>AV12-SUM(AV13:AV36)</f>
        <v>87492</v>
      </c>
      <c r="AW37" s="202">
        <f>AW12-SUM(AW13:AW36)</f>
        <v>42593</v>
      </c>
      <c r="AX37" s="202">
        <f>AX12-SUM(AX13:AX36)</f>
        <v>24926</v>
      </c>
      <c r="AY37" s="202">
        <f>AY12-SUM(AY13:AY36)</f>
        <v>79204</v>
      </c>
      <c r="AZ37" s="202">
        <f>AZ12-SUM(AZ13:AZ36)</f>
        <v>87321</v>
      </c>
      <c r="BA37" s="203">
        <f t="shared" si="22"/>
        <v>0.10248219786879442</v>
      </c>
      <c r="BB37" s="204">
        <f t="shared" si="23"/>
        <v>-1.9544644081744833E-3</v>
      </c>
      <c r="BC37" s="203">
        <f t="shared" si="24"/>
        <v>5.2780302993670307E-2</v>
      </c>
      <c r="BD37" s="205">
        <f t="shared" si="5"/>
        <v>0.7466204950622034</v>
      </c>
      <c r="BE37" s="202">
        <f>BE12-SUM(BE13:BE36)</f>
        <v>108509</v>
      </c>
      <c r="BF37" s="202">
        <f>BF12-SUM(BF13:BF36)</f>
        <v>53293</v>
      </c>
      <c r="BG37" s="202">
        <f>BG12-SUM(BG13:BG36)</f>
        <v>36497</v>
      </c>
      <c r="BH37" s="202">
        <f>BH12-SUM(BH13:BH36)</f>
        <v>105647</v>
      </c>
      <c r="BI37" s="202">
        <f>BI12-SUM(BI13:BI36)</f>
        <v>116955</v>
      </c>
      <c r="BJ37" s="203">
        <f t="shared" si="25"/>
        <v>0.10703569434058702</v>
      </c>
      <c r="BK37" s="204">
        <f t="shared" si="26"/>
        <v>7.7836861458496553E-2</v>
      </c>
      <c r="BL37" s="203">
        <f t="shared" si="27"/>
        <v>5.6124615794360906E-2</v>
      </c>
      <c r="BM37" s="205">
        <f t="shared" si="6"/>
        <v>1</v>
      </c>
    </row>
    <row r="38" spans="1:65" ht="6" customHeight="1" x14ac:dyDescent="0.25">
      <c r="C38" s="149"/>
      <c r="D38" s="149"/>
      <c r="E38" s="149"/>
      <c r="F38" s="149"/>
      <c r="G38" s="149"/>
      <c r="H38" s="149"/>
      <c r="L38" s="149"/>
      <c r="M38" s="149"/>
      <c r="N38" s="149"/>
      <c r="O38" s="149"/>
      <c r="P38" s="149"/>
      <c r="Q38" s="149"/>
      <c r="U38" s="149"/>
      <c r="V38" s="149"/>
      <c r="W38" s="149"/>
      <c r="X38" s="149"/>
      <c r="Y38" s="149"/>
      <c r="Z38" s="149"/>
      <c r="AD38" s="149"/>
      <c r="AE38" s="149"/>
      <c r="AF38" s="149"/>
      <c r="AG38" s="149"/>
      <c r="AH38" s="149"/>
      <c r="AI38" s="149"/>
      <c r="AM38" s="149"/>
      <c r="AN38" s="149"/>
      <c r="AO38" s="149"/>
      <c r="AP38" s="149"/>
      <c r="AQ38" s="149"/>
      <c r="AR38" s="149"/>
      <c r="AV38" s="149"/>
      <c r="AW38" s="149"/>
      <c r="AX38" s="149"/>
      <c r="AY38" s="149"/>
      <c r="AZ38" s="149"/>
      <c r="BA38" s="149"/>
      <c r="BE38" s="149"/>
      <c r="BF38" s="149"/>
      <c r="BG38" s="149"/>
      <c r="BH38" s="149"/>
      <c r="BI38" s="149"/>
      <c r="BJ38" s="149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108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25" right="0.25" top="0.75" bottom="0.75" header="0.3" footer="0.3"/>
  <pageSetup paperSize="9" scale="43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D8ADE-2402-4C32-A4B6-B2F8210491B0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378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</row>
    <row r="4" spans="1:30" ht="6" customHeight="1" x14ac:dyDescent="0.25"/>
    <row r="5" spans="1:30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</row>
    <row r="6" spans="1:30" s="185" customFormat="1" ht="72" customHeight="1" x14ac:dyDescent="0.25">
      <c r="B6" s="181"/>
      <c r="C6" s="225">
        <v>2018</v>
      </c>
      <c r="D6" s="225">
        <v>2019</v>
      </c>
      <c r="E6" s="225">
        <v>2020</v>
      </c>
      <c r="F6" s="225">
        <v>2021</v>
      </c>
      <c r="G6" s="225">
        <v>2022</v>
      </c>
      <c r="H6" s="183" t="str">
        <f>CONCATENATE("var. ",RIGHT(G6,2),"/",RIGHT(F6,2))</f>
        <v>var. 22/21</v>
      </c>
      <c r="I6" s="183" t="str">
        <f>CONCATENATE("var. ",RIGHT(G6,2),"/",RIGHT(D6,2))</f>
        <v>var. 22/19</v>
      </c>
      <c r="J6" s="183" t="str">
        <f>CONCATENATE("Cuota s/ total lugares de residencia ",RIGHT(G6,4))</f>
        <v>Cuota s/ total lugares de residencia 2022</v>
      </c>
      <c r="K6" s="184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3" t="str">
        <f>CONCATENATE("var. ",RIGHT(P6,2),"/",RIGHT(O6,2))</f>
        <v>var. 22/21</v>
      </c>
      <c r="R6" s="183" t="str">
        <f>CONCATENATE("var. ",RIGHT(P6,2),"/",RIGHT(M6,2))</f>
        <v>var. 22/19</v>
      </c>
      <c r="S6" s="183" t="str">
        <f>CONCATENATE("Cuota s/ total lugares de residencia ",RIGHT(P6,4))</f>
        <v>Cuota s/ total lugares de residencia 2022</v>
      </c>
      <c r="T6" s="184" t="str">
        <f>CONCATENATE("cuota s/ Canarias ",RIGHT(P6,4))</f>
        <v>cuota s/ Canarias 2022</v>
      </c>
      <c r="U6" s="225">
        <v>2018</v>
      </c>
      <c r="V6" s="225">
        <v>2019</v>
      </c>
      <c r="W6" s="225">
        <v>2020</v>
      </c>
      <c r="X6" s="225">
        <v>2021</v>
      </c>
      <c r="Y6" s="225">
        <v>2022</v>
      </c>
      <c r="Z6" s="183" t="str">
        <f>CONCATENATE("var. ",RIGHT(Y6,2),"/",RIGHT(X6,2))</f>
        <v>var. 22/21</v>
      </c>
      <c r="AA6" s="183" t="str">
        <f>CONCATENATE("var. ",RIGHT(Y6,2),"/",RIGHT(V6,2))</f>
        <v>var. 22/19</v>
      </c>
      <c r="AB6" s="183" t="str">
        <f>CONCATENATE("Cuota s/ total lugares de residencia ",RIGHT(Y6,4))</f>
        <v>Cuota s/ total lugares de residencia 2022</v>
      </c>
      <c r="AC6" s="184" t="str">
        <f>CONCATENATE("cuota s/ Canarias ",RIGHT(Y6,4))</f>
        <v>cuota s/ Canarias 2022</v>
      </c>
    </row>
    <row r="7" spans="1:30" x14ac:dyDescent="0.25">
      <c r="A7" s="1" t="s">
        <v>0</v>
      </c>
      <c r="B7" s="186" t="s">
        <v>133</v>
      </c>
      <c r="C7" s="187">
        <v>13460559</v>
      </c>
      <c r="D7" s="187">
        <v>13140461</v>
      </c>
      <c r="E7" s="187">
        <v>4156146</v>
      </c>
      <c r="F7" s="187">
        <v>6295130</v>
      </c>
      <c r="G7" s="187">
        <v>12449338</v>
      </c>
      <c r="H7" s="188">
        <f>IFERROR(G7/F7-1,"-")</f>
        <v>0.97761412393389802</v>
      </c>
      <c r="I7" s="188">
        <f>IFERROR(G7/D7-1,"-")</f>
        <v>-5.25950345273275E-2</v>
      </c>
      <c r="J7" s="188">
        <f>G7/G$7</f>
        <v>1</v>
      </c>
      <c r="K7" s="189">
        <f>G7/$G7</f>
        <v>1</v>
      </c>
      <c r="L7" s="187">
        <v>3847262</v>
      </c>
      <c r="M7" s="187">
        <v>3784870</v>
      </c>
      <c r="N7" s="187">
        <v>1235446</v>
      </c>
      <c r="O7" s="187">
        <v>1829409</v>
      </c>
      <c r="P7" s="187">
        <v>3316536</v>
      </c>
      <c r="Q7" s="188">
        <f>IFERROR(P7/O7-1,"-")</f>
        <v>0.81290023171417647</v>
      </c>
      <c r="R7" s="188">
        <f>IFERROR(P7/M7-1,"-")</f>
        <v>-0.1237384639366742</v>
      </c>
      <c r="S7" s="188">
        <f>P7/P$7</f>
        <v>1</v>
      </c>
      <c r="T7" s="189">
        <f>P7/$G7</f>
        <v>0.26640259907795899</v>
      </c>
      <c r="U7" s="187">
        <v>4872456</v>
      </c>
      <c r="V7" s="187">
        <v>4831573</v>
      </c>
      <c r="W7" s="187">
        <v>1565303</v>
      </c>
      <c r="X7" s="187">
        <v>2335438</v>
      </c>
      <c r="Y7" s="187">
        <v>4757683</v>
      </c>
      <c r="Z7" s="188">
        <f>IFERROR(Y7/X7-1,"-")</f>
        <v>1.0371694731352319</v>
      </c>
      <c r="AA7" s="188">
        <f>IFERROR(Y7/V7-1,"-")</f>
        <v>-1.5293156079810855E-2</v>
      </c>
      <c r="AB7" s="188">
        <f>Y7/Y$7</f>
        <v>1</v>
      </c>
      <c r="AC7" s="189">
        <f>Y7/$G7</f>
        <v>0.3821635335147941</v>
      </c>
      <c r="AD7" s="149"/>
    </row>
    <row r="8" spans="1:30" x14ac:dyDescent="0.25">
      <c r="A8" s="1" t="s">
        <v>165</v>
      </c>
      <c r="B8" s="190" t="s">
        <v>166</v>
      </c>
      <c r="C8" s="191">
        <v>2469952</v>
      </c>
      <c r="D8" s="191">
        <v>2680211</v>
      </c>
      <c r="E8" s="191">
        <v>1213596</v>
      </c>
      <c r="F8" s="191">
        <v>2187932</v>
      </c>
      <c r="G8" s="191">
        <v>2692202</v>
      </c>
      <c r="H8" s="192">
        <f>IFERROR(G8/F8-1,"-")</f>
        <v>0.23047791247625615</v>
      </c>
      <c r="I8" s="193">
        <f t="shared" ref="I8:I36" si="0">IFERROR(G8/D8-1,"-")</f>
        <v>4.4739014950687661E-3</v>
      </c>
      <c r="J8" s="192">
        <f>G8/G$7</f>
        <v>0.21625262323185376</v>
      </c>
      <c r="K8" s="194">
        <f>G8/$G8</f>
        <v>1</v>
      </c>
      <c r="L8" s="191">
        <v>756973</v>
      </c>
      <c r="M8" s="191">
        <v>908418</v>
      </c>
      <c r="N8" s="191">
        <v>426489</v>
      </c>
      <c r="O8" s="191">
        <v>753799</v>
      </c>
      <c r="P8" s="191">
        <v>876714</v>
      </c>
      <c r="Q8" s="192">
        <f>IFERROR(P8/O8-1,"-")</f>
        <v>0.16306070981786913</v>
      </c>
      <c r="R8" s="193">
        <f t="shared" ref="R8:R36" si="1">IFERROR(P8/M8-1,"-")</f>
        <v>-3.4900233152579507E-2</v>
      </c>
      <c r="S8" s="192">
        <f>P8/P$7</f>
        <v>0.26434629384393837</v>
      </c>
      <c r="T8" s="194">
        <f>P8/$G8</f>
        <v>0.3256494126369418</v>
      </c>
      <c r="U8" s="191">
        <v>1028693</v>
      </c>
      <c r="V8" s="191">
        <v>1047557</v>
      </c>
      <c r="W8" s="191">
        <v>456683</v>
      </c>
      <c r="X8" s="191">
        <v>800301</v>
      </c>
      <c r="Y8" s="191">
        <v>1016781</v>
      </c>
      <c r="Z8" s="192">
        <f>IFERROR(Y8/X8-1,"-")</f>
        <v>0.27049822504282761</v>
      </c>
      <c r="AA8" s="193">
        <f t="shared" ref="AA8:AA36" si="2">IFERROR(Y8/V8-1,"-")</f>
        <v>-2.9378830937123235E-2</v>
      </c>
      <c r="AB8" s="192">
        <f>Y8/Y$7</f>
        <v>0.21371348196170278</v>
      </c>
      <c r="AC8" s="194">
        <f>Y8/$G8</f>
        <v>0.37767634077977802</v>
      </c>
      <c r="AD8" s="149"/>
    </row>
    <row r="9" spans="1:30" x14ac:dyDescent="0.25">
      <c r="A9" s="207" t="s">
        <v>98</v>
      </c>
      <c r="B9" s="195" t="s">
        <v>98</v>
      </c>
      <c r="C9" s="196">
        <v>1237955</v>
      </c>
      <c r="D9" s="196">
        <v>1328000</v>
      </c>
      <c r="E9" s="196">
        <v>655907</v>
      </c>
      <c r="F9" s="196">
        <v>1213921</v>
      </c>
      <c r="G9" s="196">
        <v>1280131</v>
      </c>
      <c r="H9" s="197">
        <f>IFERROR(G9/F9-1,"-")</f>
        <v>5.4542264282436914E-2</v>
      </c>
      <c r="I9" s="198">
        <f t="shared" si="0"/>
        <v>-3.6045933734939806E-2</v>
      </c>
      <c r="J9" s="197">
        <f>G9/G$7</f>
        <v>0.10282723466902417</v>
      </c>
      <c r="K9" s="199">
        <f>G9/$G9</f>
        <v>1</v>
      </c>
      <c r="L9" s="196">
        <v>468136</v>
      </c>
      <c r="M9" s="196">
        <v>556320</v>
      </c>
      <c r="N9" s="196">
        <v>291692</v>
      </c>
      <c r="O9" s="196">
        <v>511444</v>
      </c>
      <c r="P9" s="196">
        <v>509752</v>
      </c>
      <c r="Q9" s="197">
        <f>IFERROR(P9/O9-1,"-")</f>
        <v>-3.3082800854052907E-3</v>
      </c>
      <c r="R9" s="198">
        <f t="shared" si="1"/>
        <v>-8.3707218866839184E-2</v>
      </c>
      <c r="S9" s="197">
        <f>P9/P$7</f>
        <v>0.15370012567329286</v>
      </c>
      <c r="T9" s="199">
        <f>P9/$G9</f>
        <v>0.39820299641208595</v>
      </c>
      <c r="U9" s="196">
        <v>422456</v>
      </c>
      <c r="V9" s="196">
        <v>415150</v>
      </c>
      <c r="W9" s="196">
        <v>208389</v>
      </c>
      <c r="X9" s="196">
        <v>416048</v>
      </c>
      <c r="Y9" s="196">
        <v>423208</v>
      </c>
      <c r="Z9" s="197">
        <f>IFERROR(Y9/X9-1,"-")</f>
        <v>1.7209552743914225E-2</v>
      </c>
      <c r="AA9" s="198">
        <f t="shared" si="2"/>
        <v>1.9409851860773264E-2</v>
      </c>
      <c r="AB9" s="197">
        <f>Y9/Y$7</f>
        <v>8.8952542655742303E-2</v>
      </c>
      <c r="AC9" s="199">
        <f>Y9/$G9</f>
        <v>0.33059741542076554</v>
      </c>
      <c r="AD9" s="149"/>
    </row>
    <row r="10" spans="1:30" x14ac:dyDescent="0.25">
      <c r="A10" s="207" t="s">
        <v>170</v>
      </c>
      <c r="B10" s="195" t="s">
        <v>170</v>
      </c>
      <c r="C10" s="196">
        <v>1231997</v>
      </c>
      <c r="D10" s="196">
        <v>1352211</v>
      </c>
      <c r="E10" s="196">
        <v>557689</v>
      </c>
      <c r="F10" s="196">
        <v>974011</v>
      </c>
      <c r="G10" s="196">
        <v>1412071</v>
      </c>
      <c r="H10" s="197">
        <f>IFERROR(G10/F10-1,"-")</f>
        <v>0.449748514133824</v>
      </c>
      <c r="I10" s="198">
        <f t="shared" si="0"/>
        <v>4.426823920231393E-2</v>
      </c>
      <c r="J10" s="197">
        <f>G10/G$7</f>
        <v>0.1134253885628296</v>
      </c>
      <c r="K10" s="199">
        <f>G10/$G10</f>
        <v>1</v>
      </c>
      <c r="L10" s="196">
        <v>288837</v>
      </c>
      <c r="M10" s="196">
        <v>352098</v>
      </c>
      <c r="N10" s="196">
        <v>134797</v>
      </c>
      <c r="O10" s="196">
        <v>242355</v>
      </c>
      <c r="P10" s="196">
        <v>366962</v>
      </c>
      <c r="Q10" s="197">
        <f>IFERROR(P10/O10-1,"-")</f>
        <v>0.51415072930205685</v>
      </c>
      <c r="R10" s="198">
        <f t="shared" si="1"/>
        <v>4.2215519542854629E-2</v>
      </c>
      <c r="S10" s="197">
        <f>P10/P$7</f>
        <v>0.11064616817064551</v>
      </c>
      <c r="T10" s="199">
        <f>P10/$G10</f>
        <v>0.25987503461228223</v>
      </c>
      <c r="U10" s="196">
        <v>606237</v>
      </c>
      <c r="V10" s="196">
        <v>632407</v>
      </c>
      <c r="W10" s="196">
        <v>248294</v>
      </c>
      <c r="X10" s="196">
        <v>384253</v>
      </c>
      <c r="Y10" s="196">
        <v>593573</v>
      </c>
      <c r="Z10" s="197">
        <f>IFERROR(Y10/X10-1,"-")</f>
        <v>0.54474525898301374</v>
      </c>
      <c r="AA10" s="198">
        <f t="shared" si="2"/>
        <v>-6.1406657421565591E-2</v>
      </c>
      <c r="AB10" s="197">
        <f>Y10/Y$7</f>
        <v>0.12476093930596048</v>
      </c>
      <c r="AC10" s="199">
        <f>Y10/$G10</f>
        <v>0.42035634185533166</v>
      </c>
      <c r="AD10" s="149"/>
    </row>
    <row r="11" spans="1:30" x14ac:dyDescent="0.25">
      <c r="A11" s="1" t="s">
        <v>389</v>
      </c>
      <c r="B11" s="190" t="s">
        <v>178</v>
      </c>
      <c r="C11" s="191">
        <v>10990607</v>
      </c>
      <c r="D11" s="191">
        <v>10460250</v>
      </c>
      <c r="E11" s="191">
        <v>2942550</v>
      </c>
      <c r="F11" s="191">
        <v>4107198</v>
      </c>
      <c r="G11" s="191">
        <v>9757136</v>
      </c>
      <c r="H11" s="192">
        <f>IFERROR(G11/F11-1,"-")</f>
        <v>1.3756186090858051</v>
      </c>
      <c r="I11" s="193">
        <f t="shared" si="0"/>
        <v>-6.7217705121770499E-2</v>
      </c>
      <c r="J11" s="192">
        <f>G11/G$7</f>
        <v>0.78374737676814621</v>
      </c>
      <c r="K11" s="194">
        <f>G11/$G11</f>
        <v>1</v>
      </c>
      <c r="L11" s="191">
        <v>3090289</v>
      </c>
      <c r="M11" s="191">
        <v>2876452</v>
      </c>
      <c r="N11" s="191">
        <v>808957</v>
      </c>
      <c r="O11" s="191">
        <v>1075610</v>
      </c>
      <c r="P11" s="191">
        <v>2439822</v>
      </c>
      <c r="Q11" s="192">
        <f>IFERROR(P11/O11-1,"-")</f>
        <v>1.268314723738158</v>
      </c>
      <c r="R11" s="193">
        <f t="shared" si="1"/>
        <v>-0.15179464145412469</v>
      </c>
      <c r="S11" s="192">
        <f>P11/P$7</f>
        <v>0.73565370615606163</v>
      </c>
      <c r="T11" s="194">
        <f>P11/$G11</f>
        <v>0.25005513913099092</v>
      </c>
      <c r="U11" s="191">
        <v>3843763</v>
      </c>
      <c r="V11" s="191">
        <v>3784016</v>
      </c>
      <c r="W11" s="191">
        <v>1108620</v>
      </c>
      <c r="X11" s="191">
        <v>1535137</v>
      </c>
      <c r="Y11" s="191">
        <v>3740902</v>
      </c>
      <c r="Z11" s="192">
        <f>IFERROR(Y11/X11-1,"-")</f>
        <v>1.436852215795724</v>
      </c>
      <c r="AA11" s="193">
        <f t="shared" si="2"/>
        <v>-1.1393715037145702E-2</v>
      </c>
      <c r="AB11" s="192">
        <f>Y11/Y$7</f>
        <v>0.78628651803829719</v>
      </c>
      <c r="AC11" s="194">
        <f>Y11/$G11</f>
        <v>0.38340164572882862</v>
      </c>
      <c r="AD11" s="149"/>
    </row>
    <row r="12" spans="1:30" x14ac:dyDescent="0.25">
      <c r="A12" s="207" t="s">
        <v>182</v>
      </c>
      <c r="B12" s="195" t="s">
        <v>182</v>
      </c>
      <c r="C12" s="196">
        <v>3957578</v>
      </c>
      <c r="D12" s="196">
        <v>3883925</v>
      </c>
      <c r="E12" s="196">
        <v>919089</v>
      </c>
      <c r="F12" s="196">
        <v>958995</v>
      </c>
      <c r="G12" s="196">
        <v>3763014</v>
      </c>
      <c r="H12" s="197">
        <f t="shared" ref="H12:H36" si="3">IFERROR(G12/F12-1,"-")</f>
        <v>2.9239140975708944</v>
      </c>
      <c r="I12" s="198">
        <f t="shared" si="0"/>
        <v>-3.1131136672309601E-2</v>
      </c>
      <c r="J12" s="197">
        <f t="shared" ref="J12:J36" si="4">G12/G$7</f>
        <v>0.30226619278872496</v>
      </c>
      <c r="K12" s="199">
        <f t="shared" ref="K12:K36" si="5">G12/$G12</f>
        <v>1</v>
      </c>
      <c r="L12" s="196">
        <v>712445</v>
      </c>
      <c r="M12" s="196">
        <v>662102</v>
      </c>
      <c r="N12" s="196">
        <v>138718</v>
      </c>
      <c r="O12" s="196">
        <v>149378</v>
      </c>
      <c r="P12" s="196">
        <v>587386</v>
      </c>
      <c r="Q12" s="197">
        <f t="shared" ref="Q12:Q36" si="6">IFERROR(P12/O12-1,"-")</f>
        <v>2.9322122400889019</v>
      </c>
      <c r="R12" s="198">
        <f t="shared" si="1"/>
        <v>-0.11284666108847274</v>
      </c>
      <c r="S12" s="197">
        <f t="shared" ref="S12:S36" si="7">P12/P$7</f>
        <v>0.17710828406506066</v>
      </c>
      <c r="T12" s="199">
        <f t="shared" ref="T12:T36" si="8">P12/$G12</f>
        <v>0.15609455611911091</v>
      </c>
      <c r="U12" s="196">
        <v>1692213</v>
      </c>
      <c r="V12" s="196">
        <v>1721079</v>
      </c>
      <c r="W12" s="196">
        <v>436137</v>
      </c>
      <c r="X12" s="196">
        <v>446045</v>
      </c>
      <c r="Y12" s="196">
        <v>1722453</v>
      </c>
      <c r="Z12" s="197">
        <f t="shared" ref="Z12:Z36" si="9">IFERROR(Y12/X12-1,"-")</f>
        <v>2.8616126175610086</v>
      </c>
      <c r="AA12" s="198">
        <f t="shared" si="2"/>
        <v>7.983363924608522E-4</v>
      </c>
      <c r="AB12" s="197">
        <f t="shared" ref="AB12:AB36" si="10">Y12/Y$7</f>
        <v>0.36203610034548328</v>
      </c>
      <c r="AC12" s="199">
        <f t="shared" ref="AC12:AC36" si="11">Y12/$G12</f>
        <v>0.45773228587509907</v>
      </c>
      <c r="AD12" s="149"/>
    </row>
    <row r="13" spans="1:30" x14ac:dyDescent="0.25">
      <c r="A13" s="207" t="s">
        <v>186</v>
      </c>
      <c r="B13" s="195" t="s">
        <v>186</v>
      </c>
      <c r="C13" s="196">
        <v>2410944</v>
      </c>
      <c r="D13" s="196">
        <v>2062560</v>
      </c>
      <c r="E13" s="196">
        <v>608567</v>
      </c>
      <c r="F13" s="196">
        <v>975958</v>
      </c>
      <c r="G13" s="196">
        <v>1701446</v>
      </c>
      <c r="H13" s="197">
        <f t="shared" si="3"/>
        <v>0.74335985769879431</v>
      </c>
      <c r="I13" s="198">
        <f t="shared" si="0"/>
        <v>-0.17508048250717556</v>
      </c>
      <c r="J13" s="197">
        <f t="shared" si="4"/>
        <v>0.13666959640745557</v>
      </c>
      <c r="K13" s="199">
        <f t="shared" si="5"/>
        <v>1</v>
      </c>
      <c r="L13" s="196">
        <v>687605</v>
      </c>
      <c r="M13" s="196">
        <v>574270</v>
      </c>
      <c r="N13" s="196">
        <v>164634</v>
      </c>
      <c r="O13" s="196">
        <v>269763</v>
      </c>
      <c r="P13" s="196">
        <v>482557</v>
      </c>
      <c r="Q13" s="197">
        <f t="shared" si="6"/>
        <v>0.78881833312945071</v>
      </c>
      <c r="R13" s="198">
        <f t="shared" si="1"/>
        <v>-0.15970362373099767</v>
      </c>
      <c r="S13" s="197">
        <f t="shared" si="7"/>
        <v>0.14550030513764964</v>
      </c>
      <c r="T13" s="199">
        <f t="shared" si="8"/>
        <v>0.28361581854493179</v>
      </c>
      <c r="U13" s="196">
        <v>580856</v>
      </c>
      <c r="V13" s="196">
        <v>491040</v>
      </c>
      <c r="W13" s="196">
        <v>138922</v>
      </c>
      <c r="X13" s="196">
        <v>222501</v>
      </c>
      <c r="Y13" s="196">
        <v>385709</v>
      </c>
      <c r="Z13" s="197">
        <f t="shared" si="9"/>
        <v>0.73351580442335096</v>
      </c>
      <c r="AA13" s="198">
        <f t="shared" si="2"/>
        <v>-0.21450594656239819</v>
      </c>
      <c r="AB13" s="197">
        <f t="shared" si="10"/>
        <v>8.1070764908044532E-2</v>
      </c>
      <c r="AC13" s="199">
        <f t="shared" si="11"/>
        <v>0.22669482310928468</v>
      </c>
      <c r="AD13" s="149"/>
    </row>
    <row r="14" spans="1:30" x14ac:dyDescent="0.25">
      <c r="A14" s="207" t="s">
        <v>190</v>
      </c>
      <c r="B14" s="195" t="s">
        <v>190</v>
      </c>
      <c r="C14" s="196">
        <v>504329</v>
      </c>
      <c r="D14" s="196">
        <v>480257</v>
      </c>
      <c r="E14" s="196">
        <v>157525</v>
      </c>
      <c r="F14" s="196">
        <v>336107</v>
      </c>
      <c r="G14" s="196">
        <v>542162</v>
      </c>
      <c r="H14" s="197">
        <f t="shared" si="3"/>
        <v>0.61306369697745056</v>
      </c>
      <c r="I14" s="198">
        <f t="shared" si="0"/>
        <v>0.12889973493358764</v>
      </c>
      <c r="J14" s="197">
        <f t="shared" si="4"/>
        <v>4.3549464236572258E-2</v>
      </c>
      <c r="K14" s="199">
        <f t="shared" si="5"/>
        <v>1</v>
      </c>
      <c r="L14" s="196">
        <v>91597</v>
      </c>
      <c r="M14" s="196">
        <v>82367</v>
      </c>
      <c r="N14" s="196">
        <v>24981</v>
      </c>
      <c r="O14" s="196">
        <v>56905</v>
      </c>
      <c r="P14" s="196">
        <v>89440</v>
      </c>
      <c r="Q14" s="197">
        <f t="shared" si="6"/>
        <v>0.57174237764695546</v>
      </c>
      <c r="R14" s="198">
        <f t="shared" si="1"/>
        <v>8.5871769033714962E-2</v>
      </c>
      <c r="S14" s="197">
        <f t="shared" si="7"/>
        <v>2.6967896624671042E-2</v>
      </c>
      <c r="T14" s="199">
        <f t="shared" si="8"/>
        <v>0.16496914206454896</v>
      </c>
      <c r="U14" s="196">
        <v>162041</v>
      </c>
      <c r="V14" s="196">
        <v>166950</v>
      </c>
      <c r="W14" s="196">
        <v>58766</v>
      </c>
      <c r="X14" s="196">
        <v>128102</v>
      </c>
      <c r="Y14" s="196">
        <v>197280</v>
      </c>
      <c r="Z14" s="197">
        <f t="shared" si="9"/>
        <v>0.54002279433576361</v>
      </c>
      <c r="AA14" s="198">
        <f t="shared" si="2"/>
        <v>0.18167115902964959</v>
      </c>
      <c r="AB14" s="197">
        <f t="shared" si="10"/>
        <v>4.1465562123411751E-2</v>
      </c>
      <c r="AC14" s="199">
        <f t="shared" si="11"/>
        <v>0.36387647972377257</v>
      </c>
      <c r="AD14" s="149"/>
    </row>
    <row r="15" spans="1:30" x14ac:dyDescent="0.25">
      <c r="A15" s="207" t="s">
        <v>199</v>
      </c>
      <c r="B15" s="195" t="s">
        <v>199</v>
      </c>
      <c r="C15" s="196">
        <v>506021</v>
      </c>
      <c r="D15" s="196">
        <v>471579</v>
      </c>
      <c r="E15" s="196">
        <v>130947</v>
      </c>
      <c r="F15" s="196">
        <v>269719</v>
      </c>
      <c r="G15" s="196">
        <v>543959</v>
      </c>
      <c r="H15" s="197">
        <f t="shared" si="3"/>
        <v>1.0167618892254531</v>
      </c>
      <c r="I15" s="198">
        <f t="shared" si="0"/>
        <v>0.15348435787004933</v>
      </c>
      <c r="J15" s="197">
        <f t="shared" si="4"/>
        <v>4.3693809261183207E-2</v>
      </c>
      <c r="K15" s="199">
        <f t="shared" si="5"/>
        <v>1</v>
      </c>
      <c r="L15" s="196">
        <v>205666</v>
      </c>
      <c r="M15" s="196">
        <v>205086</v>
      </c>
      <c r="N15" s="196">
        <v>51977</v>
      </c>
      <c r="O15" s="196">
        <v>112213</v>
      </c>
      <c r="P15" s="196">
        <v>229292</v>
      </c>
      <c r="Q15" s="197">
        <f t="shared" si="6"/>
        <v>1.0433639596125226</v>
      </c>
      <c r="R15" s="198">
        <f t="shared" si="1"/>
        <v>0.11802853437094685</v>
      </c>
      <c r="S15" s="197">
        <f t="shared" si="7"/>
        <v>6.9135990081217263E-2</v>
      </c>
      <c r="T15" s="199">
        <f t="shared" si="8"/>
        <v>0.42152441636226262</v>
      </c>
      <c r="U15" s="196">
        <v>146606</v>
      </c>
      <c r="V15" s="196">
        <v>137818</v>
      </c>
      <c r="W15" s="196">
        <v>39662</v>
      </c>
      <c r="X15" s="196">
        <v>93209</v>
      </c>
      <c r="Y15" s="196">
        <v>169583</v>
      </c>
      <c r="Z15" s="197">
        <f t="shared" si="9"/>
        <v>0.8193843942108594</v>
      </c>
      <c r="AA15" s="198">
        <f t="shared" si="2"/>
        <v>0.2304851325661379</v>
      </c>
      <c r="AB15" s="197">
        <f t="shared" si="10"/>
        <v>3.5644030928500284E-2</v>
      </c>
      <c r="AC15" s="199">
        <f t="shared" si="11"/>
        <v>0.31175695227029976</v>
      </c>
      <c r="AD15" s="149"/>
    </row>
    <row r="16" spans="1:30" x14ac:dyDescent="0.25">
      <c r="A16" s="207" t="s">
        <v>194</v>
      </c>
      <c r="B16" s="195" t="s">
        <v>194</v>
      </c>
      <c r="C16" s="196">
        <v>278298</v>
      </c>
      <c r="D16" s="196">
        <v>267157</v>
      </c>
      <c r="E16" s="196">
        <v>101026</v>
      </c>
      <c r="F16" s="196">
        <v>174782</v>
      </c>
      <c r="G16" s="196">
        <v>277777</v>
      </c>
      <c r="H16" s="197">
        <f t="shared" si="3"/>
        <v>0.58927692783009689</v>
      </c>
      <c r="I16" s="198">
        <f t="shared" si="0"/>
        <v>3.9751906182506902E-2</v>
      </c>
      <c r="J16" s="197">
        <f t="shared" si="4"/>
        <v>2.2312592043046788E-2</v>
      </c>
      <c r="K16" s="199">
        <f t="shared" si="5"/>
        <v>1</v>
      </c>
      <c r="L16" s="196">
        <v>84455</v>
      </c>
      <c r="M16" s="196">
        <v>79014</v>
      </c>
      <c r="N16" s="196">
        <v>24430</v>
      </c>
      <c r="O16" s="196">
        <v>49399</v>
      </c>
      <c r="P16" s="196">
        <v>81492</v>
      </c>
      <c r="Q16" s="197">
        <f t="shared" si="6"/>
        <v>0.6496690216401142</v>
      </c>
      <c r="R16" s="198">
        <f t="shared" si="1"/>
        <v>3.1361530867947351E-2</v>
      </c>
      <c r="S16" s="197">
        <f t="shared" si="7"/>
        <v>2.4571420301181715E-2</v>
      </c>
      <c r="T16" s="199">
        <f t="shared" si="8"/>
        <v>0.29337202144166002</v>
      </c>
      <c r="U16" s="196">
        <v>136223</v>
      </c>
      <c r="V16" s="196">
        <v>133862</v>
      </c>
      <c r="W16" s="196">
        <v>55544</v>
      </c>
      <c r="X16" s="196">
        <v>93337</v>
      </c>
      <c r="Y16" s="196">
        <v>146133</v>
      </c>
      <c r="Z16" s="197">
        <f t="shared" si="9"/>
        <v>0.56564920663831053</v>
      </c>
      <c r="AA16" s="198">
        <f t="shared" si="2"/>
        <v>9.1669032286982199E-2</v>
      </c>
      <c r="AB16" s="197">
        <f t="shared" si="10"/>
        <v>3.0715161140412256E-2</v>
      </c>
      <c r="AC16" s="199">
        <f t="shared" si="11"/>
        <v>0.52608027302476446</v>
      </c>
      <c r="AD16" s="149"/>
    </row>
    <row r="17" spans="1:30" x14ac:dyDescent="0.25">
      <c r="A17" s="207" t="s">
        <v>203</v>
      </c>
      <c r="B17" s="195" t="s">
        <v>203</v>
      </c>
      <c r="C17" s="196">
        <v>326431</v>
      </c>
      <c r="D17" s="196">
        <v>320557</v>
      </c>
      <c r="E17" s="196">
        <v>84493</v>
      </c>
      <c r="F17" s="196">
        <v>178760</v>
      </c>
      <c r="G17" s="196">
        <v>336348</v>
      </c>
      <c r="H17" s="197">
        <f t="shared" si="3"/>
        <v>0.88156187066457825</v>
      </c>
      <c r="I17" s="198">
        <f t="shared" si="0"/>
        <v>4.9261129845862062E-2</v>
      </c>
      <c r="J17" s="197">
        <f t="shared" si="4"/>
        <v>2.7017340199133481E-2</v>
      </c>
      <c r="K17" s="199">
        <f t="shared" si="5"/>
        <v>1</v>
      </c>
      <c r="L17" s="196">
        <v>73607</v>
      </c>
      <c r="M17" s="196">
        <v>71937</v>
      </c>
      <c r="N17" s="196">
        <v>18789</v>
      </c>
      <c r="O17" s="196">
        <v>30860</v>
      </c>
      <c r="P17" s="196">
        <v>65446</v>
      </c>
      <c r="Q17" s="197">
        <f t="shared" si="6"/>
        <v>1.1207388204795854</v>
      </c>
      <c r="R17" s="198">
        <f t="shared" si="1"/>
        <v>-9.0231730542002064E-2</v>
      </c>
      <c r="S17" s="197">
        <f t="shared" si="7"/>
        <v>1.9733239741706408E-2</v>
      </c>
      <c r="T17" s="199">
        <f t="shared" si="8"/>
        <v>0.1945782344476554</v>
      </c>
      <c r="U17" s="196">
        <v>135496</v>
      </c>
      <c r="V17" s="196">
        <v>132707</v>
      </c>
      <c r="W17" s="196">
        <v>36101</v>
      </c>
      <c r="X17" s="196">
        <v>74068</v>
      </c>
      <c r="Y17" s="196">
        <v>149766</v>
      </c>
      <c r="Z17" s="197">
        <f t="shared" si="9"/>
        <v>1.0220068045579738</v>
      </c>
      <c r="AA17" s="198">
        <f t="shared" si="2"/>
        <v>0.12854634646250762</v>
      </c>
      <c r="AB17" s="197">
        <f t="shared" si="10"/>
        <v>3.1478768131462311E-2</v>
      </c>
      <c r="AC17" s="199">
        <f t="shared" si="11"/>
        <v>0.44527096935316995</v>
      </c>
      <c r="AD17" s="149"/>
    </row>
    <row r="18" spans="1:30" x14ac:dyDescent="0.25">
      <c r="A18" s="207" t="s">
        <v>207</v>
      </c>
      <c r="B18" s="195" t="s">
        <v>207</v>
      </c>
      <c r="C18" s="196">
        <v>396998</v>
      </c>
      <c r="D18" s="196">
        <v>415087</v>
      </c>
      <c r="E18" s="196">
        <v>87662</v>
      </c>
      <c r="F18" s="196">
        <v>133076</v>
      </c>
      <c r="G18" s="196">
        <v>425400</v>
      </c>
      <c r="H18" s="197">
        <f t="shared" si="3"/>
        <v>2.1966695722744896</v>
      </c>
      <c r="I18" s="198">
        <f t="shared" si="0"/>
        <v>2.4845393857191311E-2</v>
      </c>
      <c r="J18" s="197">
        <f t="shared" si="4"/>
        <v>3.4170491635780155E-2</v>
      </c>
      <c r="K18" s="199">
        <f t="shared" si="5"/>
        <v>1</v>
      </c>
      <c r="L18" s="196">
        <v>59742</v>
      </c>
      <c r="M18" s="196">
        <v>60296</v>
      </c>
      <c r="N18" s="196">
        <v>12827</v>
      </c>
      <c r="O18" s="196">
        <v>18583</v>
      </c>
      <c r="P18" s="196">
        <v>58318</v>
      </c>
      <c r="Q18" s="197">
        <f t="shared" si="6"/>
        <v>2.138244632190712</v>
      </c>
      <c r="R18" s="198">
        <f t="shared" si="1"/>
        <v>-3.2804829507761757E-2</v>
      </c>
      <c r="S18" s="197">
        <f t="shared" si="7"/>
        <v>1.7584009339865449E-2</v>
      </c>
      <c r="T18" s="199">
        <f t="shared" si="8"/>
        <v>0.13708979783732958</v>
      </c>
      <c r="U18" s="196">
        <v>103187</v>
      </c>
      <c r="V18" s="196">
        <v>111075</v>
      </c>
      <c r="W18" s="196">
        <v>27214</v>
      </c>
      <c r="X18" s="196">
        <v>42715</v>
      </c>
      <c r="Y18" s="196">
        <v>134967</v>
      </c>
      <c r="Z18" s="197">
        <f t="shared" si="9"/>
        <v>2.1597097038511062</v>
      </c>
      <c r="AA18" s="198">
        <f t="shared" si="2"/>
        <v>0.2150979068197163</v>
      </c>
      <c r="AB18" s="197">
        <f t="shared" si="10"/>
        <v>2.8368220413171705E-2</v>
      </c>
      <c r="AC18" s="199">
        <f t="shared" si="11"/>
        <v>0.31727080394922424</v>
      </c>
      <c r="AD18" s="149"/>
    </row>
    <row r="19" spans="1:30" x14ac:dyDescent="0.25">
      <c r="A19" s="207" t="s">
        <v>229</v>
      </c>
      <c r="B19" s="195" t="s">
        <v>229</v>
      </c>
      <c r="C19" s="196">
        <v>201312</v>
      </c>
      <c r="D19" s="196">
        <v>177945</v>
      </c>
      <c r="E19" s="196">
        <v>68438</v>
      </c>
      <c r="F19" s="196">
        <v>148588</v>
      </c>
      <c r="G19" s="196">
        <v>244645</v>
      </c>
      <c r="H19" s="197">
        <f t="shared" si="3"/>
        <v>0.64646539424448801</v>
      </c>
      <c r="I19" s="198">
        <f t="shared" si="0"/>
        <v>0.37483492090252613</v>
      </c>
      <c r="J19" s="197">
        <f t="shared" si="4"/>
        <v>1.9651245712824249E-2</v>
      </c>
      <c r="K19" s="199">
        <f t="shared" si="5"/>
        <v>1</v>
      </c>
      <c r="L19" s="196">
        <v>44397</v>
      </c>
      <c r="M19" s="196">
        <v>42946</v>
      </c>
      <c r="N19" s="196">
        <v>12242</v>
      </c>
      <c r="O19" s="196">
        <v>26051</v>
      </c>
      <c r="P19" s="196">
        <v>56675</v>
      </c>
      <c r="Q19" s="197">
        <f t="shared" si="6"/>
        <v>1.1755402863613682</v>
      </c>
      <c r="R19" s="198">
        <f t="shared" si="1"/>
        <v>0.31968052903646438</v>
      </c>
      <c r="S19" s="197">
        <f t="shared" si="7"/>
        <v>1.7088612938318776E-2</v>
      </c>
      <c r="T19" s="199">
        <f t="shared" si="8"/>
        <v>0.23166220441864743</v>
      </c>
      <c r="U19" s="196">
        <v>56137</v>
      </c>
      <c r="V19" s="196">
        <v>53107</v>
      </c>
      <c r="W19" s="196">
        <v>29463</v>
      </c>
      <c r="X19" s="196">
        <v>60951</v>
      </c>
      <c r="Y19" s="196">
        <v>91265</v>
      </c>
      <c r="Z19" s="197">
        <f t="shared" si="9"/>
        <v>0.49735033059342748</v>
      </c>
      <c r="AA19" s="198">
        <f t="shared" si="2"/>
        <v>0.71851168395880016</v>
      </c>
      <c r="AB19" s="197">
        <f t="shared" si="10"/>
        <v>1.9182656768010814E-2</v>
      </c>
      <c r="AC19" s="199">
        <f t="shared" si="11"/>
        <v>0.37305074700075619</v>
      </c>
      <c r="AD19" s="149"/>
    </row>
    <row r="20" spans="1:30" x14ac:dyDescent="0.25">
      <c r="A20" s="207" t="s">
        <v>219</v>
      </c>
      <c r="B20" s="195" t="s">
        <v>219</v>
      </c>
      <c r="C20" s="196">
        <v>260586</v>
      </c>
      <c r="D20" s="196">
        <v>265609</v>
      </c>
      <c r="E20" s="196">
        <v>89418</v>
      </c>
      <c r="F20" s="196">
        <v>115957</v>
      </c>
      <c r="G20" s="196">
        <v>247342</v>
      </c>
      <c r="H20" s="197">
        <f t="shared" si="3"/>
        <v>1.1330493200065543</v>
      </c>
      <c r="I20" s="198">
        <f t="shared" si="0"/>
        <v>-6.8774024976563264E-2</v>
      </c>
      <c r="J20" s="197">
        <f t="shared" si="4"/>
        <v>1.9867883738075069E-2</v>
      </c>
      <c r="K20" s="199">
        <f t="shared" si="5"/>
        <v>1</v>
      </c>
      <c r="L20" s="196">
        <v>121009</v>
      </c>
      <c r="M20" s="196">
        <v>123945</v>
      </c>
      <c r="N20" s="196">
        <v>40096</v>
      </c>
      <c r="O20" s="196">
        <v>53229</v>
      </c>
      <c r="P20" s="196">
        <v>115963</v>
      </c>
      <c r="Q20" s="197">
        <f t="shared" si="6"/>
        <v>1.1785680737943602</v>
      </c>
      <c r="R20" s="198">
        <f t="shared" si="1"/>
        <v>-6.4399532050506303E-2</v>
      </c>
      <c r="S20" s="197">
        <f t="shared" si="7"/>
        <v>3.4965096112329251E-2</v>
      </c>
      <c r="T20" s="199">
        <f t="shared" si="8"/>
        <v>0.46883667149129543</v>
      </c>
      <c r="U20" s="196">
        <v>68669</v>
      </c>
      <c r="V20" s="196">
        <v>74390</v>
      </c>
      <c r="W20" s="196">
        <v>28784</v>
      </c>
      <c r="X20" s="196">
        <v>25400</v>
      </c>
      <c r="Y20" s="196">
        <v>62340</v>
      </c>
      <c r="Z20" s="197">
        <f t="shared" si="9"/>
        <v>1.4543307086614172</v>
      </c>
      <c r="AA20" s="198">
        <f t="shared" si="2"/>
        <v>-0.16198413765291031</v>
      </c>
      <c r="AB20" s="197">
        <f t="shared" si="10"/>
        <v>1.3103016741552558E-2</v>
      </c>
      <c r="AC20" s="199">
        <f t="shared" si="11"/>
        <v>0.25203968594092391</v>
      </c>
      <c r="AD20" s="149"/>
    </row>
    <row r="21" spans="1:30" x14ac:dyDescent="0.25">
      <c r="A21" s="207" t="s">
        <v>231</v>
      </c>
      <c r="B21" s="195" t="s">
        <v>231</v>
      </c>
      <c r="C21" s="196">
        <v>27056</v>
      </c>
      <c r="D21" s="196">
        <v>33166</v>
      </c>
      <c r="E21" s="196">
        <v>11522</v>
      </c>
      <c r="F21" s="196">
        <v>22352</v>
      </c>
      <c r="G21" s="196">
        <v>57117</v>
      </c>
      <c r="H21" s="197">
        <f t="shared" si="3"/>
        <v>1.5553418038654261</v>
      </c>
      <c r="I21" s="198">
        <f t="shared" si="0"/>
        <v>0.72215521920038594</v>
      </c>
      <c r="J21" s="197">
        <f t="shared" si="4"/>
        <v>4.5879547972751643E-3</v>
      </c>
      <c r="K21" s="199">
        <f t="shared" si="5"/>
        <v>1</v>
      </c>
      <c r="L21" s="196">
        <v>5195</v>
      </c>
      <c r="M21" s="196">
        <v>7414</v>
      </c>
      <c r="N21" s="196">
        <v>3229</v>
      </c>
      <c r="O21" s="196">
        <v>1481</v>
      </c>
      <c r="P21" s="196">
        <v>5172</v>
      </c>
      <c r="Q21" s="197">
        <f t="shared" si="6"/>
        <v>2.4922349763673193</v>
      </c>
      <c r="R21" s="198">
        <f t="shared" si="1"/>
        <v>-0.30240086323172377</v>
      </c>
      <c r="S21" s="197">
        <f t="shared" si="7"/>
        <v>1.5594584228846001E-3</v>
      </c>
      <c r="T21" s="199">
        <f t="shared" si="8"/>
        <v>9.0550974315877941E-2</v>
      </c>
      <c r="U21" s="196">
        <v>21450</v>
      </c>
      <c r="V21" s="196">
        <v>25367</v>
      </c>
      <c r="W21" s="196">
        <v>8090</v>
      </c>
      <c r="X21" s="196">
        <v>20409</v>
      </c>
      <c r="Y21" s="196">
        <v>51062</v>
      </c>
      <c r="Z21" s="197">
        <f t="shared" si="9"/>
        <v>1.5019354206477535</v>
      </c>
      <c r="AA21" s="198">
        <f t="shared" si="2"/>
        <v>1.0129301848858754</v>
      </c>
      <c r="AB21" s="197">
        <f t="shared" si="10"/>
        <v>1.0732535143682335E-2</v>
      </c>
      <c r="AC21" s="199">
        <f t="shared" si="11"/>
        <v>0.89398953026244377</v>
      </c>
      <c r="AD21" s="149"/>
    </row>
    <row r="22" spans="1:30" x14ac:dyDescent="0.25">
      <c r="A22" s="207" t="s">
        <v>211</v>
      </c>
      <c r="B22" s="195" t="s">
        <v>211</v>
      </c>
      <c r="C22" s="196">
        <v>162897</v>
      </c>
      <c r="D22" s="196">
        <v>145731</v>
      </c>
      <c r="E22" s="196">
        <v>37382</v>
      </c>
      <c r="F22" s="196">
        <v>85635</v>
      </c>
      <c r="G22" s="196">
        <v>128256</v>
      </c>
      <c r="H22" s="197">
        <f t="shared" si="3"/>
        <v>0.49770537747416355</v>
      </c>
      <c r="I22" s="198">
        <f t="shared" si="0"/>
        <v>-0.11991271589435326</v>
      </c>
      <c r="J22" s="197">
        <f t="shared" si="4"/>
        <v>1.0302234544519557E-2</v>
      </c>
      <c r="K22" s="199">
        <f t="shared" si="5"/>
        <v>1</v>
      </c>
      <c r="L22" s="196">
        <v>60919</v>
      </c>
      <c r="M22" s="196">
        <v>51135</v>
      </c>
      <c r="N22" s="196">
        <v>13137</v>
      </c>
      <c r="O22" s="196">
        <v>26494</v>
      </c>
      <c r="P22" s="196">
        <v>42041</v>
      </c>
      <c r="Q22" s="197">
        <f t="shared" si="6"/>
        <v>0.58681210840190223</v>
      </c>
      <c r="R22" s="198">
        <f t="shared" si="1"/>
        <v>-0.17784296470128091</v>
      </c>
      <c r="S22" s="197">
        <f t="shared" si="7"/>
        <v>1.2676177795145295E-2</v>
      </c>
      <c r="T22" s="199">
        <f t="shared" si="8"/>
        <v>0.32778973303393216</v>
      </c>
      <c r="U22" s="196">
        <v>47361</v>
      </c>
      <c r="V22" s="196">
        <v>41827</v>
      </c>
      <c r="W22" s="196">
        <v>11898</v>
      </c>
      <c r="X22" s="196">
        <v>31225</v>
      </c>
      <c r="Y22" s="196">
        <v>44226</v>
      </c>
      <c r="Z22" s="197">
        <f t="shared" si="9"/>
        <v>0.41636509207365902</v>
      </c>
      <c r="AA22" s="198">
        <f t="shared" si="2"/>
        <v>5.7355296817845014E-2</v>
      </c>
      <c r="AB22" s="197">
        <f t="shared" si="10"/>
        <v>9.2957012898925804E-3</v>
      </c>
      <c r="AC22" s="199">
        <f t="shared" si="11"/>
        <v>0.34482597305389223</v>
      </c>
      <c r="AD22" s="149"/>
    </row>
    <row r="23" spans="1:30" x14ac:dyDescent="0.25">
      <c r="A23" s="207" t="s">
        <v>225</v>
      </c>
      <c r="B23" s="195" t="s">
        <v>225</v>
      </c>
      <c r="C23" s="196">
        <v>547719</v>
      </c>
      <c r="D23" s="196">
        <v>502021</v>
      </c>
      <c r="E23" s="196">
        <v>179722</v>
      </c>
      <c r="F23" s="196">
        <v>117864</v>
      </c>
      <c r="G23" s="196">
        <v>268406</v>
      </c>
      <c r="H23" s="197">
        <f t="shared" si="3"/>
        <v>1.277251747777099</v>
      </c>
      <c r="I23" s="198">
        <f t="shared" si="0"/>
        <v>-0.4653490591031052</v>
      </c>
      <c r="J23" s="197">
        <f t="shared" si="4"/>
        <v>2.155986125527317E-2</v>
      </c>
      <c r="K23" s="199">
        <f t="shared" si="5"/>
        <v>1</v>
      </c>
      <c r="L23" s="196">
        <v>338581</v>
      </c>
      <c r="M23" s="196">
        <v>321461</v>
      </c>
      <c r="N23" s="196">
        <v>111368</v>
      </c>
      <c r="O23" s="196">
        <v>78348</v>
      </c>
      <c r="P23" s="196">
        <v>173011</v>
      </c>
      <c r="Q23" s="197">
        <f t="shared" si="6"/>
        <v>1.20823760657579</v>
      </c>
      <c r="R23" s="198">
        <f t="shared" si="1"/>
        <v>-0.46179785417204577</v>
      </c>
      <c r="S23" s="197">
        <f t="shared" si="7"/>
        <v>5.2166175793056373E-2</v>
      </c>
      <c r="T23" s="199">
        <f t="shared" si="8"/>
        <v>0.64458693173774062</v>
      </c>
      <c r="U23" s="196">
        <v>119807</v>
      </c>
      <c r="V23" s="196">
        <v>106028</v>
      </c>
      <c r="W23" s="196">
        <v>42711</v>
      </c>
      <c r="X23" s="196">
        <v>22147</v>
      </c>
      <c r="Y23" s="196">
        <v>56752</v>
      </c>
      <c r="Z23" s="197">
        <f t="shared" si="9"/>
        <v>1.5625141102632409</v>
      </c>
      <c r="AA23" s="198">
        <f t="shared" si="2"/>
        <v>-0.4647451616554118</v>
      </c>
      <c r="AB23" s="197">
        <f t="shared" si="10"/>
        <v>1.1928495446207745E-2</v>
      </c>
      <c r="AC23" s="199">
        <f t="shared" si="11"/>
        <v>0.21144087688054664</v>
      </c>
      <c r="AD23" s="149"/>
    </row>
    <row r="24" spans="1:30" x14ac:dyDescent="0.25">
      <c r="A24" s="207" t="s">
        <v>246</v>
      </c>
      <c r="B24" s="195" t="s">
        <v>375</v>
      </c>
      <c r="C24" s="196">
        <v>35965</v>
      </c>
      <c r="D24" s="196">
        <v>35672</v>
      </c>
      <c r="E24" s="196">
        <v>9649</v>
      </c>
      <c r="F24" s="196">
        <v>16630</v>
      </c>
      <c r="G24" s="196">
        <v>45436</v>
      </c>
      <c r="H24" s="197">
        <f t="shared" si="3"/>
        <v>1.7321707757065545</v>
      </c>
      <c r="I24" s="198">
        <f t="shared" si="0"/>
        <v>0.27371607983852875</v>
      </c>
      <c r="J24" s="197">
        <f t="shared" si="4"/>
        <v>3.6496719745258742E-3</v>
      </c>
      <c r="K24" s="199">
        <f t="shared" si="5"/>
        <v>1</v>
      </c>
      <c r="L24" s="196">
        <v>11661</v>
      </c>
      <c r="M24" s="196">
        <v>11311</v>
      </c>
      <c r="N24" s="196">
        <v>3146</v>
      </c>
      <c r="O24" s="196">
        <v>5416</v>
      </c>
      <c r="P24" s="196">
        <v>11611</v>
      </c>
      <c r="Q24" s="197">
        <f t="shared" si="6"/>
        <v>1.1438330871491877</v>
      </c>
      <c r="R24" s="198">
        <f t="shared" si="1"/>
        <v>2.6522853859075157E-2</v>
      </c>
      <c r="S24" s="197">
        <f t="shared" si="7"/>
        <v>3.500941946657597E-3</v>
      </c>
      <c r="T24" s="199">
        <f t="shared" si="8"/>
        <v>0.25554626287525312</v>
      </c>
      <c r="U24" s="196">
        <v>17417</v>
      </c>
      <c r="V24" s="196">
        <v>17037</v>
      </c>
      <c r="W24" s="196">
        <v>4482</v>
      </c>
      <c r="X24" s="196">
        <v>7560</v>
      </c>
      <c r="Y24" s="196">
        <v>26507</v>
      </c>
      <c r="Z24" s="197">
        <f t="shared" si="9"/>
        <v>2.5062169312169313</v>
      </c>
      <c r="AA24" s="198">
        <f t="shared" si="2"/>
        <v>0.55584903445442269</v>
      </c>
      <c r="AB24" s="197">
        <f t="shared" si="10"/>
        <v>5.5714094444711849E-3</v>
      </c>
      <c r="AC24" s="199">
        <f t="shared" si="11"/>
        <v>0.58339202394576983</v>
      </c>
      <c r="AD24" s="149"/>
    </row>
    <row r="25" spans="1:30" x14ac:dyDescent="0.25">
      <c r="A25" s="207" t="s">
        <v>221</v>
      </c>
      <c r="B25" s="195" t="s">
        <v>221</v>
      </c>
      <c r="C25" s="196">
        <v>221250</v>
      </c>
      <c r="D25" s="196">
        <v>213268</v>
      </c>
      <c r="E25" s="196">
        <v>82153</v>
      </c>
      <c r="F25" s="196">
        <v>49366</v>
      </c>
      <c r="G25" s="196">
        <v>140234</v>
      </c>
      <c r="H25" s="197">
        <f t="shared" si="3"/>
        <v>1.8407000769760562</v>
      </c>
      <c r="I25" s="198">
        <f t="shared" si="0"/>
        <v>-0.34245175084869739</v>
      </c>
      <c r="J25" s="197">
        <f t="shared" si="4"/>
        <v>1.1264374057480004E-2</v>
      </c>
      <c r="K25" s="199">
        <f t="shared" si="5"/>
        <v>1</v>
      </c>
      <c r="L25" s="196">
        <v>113455</v>
      </c>
      <c r="M25" s="196">
        <v>108822</v>
      </c>
      <c r="N25" s="196">
        <v>40276</v>
      </c>
      <c r="O25" s="196">
        <v>24261</v>
      </c>
      <c r="P25" s="196">
        <v>72439</v>
      </c>
      <c r="Q25" s="197">
        <f t="shared" si="6"/>
        <v>1.9858208647623758</v>
      </c>
      <c r="R25" s="198">
        <f t="shared" si="1"/>
        <v>-0.33433496903199722</v>
      </c>
      <c r="S25" s="197">
        <f t="shared" si="7"/>
        <v>2.1841765022300376E-2</v>
      </c>
      <c r="T25" s="199">
        <f t="shared" si="8"/>
        <v>0.516558038706733</v>
      </c>
      <c r="U25" s="196">
        <v>84450</v>
      </c>
      <c r="V25" s="196">
        <v>84811</v>
      </c>
      <c r="W25" s="196">
        <v>33820</v>
      </c>
      <c r="X25" s="196">
        <v>19710</v>
      </c>
      <c r="Y25" s="196">
        <v>55641</v>
      </c>
      <c r="Z25" s="197">
        <f t="shared" si="9"/>
        <v>1.8229832572298328</v>
      </c>
      <c r="AA25" s="198">
        <f t="shared" si="2"/>
        <v>-0.34394123403803756</v>
      </c>
      <c r="AB25" s="197">
        <f t="shared" si="10"/>
        <v>1.1694978417015172E-2</v>
      </c>
      <c r="AC25" s="199">
        <f t="shared" si="11"/>
        <v>0.39677253733046192</v>
      </c>
      <c r="AD25" s="149"/>
    </row>
    <row r="26" spans="1:30" x14ac:dyDescent="0.25">
      <c r="A26" s="207" t="s">
        <v>243</v>
      </c>
      <c r="B26" s="195" t="s">
        <v>244</v>
      </c>
      <c r="C26" s="196">
        <v>24411</v>
      </c>
      <c r="D26" s="196">
        <v>27888</v>
      </c>
      <c r="E26" s="196">
        <v>10880</v>
      </c>
      <c r="F26" s="196">
        <v>20006</v>
      </c>
      <c r="G26" s="196">
        <v>46277</v>
      </c>
      <c r="H26" s="197">
        <f t="shared" si="3"/>
        <v>1.3131560531840449</v>
      </c>
      <c r="I26" s="198">
        <f t="shared" si="0"/>
        <v>0.65938755020080331</v>
      </c>
      <c r="J26" s="197">
        <f t="shared" si="4"/>
        <v>3.7172257673460229E-3</v>
      </c>
      <c r="K26" s="199">
        <f t="shared" si="5"/>
        <v>1</v>
      </c>
      <c r="L26" s="196">
        <v>5257</v>
      </c>
      <c r="M26" s="196">
        <v>5738</v>
      </c>
      <c r="N26" s="196">
        <v>2193</v>
      </c>
      <c r="O26" s="196">
        <v>3622</v>
      </c>
      <c r="P26" s="196">
        <v>8886</v>
      </c>
      <c r="Q26" s="197">
        <f t="shared" si="6"/>
        <v>1.4533406957482056</v>
      </c>
      <c r="R26" s="198">
        <f t="shared" si="1"/>
        <v>0.54862321366329736</v>
      </c>
      <c r="S26" s="197">
        <f t="shared" si="7"/>
        <v>2.6793015363017316E-3</v>
      </c>
      <c r="T26" s="199">
        <f t="shared" si="8"/>
        <v>0.19201763294941332</v>
      </c>
      <c r="U26" s="196">
        <v>14538</v>
      </c>
      <c r="V26" s="196">
        <v>17159</v>
      </c>
      <c r="W26" s="196">
        <v>6665</v>
      </c>
      <c r="X26" s="196">
        <v>13296</v>
      </c>
      <c r="Y26" s="196">
        <v>28264</v>
      </c>
      <c r="Z26" s="197">
        <f t="shared" si="9"/>
        <v>1.1257521058965101</v>
      </c>
      <c r="AA26" s="198">
        <f t="shared" si="2"/>
        <v>0.64718223672708208</v>
      </c>
      <c r="AB26" s="197">
        <f t="shared" si="10"/>
        <v>5.9407068524741985E-3</v>
      </c>
      <c r="AC26" s="199">
        <f t="shared" si="11"/>
        <v>0.61075696350238784</v>
      </c>
      <c r="AD26" s="149"/>
    </row>
    <row r="27" spans="1:30" x14ac:dyDescent="0.25">
      <c r="A27" s="207" t="s">
        <v>235</v>
      </c>
      <c r="B27" s="195" t="s">
        <v>235</v>
      </c>
      <c r="C27" s="196">
        <v>17997</v>
      </c>
      <c r="D27" s="196">
        <v>18775</v>
      </c>
      <c r="E27" s="196">
        <v>6338</v>
      </c>
      <c r="F27" s="196">
        <v>16530</v>
      </c>
      <c r="G27" s="196">
        <v>31705</v>
      </c>
      <c r="H27" s="197">
        <f t="shared" si="3"/>
        <v>0.91802782819116757</v>
      </c>
      <c r="I27" s="198">
        <f t="shared" si="0"/>
        <v>0.68868175765645812</v>
      </c>
      <c r="J27" s="197">
        <f t="shared" si="4"/>
        <v>2.5467217614302063E-3</v>
      </c>
      <c r="K27" s="199">
        <f t="shared" si="5"/>
        <v>1</v>
      </c>
      <c r="L27" s="196">
        <v>3702</v>
      </c>
      <c r="M27" s="196">
        <v>3426</v>
      </c>
      <c r="N27" s="196">
        <v>1050</v>
      </c>
      <c r="O27" s="196">
        <v>2049</v>
      </c>
      <c r="P27" s="196">
        <v>5172</v>
      </c>
      <c r="Q27" s="197">
        <f t="shared" si="6"/>
        <v>1.5241581259150805</v>
      </c>
      <c r="R27" s="198">
        <f t="shared" si="1"/>
        <v>0.50963222416812615</v>
      </c>
      <c r="S27" s="197">
        <f t="shared" si="7"/>
        <v>1.5594584228846001E-3</v>
      </c>
      <c r="T27" s="199">
        <f t="shared" si="8"/>
        <v>0.16312884403090996</v>
      </c>
      <c r="U27" s="196">
        <v>10072</v>
      </c>
      <c r="V27" s="196">
        <v>10476</v>
      </c>
      <c r="W27" s="196">
        <v>4167</v>
      </c>
      <c r="X27" s="196">
        <v>12573</v>
      </c>
      <c r="Y27" s="196">
        <v>21097</v>
      </c>
      <c r="Z27" s="197">
        <f t="shared" si="9"/>
        <v>0.67796070945677256</v>
      </c>
      <c r="AA27" s="198">
        <f t="shared" si="2"/>
        <v>1.013841160748377</v>
      </c>
      <c r="AB27" s="197">
        <f t="shared" si="10"/>
        <v>4.4343013185199603E-3</v>
      </c>
      <c r="AC27" s="199">
        <f t="shared" si="11"/>
        <v>0.6654155495978552</v>
      </c>
      <c r="AD27" s="149"/>
    </row>
    <row r="28" spans="1:30" x14ac:dyDescent="0.25">
      <c r="A28" s="207" t="s">
        <v>223</v>
      </c>
      <c r="B28" s="195" t="s">
        <v>223</v>
      </c>
      <c r="C28" s="196">
        <v>326124</v>
      </c>
      <c r="D28" s="196">
        <v>321880</v>
      </c>
      <c r="E28" s="196">
        <v>105026</v>
      </c>
      <c r="F28" s="196">
        <v>57027</v>
      </c>
      <c r="G28" s="196">
        <v>199967</v>
      </c>
      <c r="H28" s="197">
        <f t="shared" si="3"/>
        <v>2.5065319936170587</v>
      </c>
      <c r="I28" s="198">
        <f t="shared" si="0"/>
        <v>-0.3787529514104635</v>
      </c>
      <c r="J28" s="197">
        <f t="shared" si="4"/>
        <v>1.60624605099484E-2</v>
      </c>
      <c r="K28" s="199">
        <f t="shared" si="5"/>
        <v>1</v>
      </c>
      <c r="L28" s="196">
        <v>246225</v>
      </c>
      <c r="M28" s="196">
        <v>242059</v>
      </c>
      <c r="N28" s="196">
        <v>76987</v>
      </c>
      <c r="O28" s="196">
        <v>45797</v>
      </c>
      <c r="P28" s="196">
        <v>154100</v>
      </c>
      <c r="Q28" s="197">
        <f t="shared" si="6"/>
        <v>2.3648492259318297</v>
      </c>
      <c r="R28" s="198">
        <f t="shared" si="1"/>
        <v>-0.36337834990642781</v>
      </c>
      <c r="S28" s="197">
        <f t="shared" si="7"/>
        <v>4.6464142104894988E-2</v>
      </c>
      <c r="T28" s="199">
        <f t="shared" si="8"/>
        <v>0.77062715348032429</v>
      </c>
      <c r="U28" s="196">
        <v>58644</v>
      </c>
      <c r="V28" s="196">
        <v>61542</v>
      </c>
      <c r="W28" s="196">
        <v>20813</v>
      </c>
      <c r="X28" s="196">
        <v>8200</v>
      </c>
      <c r="Y28" s="196">
        <v>34417</v>
      </c>
      <c r="Z28" s="197">
        <f t="shared" si="9"/>
        <v>3.1971951219512196</v>
      </c>
      <c r="AA28" s="198">
        <f t="shared" si="2"/>
        <v>-0.44075590653537422</v>
      </c>
      <c r="AB28" s="197">
        <f t="shared" si="10"/>
        <v>7.2339834326919216E-3</v>
      </c>
      <c r="AC28" s="199">
        <f t="shared" si="11"/>
        <v>0.17211339871078729</v>
      </c>
      <c r="AD28" s="149"/>
    </row>
    <row r="29" spans="1:30" x14ac:dyDescent="0.25">
      <c r="A29" s="207" t="s">
        <v>215</v>
      </c>
      <c r="B29" s="195" t="s">
        <v>215</v>
      </c>
      <c r="C29" s="196">
        <v>79253</v>
      </c>
      <c r="D29" s="196">
        <v>75266</v>
      </c>
      <c r="E29" s="196">
        <v>21607</v>
      </c>
      <c r="F29" s="196">
        <v>33631</v>
      </c>
      <c r="G29" s="196">
        <v>68970</v>
      </c>
      <c r="H29" s="197">
        <f t="shared" si="3"/>
        <v>1.0507864767625108</v>
      </c>
      <c r="I29" s="198">
        <f t="shared" si="0"/>
        <v>-8.364998804240964E-2</v>
      </c>
      <c r="J29" s="197">
        <f t="shared" si="4"/>
        <v>5.540053615702297E-3</v>
      </c>
      <c r="K29" s="199">
        <f t="shared" si="5"/>
        <v>1</v>
      </c>
      <c r="L29" s="196">
        <v>28977</v>
      </c>
      <c r="M29" s="196">
        <v>26871</v>
      </c>
      <c r="N29" s="196">
        <v>7484</v>
      </c>
      <c r="O29" s="196">
        <v>11145</v>
      </c>
      <c r="P29" s="196">
        <v>25341</v>
      </c>
      <c r="Q29" s="197">
        <f t="shared" si="6"/>
        <v>1.2737550471063259</v>
      </c>
      <c r="R29" s="198">
        <f t="shared" si="1"/>
        <v>-5.6938707156414026E-2</v>
      </c>
      <c r="S29" s="197">
        <f t="shared" si="7"/>
        <v>7.6408035371845805E-3</v>
      </c>
      <c r="T29" s="199">
        <f t="shared" si="8"/>
        <v>0.36742061765985212</v>
      </c>
      <c r="U29" s="196">
        <v>29690</v>
      </c>
      <c r="V29" s="196">
        <v>27683</v>
      </c>
      <c r="W29" s="196">
        <v>8544</v>
      </c>
      <c r="X29" s="196">
        <v>14012</v>
      </c>
      <c r="Y29" s="196">
        <v>25510</v>
      </c>
      <c r="Z29" s="197">
        <f t="shared" si="9"/>
        <v>0.82058235797887535</v>
      </c>
      <c r="AA29" s="198">
        <f t="shared" si="2"/>
        <v>-7.8495827764331949E-2</v>
      </c>
      <c r="AB29" s="197">
        <f t="shared" si="10"/>
        <v>5.3618536585981029E-3</v>
      </c>
      <c r="AC29" s="199">
        <f t="shared" si="11"/>
        <v>0.36987095838770478</v>
      </c>
      <c r="AD29" s="149"/>
    </row>
    <row r="30" spans="1:30" x14ac:dyDescent="0.25">
      <c r="A30" s="207" t="s">
        <v>241</v>
      </c>
      <c r="B30" s="195" t="s">
        <v>241</v>
      </c>
      <c r="C30" s="196">
        <v>31861</v>
      </c>
      <c r="D30" s="196">
        <v>30078</v>
      </c>
      <c r="E30" s="196">
        <v>11963</v>
      </c>
      <c r="F30" s="196">
        <v>41296</v>
      </c>
      <c r="G30" s="196">
        <v>60499</v>
      </c>
      <c r="H30" s="197">
        <f t="shared" si="3"/>
        <v>0.46500871755133666</v>
      </c>
      <c r="I30" s="198">
        <f t="shared" si="0"/>
        <v>1.0114036837555687</v>
      </c>
      <c r="J30" s="197">
        <f t="shared" si="4"/>
        <v>4.8596158285685552E-3</v>
      </c>
      <c r="K30" s="199">
        <f t="shared" si="5"/>
        <v>1</v>
      </c>
      <c r="L30" s="196">
        <v>7589</v>
      </c>
      <c r="M30" s="196">
        <v>7924</v>
      </c>
      <c r="N30" s="196">
        <v>2785</v>
      </c>
      <c r="O30" s="196">
        <v>8485</v>
      </c>
      <c r="P30" s="196">
        <v>11872</v>
      </c>
      <c r="Q30" s="197">
        <f t="shared" si="6"/>
        <v>0.39917501473187977</v>
      </c>
      <c r="R30" s="198">
        <f t="shared" si="1"/>
        <v>0.49823321554770317</v>
      </c>
      <c r="S30" s="197">
        <f t="shared" si="7"/>
        <v>3.5796385144017734E-3</v>
      </c>
      <c r="T30" s="199">
        <f t="shared" si="8"/>
        <v>0.1962346485065869</v>
      </c>
      <c r="U30" s="196">
        <v>9852</v>
      </c>
      <c r="V30" s="196">
        <v>10674</v>
      </c>
      <c r="W30" s="196">
        <v>6155</v>
      </c>
      <c r="X30" s="196">
        <v>20489</v>
      </c>
      <c r="Y30" s="196">
        <v>27620</v>
      </c>
      <c r="Z30" s="197">
        <f t="shared" si="9"/>
        <v>0.34804041192835178</v>
      </c>
      <c r="AA30" s="198">
        <f t="shared" si="2"/>
        <v>1.5875960277309349</v>
      </c>
      <c r="AB30" s="197">
        <f t="shared" si="10"/>
        <v>5.8053468463535717E-3</v>
      </c>
      <c r="AC30" s="199">
        <f t="shared" si="11"/>
        <v>0.45653647167721778</v>
      </c>
      <c r="AD30" s="149"/>
    </row>
    <row r="31" spans="1:30" x14ac:dyDescent="0.25">
      <c r="A31" s="207" t="s">
        <v>227</v>
      </c>
      <c r="B31" s="195" t="s">
        <v>227</v>
      </c>
      <c r="C31" s="196">
        <v>36528</v>
      </c>
      <c r="D31" s="196">
        <v>43152</v>
      </c>
      <c r="E31" s="196">
        <v>7872</v>
      </c>
      <c r="F31" s="196">
        <v>20714</v>
      </c>
      <c r="G31" s="196">
        <v>52681</v>
      </c>
      <c r="H31" s="197">
        <f t="shared" si="3"/>
        <v>1.5432557690450901</v>
      </c>
      <c r="I31" s="198">
        <f t="shared" si="0"/>
        <v>0.22082406377456443</v>
      </c>
      <c r="J31" s="197">
        <f t="shared" si="4"/>
        <v>4.231630629676855E-3</v>
      </c>
      <c r="K31" s="199">
        <f t="shared" si="5"/>
        <v>1</v>
      </c>
      <c r="L31" s="196">
        <v>16656</v>
      </c>
      <c r="M31" s="196">
        <v>17398</v>
      </c>
      <c r="N31" s="196">
        <v>2460</v>
      </c>
      <c r="O31" s="196">
        <v>6090</v>
      </c>
      <c r="P31" s="196">
        <v>18787</v>
      </c>
      <c r="Q31" s="197">
        <f t="shared" si="6"/>
        <v>2.0848932676518883</v>
      </c>
      <c r="R31" s="198">
        <f t="shared" si="1"/>
        <v>7.9836762846304143E-2</v>
      </c>
      <c r="S31" s="197">
        <f t="shared" si="7"/>
        <v>5.6646452804974831E-3</v>
      </c>
      <c r="T31" s="199">
        <f t="shared" si="8"/>
        <v>0.3566181355706991</v>
      </c>
      <c r="U31" s="196">
        <v>10610</v>
      </c>
      <c r="V31" s="196">
        <v>13370</v>
      </c>
      <c r="W31" s="196">
        <v>3627</v>
      </c>
      <c r="X31" s="196">
        <v>9571</v>
      </c>
      <c r="Y31" s="196">
        <v>20656</v>
      </c>
      <c r="Z31" s="197">
        <f t="shared" si="9"/>
        <v>1.1581861874412289</v>
      </c>
      <c r="AA31" s="198">
        <f t="shared" si="2"/>
        <v>0.5449513836948392</v>
      </c>
      <c r="AB31" s="197">
        <f t="shared" si="10"/>
        <v>4.3416091404156181E-3</v>
      </c>
      <c r="AC31" s="199">
        <f t="shared" si="11"/>
        <v>0.39209582202312027</v>
      </c>
      <c r="AD31" s="149"/>
    </row>
    <row r="32" spans="1:30" x14ac:dyDescent="0.25">
      <c r="A32" s="207" t="s">
        <v>237</v>
      </c>
      <c r="B32" s="195" t="s">
        <v>237</v>
      </c>
      <c r="C32" s="196">
        <v>19297</v>
      </c>
      <c r="D32" s="196">
        <v>19017</v>
      </c>
      <c r="E32" s="196">
        <v>5775</v>
      </c>
      <c r="F32" s="196">
        <v>12586</v>
      </c>
      <c r="G32" s="196">
        <v>29521</v>
      </c>
      <c r="H32" s="197">
        <f t="shared" si="3"/>
        <v>1.3455426664547909</v>
      </c>
      <c r="I32" s="198">
        <f t="shared" si="0"/>
        <v>0.55234789924804129</v>
      </c>
      <c r="J32" s="197">
        <f t="shared" si="4"/>
        <v>2.3712907465441133E-3</v>
      </c>
      <c r="K32" s="199">
        <f t="shared" si="5"/>
        <v>1</v>
      </c>
      <c r="L32" s="196">
        <v>4584</v>
      </c>
      <c r="M32" s="196">
        <v>5186</v>
      </c>
      <c r="N32" s="196">
        <v>1277</v>
      </c>
      <c r="O32" s="196">
        <v>2741</v>
      </c>
      <c r="P32" s="196">
        <v>6550</v>
      </c>
      <c r="Q32" s="197">
        <f t="shared" si="6"/>
        <v>1.3896388179496535</v>
      </c>
      <c r="R32" s="198">
        <f t="shared" si="1"/>
        <v>0.26301581180100264</v>
      </c>
      <c r="S32" s="197">
        <f t="shared" si="7"/>
        <v>1.9749521790205201E-3</v>
      </c>
      <c r="T32" s="199">
        <f t="shared" si="8"/>
        <v>0.22187595271162902</v>
      </c>
      <c r="U32" s="196">
        <v>9788</v>
      </c>
      <c r="V32" s="196">
        <v>10652</v>
      </c>
      <c r="W32" s="196">
        <v>3538</v>
      </c>
      <c r="X32" s="196">
        <v>8256</v>
      </c>
      <c r="Y32" s="196">
        <v>15242</v>
      </c>
      <c r="Z32" s="197">
        <f t="shared" si="9"/>
        <v>0.84617248062015493</v>
      </c>
      <c r="AA32" s="198">
        <f t="shared" si="2"/>
        <v>0.43090499436725493</v>
      </c>
      <c r="AB32" s="197">
        <f t="shared" si="10"/>
        <v>3.2036602690847624E-3</v>
      </c>
      <c r="AC32" s="199">
        <f t="shared" si="11"/>
        <v>0.51631042308864872</v>
      </c>
      <c r="AD32" s="149"/>
    </row>
    <row r="33" spans="1:31" x14ac:dyDescent="0.25">
      <c r="A33" s="207" t="s">
        <v>233</v>
      </c>
      <c r="B33" s="195" t="s">
        <v>233</v>
      </c>
      <c r="C33" s="196">
        <v>11648</v>
      </c>
      <c r="D33" s="196">
        <v>11191</v>
      </c>
      <c r="E33" s="196">
        <v>5837</v>
      </c>
      <c r="F33" s="196">
        <v>16696</v>
      </c>
      <c r="G33" s="196">
        <v>16883</v>
      </c>
      <c r="H33" s="197">
        <f t="shared" si="3"/>
        <v>1.1200287494010475E-2</v>
      </c>
      <c r="I33" s="198">
        <f t="shared" si="0"/>
        <v>0.50862300062550259</v>
      </c>
      <c r="J33" s="197">
        <f t="shared" si="4"/>
        <v>1.3561363664477582E-3</v>
      </c>
      <c r="K33" s="199">
        <f t="shared" si="5"/>
        <v>1</v>
      </c>
      <c r="L33" s="196">
        <v>4913</v>
      </c>
      <c r="M33" s="196">
        <v>4057</v>
      </c>
      <c r="N33" s="196">
        <v>1814</v>
      </c>
      <c r="O33" s="196">
        <v>5469</v>
      </c>
      <c r="P33" s="196">
        <v>5867</v>
      </c>
      <c r="Q33" s="197">
        <f t="shared" si="6"/>
        <v>7.2773816054123142E-2</v>
      </c>
      <c r="R33" s="198">
        <f t="shared" si="1"/>
        <v>0.44614246980527494</v>
      </c>
      <c r="S33" s="197">
        <f t="shared" si="7"/>
        <v>1.7690144174524263E-3</v>
      </c>
      <c r="T33" s="199">
        <f t="shared" si="8"/>
        <v>0.3475093289107386</v>
      </c>
      <c r="U33" s="196">
        <v>2990</v>
      </c>
      <c r="V33" s="196">
        <v>2802</v>
      </c>
      <c r="W33" s="196">
        <v>1721</v>
      </c>
      <c r="X33" s="196">
        <v>4449</v>
      </c>
      <c r="Y33" s="196">
        <v>4975</v>
      </c>
      <c r="Z33" s="197">
        <f t="shared" si="9"/>
        <v>0.11822881546414932</v>
      </c>
      <c r="AA33" s="198">
        <f t="shared" si="2"/>
        <v>0.77551748750892213</v>
      </c>
      <c r="AB33" s="197">
        <f t="shared" si="10"/>
        <v>1.0456770659163295E-3</v>
      </c>
      <c r="AC33" s="199">
        <f t="shared" si="11"/>
        <v>0.29467511698157911</v>
      </c>
      <c r="AD33" s="149"/>
    </row>
    <row r="34" spans="1:31" x14ac:dyDescent="0.25">
      <c r="A34" s="207" t="s">
        <v>239</v>
      </c>
      <c r="B34" s="195" t="s">
        <v>239</v>
      </c>
      <c r="C34" s="196">
        <v>63500</v>
      </c>
      <c r="D34" s="196">
        <v>68274</v>
      </c>
      <c r="E34" s="196">
        <v>15605</v>
      </c>
      <c r="F34" s="196">
        <v>9893</v>
      </c>
      <c r="G34" s="196">
        <v>13393</v>
      </c>
      <c r="H34" s="197">
        <f t="shared" si="3"/>
        <v>0.3537855049024563</v>
      </c>
      <c r="I34" s="198">
        <f t="shared" si="0"/>
        <v>-0.80383454902305418</v>
      </c>
      <c r="J34" s="197">
        <f t="shared" si="4"/>
        <v>1.0758001750775824E-3</v>
      </c>
      <c r="K34" s="199">
        <f t="shared" si="5"/>
        <v>1</v>
      </c>
      <c r="L34" s="196">
        <v>6088</v>
      </c>
      <c r="M34" s="196">
        <v>6092</v>
      </c>
      <c r="N34" s="196">
        <v>2446</v>
      </c>
      <c r="O34" s="196">
        <v>2464</v>
      </c>
      <c r="P34" s="196">
        <v>3199</v>
      </c>
      <c r="Q34" s="197">
        <f t="shared" si="6"/>
        <v>0.29829545454545459</v>
      </c>
      <c r="R34" s="198">
        <f t="shared" si="1"/>
        <v>-0.47488509520682864</v>
      </c>
      <c r="S34" s="197">
        <f t="shared" si="7"/>
        <v>9.6456061384528921E-4</v>
      </c>
      <c r="T34" s="199">
        <f t="shared" si="8"/>
        <v>0.2388561188680654</v>
      </c>
      <c r="U34" s="196">
        <v>53207</v>
      </c>
      <c r="V34" s="196">
        <v>58773</v>
      </c>
      <c r="W34" s="196">
        <v>11884</v>
      </c>
      <c r="X34" s="196">
        <v>5998</v>
      </c>
      <c r="Y34" s="196">
        <v>7855</v>
      </c>
      <c r="Z34" s="197">
        <f t="shared" si="9"/>
        <v>0.30960320106702244</v>
      </c>
      <c r="AA34" s="198">
        <f t="shared" si="2"/>
        <v>-0.8663501948173481</v>
      </c>
      <c r="AB34" s="197">
        <f t="shared" si="10"/>
        <v>1.6510137392508075E-3</v>
      </c>
      <c r="AC34" s="199">
        <f t="shared" si="11"/>
        <v>0.58650041066228631</v>
      </c>
      <c r="AD34" s="149"/>
    </row>
    <row r="35" spans="1:31" x14ac:dyDescent="0.25">
      <c r="A35" s="207" t="s">
        <v>217</v>
      </c>
      <c r="B35" s="195" t="s">
        <v>217</v>
      </c>
      <c r="C35" s="196">
        <v>7033</v>
      </c>
      <c r="D35" s="196">
        <v>8036</v>
      </c>
      <c r="E35" s="196">
        <v>3204</v>
      </c>
      <c r="F35" s="196">
        <v>2735</v>
      </c>
      <c r="G35" s="196">
        <v>9051</v>
      </c>
      <c r="H35" s="197">
        <f t="shared" si="3"/>
        <v>2.3093235831809871</v>
      </c>
      <c r="I35" s="198">
        <f t="shared" si="0"/>
        <v>0.12630662020905925</v>
      </c>
      <c r="J35" s="197">
        <f t="shared" si="4"/>
        <v>7.2702660976832663E-4</v>
      </c>
      <c r="K35" s="199">
        <f t="shared" si="5"/>
        <v>1</v>
      </c>
      <c r="L35" s="196">
        <v>2327</v>
      </c>
      <c r="M35" s="196">
        <v>2508</v>
      </c>
      <c r="N35" s="196">
        <v>910</v>
      </c>
      <c r="O35" s="196">
        <v>880</v>
      </c>
      <c r="P35" s="196">
        <v>2516</v>
      </c>
      <c r="Q35" s="197">
        <f t="shared" si="6"/>
        <v>1.8590909090909089</v>
      </c>
      <c r="R35" s="198">
        <f t="shared" si="1"/>
        <v>3.1897926634769647E-3</v>
      </c>
      <c r="S35" s="197">
        <f t="shared" si="7"/>
        <v>7.5862285227719524E-4</v>
      </c>
      <c r="T35" s="199">
        <f t="shared" si="8"/>
        <v>0.27798033366478841</v>
      </c>
      <c r="U35" s="196">
        <v>2829</v>
      </c>
      <c r="V35" s="196">
        <v>3482</v>
      </c>
      <c r="W35" s="196">
        <v>1448</v>
      </c>
      <c r="X35" s="196">
        <v>1141</v>
      </c>
      <c r="Y35" s="196">
        <v>4434</v>
      </c>
      <c r="Z35" s="197">
        <f t="shared" si="9"/>
        <v>2.8860648553900088</v>
      </c>
      <c r="AA35" s="198">
        <f t="shared" si="2"/>
        <v>0.27340608845491099</v>
      </c>
      <c r="AB35" s="197">
        <f t="shared" si="10"/>
        <v>9.31966253321207E-4</v>
      </c>
      <c r="AC35" s="199">
        <f t="shared" si="11"/>
        <v>0.48989061982101423</v>
      </c>
      <c r="AD35" s="149"/>
    </row>
    <row r="36" spans="1:31" x14ac:dyDescent="0.25">
      <c r="A36" s="200" t="s">
        <v>377</v>
      </c>
      <c r="B36" s="201" t="s">
        <v>377</v>
      </c>
      <c r="C36" s="202">
        <f>C11-SUM(C12:C35)</f>
        <v>535571</v>
      </c>
      <c r="D36" s="202">
        <f>D11-SUM(D12:D35)</f>
        <v>562159</v>
      </c>
      <c r="E36" s="202">
        <f>E11-SUM(E12:E35)</f>
        <v>180850</v>
      </c>
      <c r="F36" s="202">
        <f>F11-SUM(F12:F35)</f>
        <v>292295</v>
      </c>
      <c r="G36" s="202">
        <f>G11-SUM(G12:G35)</f>
        <v>506647</v>
      </c>
      <c r="H36" s="203">
        <f t="shared" si="3"/>
        <v>0.73334131613609532</v>
      </c>
      <c r="I36" s="204">
        <f t="shared" si="0"/>
        <v>-9.874786314903794E-2</v>
      </c>
      <c r="J36" s="203">
        <f t="shared" si="4"/>
        <v>4.0696702105766591E-2</v>
      </c>
      <c r="K36" s="205">
        <f t="shared" si="5"/>
        <v>1</v>
      </c>
      <c r="L36" s="202">
        <f>L11-SUM(L12:L35)</f>
        <v>153637</v>
      </c>
      <c r="M36" s="202">
        <f>M11-SUM(M12:M35)</f>
        <v>153087</v>
      </c>
      <c r="N36" s="202">
        <f>N11-SUM(N12:N35)</f>
        <v>49701</v>
      </c>
      <c r="O36" s="202">
        <f>O11-SUM(O12:O35)</f>
        <v>84487</v>
      </c>
      <c r="P36" s="202">
        <f>P11-SUM(P12:P35)</f>
        <v>126689</v>
      </c>
      <c r="Q36" s="203">
        <f t="shared" si="6"/>
        <v>0.49950880017044041</v>
      </c>
      <c r="R36" s="204">
        <f t="shared" si="1"/>
        <v>-0.17243789479185034</v>
      </c>
      <c r="S36" s="203">
        <f t="shared" si="7"/>
        <v>3.8199193375256596E-2</v>
      </c>
      <c r="T36" s="205">
        <f t="shared" si="8"/>
        <v>0.25005378498244341</v>
      </c>
      <c r="U36" s="202">
        <f>U11-SUM(U12:U35)</f>
        <v>269630</v>
      </c>
      <c r="V36" s="202">
        <f>V11-SUM(V12:V35)</f>
        <v>270305</v>
      </c>
      <c r="W36" s="202">
        <f>W11-SUM(W12:W35)</f>
        <v>88464</v>
      </c>
      <c r="X36" s="202">
        <f>X11-SUM(X12:X35)</f>
        <v>149773</v>
      </c>
      <c r="Y36" s="202">
        <f>Y11-SUM(Y12:Y35)</f>
        <v>257148</v>
      </c>
      <c r="Z36" s="203">
        <f t="shared" si="9"/>
        <v>0.71691826964806737</v>
      </c>
      <c r="AA36" s="204">
        <f t="shared" si="2"/>
        <v>-4.8674645308077857E-2</v>
      </c>
      <c r="AB36" s="203">
        <f t="shared" si="10"/>
        <v>5.4048998220352217E-2</v>
      </c>
      <c r="AC36" s="205">
        <f t="shared" si="11"/>
        <v>0.50754864826989998</v>
      </c>
      <c r="AD36" s="149"/>
    </row>
    <row r="37" spans="1:31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D37" s="149"/>
      <c r="AE37" s="149"/>
    </row>
    <row r="38" spans="1:31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7"/>
      <c r="AD38" s="50"/>
      <c r="AE38" s="50"/>
    </row>
    <row r="39" spans="1:31" s="185" customFormat="1" ht="75" x14ac:dyDescent="0.25">
      <c r="B39" s="181"/>
      <c r="C39" s="225">
        <f>C6</f>
        <v>2018</v>
      </c>
      <c r="D39" s="225">
        <f>D6</f>
        <v>2019</v>
      </c>
      <c r="E39" s="225">
        <f>E6</f>
        <v>2020</v>
      </c>
      <c r="F39" s="225">
        <f>F6</f>
        <v>2021</v>
      </c>
      <c r="G39" s="225">
        <f>G6</f>
        <v>2022</v>
      </c>
      <c r="H39" s="183" t="str">
        <f>CONCATENATE("var. ",RIGHT(G39,2),"/",RIGHT(F39,2))</f>
        <v>var. 22/21</v>
      </c>
      <c r="I39" s="183" t="str">
        <f>CONCATENATE("var. ",RIGHT(G39,2),"/",RIGHT(D39,2))</f>
        <v>var. 22/19</v>
      </c>
      <c r="J39" s="183" t="str">
        <f>CONCATENATE("Cuota s/ total lugares de residencia ",RIGHT(G39,4))</f>
        <v>Cuota s/ total lugares de residencia 2022</v>
      </c>
      <c r="K39" s="184" t="str">
        <f>CONCATENATE("cuota s/ Canarias ",RIGHT(G39,4))</f>
        <v>cuota s/ Canarias 2022</v>
      </c>
      <c r="L39" s="225">
        <f>L6</f>
        <v>2018</v>
      </c>
      <c r="M39" s="225">
        <f>M6</f>
        <v>2019</v>
      </c>
      <c r="N39" s="225">
        <f>N6</f>
        <v>2020</v>
      </c>
      <c r="O39" s="225">
        <f>O6</f>
        <v>2021</v>
      </c>
      <c r="P39" s="225">
        <f>P6</f>
        <v>2022</v>
      </c>
      <c r="Q39" s="183" t="str">
        <f>CONCATENATE("var. ",RIGHT(P39,2),"/",RIGHT(O39,2))</f>
        <v>var. 22/21</v>
      </c>
      <c r="R39" s="183" t="str">
        <f>CONCATENATE("var. ",RIGHT(P39,2),"/",RIGHT(M39,2))</f>
        <v>var. 22/19</v>
      </c>
      <c r="S39" s="183" t="str">
        <f>CONCATENATE("Cuota s/ total lugares de residencia ",RIGHT(P39,4))</f>
        <v>Cuota s/ total lugares de residencia 2022</v>
      </c>
      <c r="T39" s="184" t="str">
        <f>CONCATENATE("cuota s/ Canarias ",RIGHT(P39,4))</f>
        <v>cuota s/ Canarias 2022</v>
      </c>
      <c r="U39" s="225">
        <f>U6</f>
        <v>2018</v>
      </c>
      <c r="V39" s="225">
        <f>V6</f>
        <v>2019</v>
      </c>
      <c r="W39" s="225">
        <f>W6</f>
        <v>2020</v>
      </c>
      <c r="X39" s="225">
        <f>X6</f>
        <v>2021</v>
      </c>
      <c r="Y39" s="225">
        <f>Y6</f>
        <v>2022</v>
      </c>
      <c r="Z39" s="183" t="str">
        <f>CONCATENATE("var. ",RIGHT(Y39,2),"/",RIGHT(X39,2))</f>
        <v>var. 22/21</v>
      </c>
      <c r="AA39" s="183" t="str">
        <f>CONCATENATE("var. ",RIGHT(Y39,2),"/",RIGHT(V39,2))</f>
        <v>var. 22/19</v>
      </c>
      <c r="AB39" s="183" t="str">
        <f>CONCATENATE("Cuota s/ total lugares de residencia ",RIGHT(Y39,4))</f>
        <v>Cuota s/ total lugares de residencia 2022</v>
      </c>
      <c r="AC39" s="184" t="str">
        <f>CONCATENATE("cuota s/ Canarias ",RIGHT(Y39,4))</f>
        <v>cuota s/ Canarias 2022</v>
      </c>
      <c r="AD39" s="206"/>
      <c r="AE39" s="206"/>
    </row>
    <row r="40" spans="1:31" x14ac:dyDescent="0.25">
      <c r="A40" s="1" t="s">
        <v>0</v>
      </c>
      <c r="B40" s="186" t="s">
        <v>133</v>
      </c>
      <c r="C40" s="187">
        <v>1903505</v>
      </c>
      <c r="D40" s="187">
        <v>1754941</v>
      </c>
      <c r="E40" s="187">
        <v>558351</v>
      </c>
      <c r="F40" s="187">
        <v>964380</v>
      </c>
      <c r="G40" s="187">
        <v>1824210</v>
      </c>
      <c r="H40" s="188">
        <f>IFERROR(G40/F40-1,"-")</f>
        <v>0.89158837802525981</v>
      </c>
      <c r="I40" s="188">
        <f>IFERROR(G40/D40-1,"-")</f>
        <v>3.9470842609523604E-2</v>
      </c>
      <c r="J40" s="188">
        <f t="shared" ref="J40:J69" si="12">G40/G$40</f>
        <v>1</v>
      </c>
      <c r="K40" s="189">
        <f>G40/$G7</f>
        <v>0.14653068299695934</v>
      </c>
      <c r="L40" s="187">
        <v>2399285</v>
      </c>
      <c r="M40" s="187">
        <v>2348180</v>
      </c>
      <c r="N40" s="187">
        <v>643160</v>
      </c>
      <c r="O40" s="187">
        <v>957523</v>
      </c>
      <c r="P40" s="187">
        <v>2251584</v>
      </c>
      <c r="Q40" s="188">
        <f>IFERROR(P40/O40-1,"-")</f>
        <v>1.3514672754597017</v>
      </c>
      <c r="R40" s="188">
        <f>IFERROR(P40/M40-1,"-")</f>
        <v>-4.1136539788261595E-2</v>
      </c>
      <c r="S40" s="188">
        <f t="shared" ref="S40:S69" si="13">P40/P$40</f>
        <v>1</v>
      </c>
      <c r="T40" s="189">
        <f>P40/$G7</f>
        <v>0.18085973728080962</v>
      </c>
      <c r="U40" s="187">
        <v>240107</v>
      </c>
      <c r="V40" s="187">
        <v>226489</v>
      </c>
      <c r="W40" s="187">
        <v>74438</v>
      </c>
      <c r="X40" s="187">
        <v>99955</v>
      </c>
      <c r="Y40" s="187">
        <v>160141</v>
      </c>
      <c r="Z40" s="188">
        <f>IFERROR(Y40/X40-1,"-")</f>
        <v>0.60213095893151913</v>
      </c>
      <c r="AA40" s="188">
        <f>IFERROR(Y40/V40-1,"-")</f>
        <v>-0.29294137905152129</v>
      </c>
      <c r="AB40" s="188">
        <f t="shared" ref="AB40:AB69" si="14">Y40/Y$40</f>
        <v>1</v>
      </c>
      <c r="AC40" s="189">
        <f>Y40/$G7</f>
        <v>1.2863414906077737E-2</v>
      </c>
      <c r="AD40" s="50"/>
      <c r="AE40" s="50"/>
    </row>
    <row r="41" spans="1:31" x14ac:dyDescent="0.25">
      <c r="A41" s="1" t="s">
        <v>165</v>
      </c>
      <c r="B41" s="190" t="s">
        <v>166</v>
      </c>
      <c r="C41" s="191">
        <v>208730</v>
      </c>
      <c r="D41" s="191">
        <v>229355</v>
      </c>
      <c r="E41" s="191">
        <v>105020</v>
      </c>
      <c r="F41" s="191">
        <v>201911</v>
      </c>
      <c r="G41" s="191">
        <v>262433</v>
      </c>
      <c r="H41" s="192">
        <f>IFERROR(G41/F41-1,"-")</f>
        <v>0.29974592766119734</v>
      </c>
      <c r="I41" s="193">
        <f t="shared" ref="I41:I69" si="15">IFERROR(G41/D41-1,"-")</f>
        <v>0.14422183950644207</v>
      </c>
      <c r="J41" s="192">
        <f t="shared" si="12"/>
        <v>0.14386117826346748</v>
      </c>
      <c r="K41" s="194">
        <f t="shared" ref="K41:K69" si="16">G41/$G8</f>
        <v>9.7478941030427882E-2</v>
      </c>
      <c r="L41" s="191">
        <v>295939</v>
      </c>
      <c r="M41" s="191">
        <v>311526</v>
      </c>
      <c r="N41" s="191">
        <v>143479</v>
      </c>
      <c r="O41" s="191">
        <v>288131</v>
      </c>
      <c r="P41" s="191">
        <v>370720</v>
      </c>
      <c r="Q41" s="192">
        <f>IFERROR(P41/O41-1,"-")</f>
        <v>0.28663698109540459</v>
      </c>
      <c r="R41" s="193">
        <f t="shared" ref="R41:R69" si="17">IFERROR(P41/M41-1,"-")</f>
        <v>0.19001303262007019</v>
      </c>
      <c r="S41" s="192">
        <f t="shared" si="13"/>
        <v>0.16464853187800232</v>
      </c>
      <c r="T41" s="194">
        <f t="shared" ref="T41:T69" si="18">P41/$G8</f>
        <v>0.13770140576375769</v>
      </c>
      <c r="U41" s="191">
        <v>88862</v>
      </c>
      <c r="V41" s="191">
        <v>85077</v>
      </c>
      <c r="W41" s="191">
        <v>36534</v>
      </c>
      <c r="X41" s="191">
        <v>74380</v>
      </c>
      <c r="Y41" s="191">
        <v>96008</v>
      </c>
      <c r="Z41" s="192">
        <f>IFERROR(Y41/X41-1,"-")</f>
        <v>0.29077709061575696</v>
      </c>
      <c r="AA41" s="193">
        <f t="shared" ref="AA41:AA69" si="19">IFERROR(Y41/V41-1,"-")</f>
        <v>0.12848360896599553</v>
      </c>
      <c r="AB41" s="192">
        <f t="shared" si="14"/>
        <v>0.59952167152696689</v>
      </c>
      <c r="AC41" s="194">
        <f t="shared" ref="AC41:AC69" si="20">Y41/$G8</f>
        <v>3.5661514254873891E-2</v>
      </c>
      <c r="AD41" s="50"/>
      <c r="AE41" s="50"/>
    </row>
    <row r="42" spans="1:31" x14ac:dyDescent="0.25">
      <c r="A42" s="207" t="s">
        <v>98</v>
      </c>
      <c r="B42" s="195" t="s">
        <v>98</v>
      </c>
      <c r="C42" s="196">
        <v>107054</v>
      </c>
      <c r="D42" s="196">
        <v>118822</v>
      </c>
      <c r="E42" s="196">
        <v>50311</v>
      </c>
      <c r="F42" s="196">
        <v>102784</v>
      </c>
      <c r="G42" s="196">
        <v>136035</v>
      </c>
      <c r="H42" s="197">
        <f>IFERROR(G42/F42-1,"-")</f>
        <v>0.32350365815691151</v>
      </c>
      <c r="I42" s="198">
        <f t="shared" si="15"/>
        <v>0.14486374577098515</v>
      </c>
      <c r="J42" s="197">
        <f t="shared" si="12"/>
        <v>7.4572006512408112E-2</v>
      </c>
      <c r="K42" s="199">
        <f t="shared" si="16"/>
        <v>0.10626646804116141</v>
      </c>
      <c r="L42" s="196">
        <v>98549</v>
      </c>
      <c r="M42" s="196">
        <v>94411</v>
      </c>
      <c r="N42" s="196">
        <v>48279</v>
      </c>
      <c r="O42" s="196">
        <v>89093</v>
      </c>
      <c r="P42" s="196">
        <v>113924</v>
      </c>
      <c r="Q42" s="197">
        <f>IFERROR(P42/O42-1,"-")</f>
        <v>0.27870876499837238</v>
      </c>
      <c r="R42" s="198">
        <f t="shared" si="17"/>
        <v>0.20668142483397056</v>
      </c>
      <c r="S42" s="197">
        <f t="shared" si="13"/>
        <v>5.0597268411926889E-2</v>
      </c>
      <c r="T42" s="199">
        <f t="shared" si="18"/>
        <v>8.8994017018570751E-2</v>
      </c>
      <c r="U42" s="196">
        <v>57743</v>
      </c>
      <c r="V42" s="196">
        <v>52499</v>
      </c>
      <c r="W42" s="196">
        <v>18339</v>
      </c>
      <c r="X42" s="196">
        <v>34401</v>
      </c>
      <c r="Y42" s="196">
        <v>36642</v>
      </c>
      <c r="Z42" s="197">
        <f>IFERROR(Y42/X42-1,"-")</f>
        <v>6.5143455132118167E-2</v>
      </c>
      <c r="AA42" s="198">
        <f t="shared" si="19"/>
        <v>-0.30204384845425625</v>
      </c>
      <c r="AB42" s="197">
        <f t="shared" si="14"/>
        <v>0.22881086042924673</v>
      </c>
      <c r="AC42" s="199">
        <f t="shared" si="20"/>
        <v>2.8623633050055032E-2</v>
      </c>
      <c r="AD42" s="50"/>
      <c r="AE42" s="50"/>
    </row>
    <row r="43" spans="1:31" x14ac:dyDescent="0.25">
      <c r="A43" s="207" t="s">
        <v>170</v>
      </c>
      <c r="B43" s="195" t="s">
        <v>170</v>
      </c>
      <c r="C43" s="196">
        <v>101676</v>
      </c>
      <c r="D43" s="196">
        <v>110533</v>
      </c>
      <c r="E43" s="196">
        <v>54709</v>
      </c>
      <c r="F43" s="196">
        <v>99127</v>
      </c>
      <c r="G43" s="196">
        <v>126398</v>
      </c>
      <c r="H43" s="197">
        <f>IFERROR(G43/F43-1,"-")</f>
        <v>0.27511172536241379</v>
      </c>
      <c r="I43" s="198">
        <f t="shared" si="15"/>
        <v>0.14353179593424592</v>
      </c>
      <c r="J43" s="197">
        <f t="shared" si="12"/>
        <v>6.9289171751059364E-2</v>
      </c>
      <c r="K43" s="199">
        <f t="shared" si="16"/>
        <v>8.9512496184681933E-2</v>
      </c>
      <c r="L43" s="196">
        <v>197390</v>
      </c>
      <c r="M43" s="196">
        <v>217115</v>
      </c>
      <c r="N43" s="196">
        <v>95200</v>
      </c>
      <c r="O43" s="196">
        <v>199038</v>
      </c>
      <c r="P43" s="196">
        <v>256796</v>
      </c>
      <c r="Q43" s="197">
        <f>IFERROR(P43/O43-1,"-")</f>
        <v>0.29018579366754094</v>
      </c>
      <c r="R43" s="198">
        <f t="shared" si="17"/>
        <v>0.18276489418050335</v>
      </c>
      <c r="S43" s="197">
        <f t="shared" si="13"/>
        <v>0.11405126346607544</v>
      </c>
      <c r="T43" s="199">
        <f t="shared" si="18"/>
        <v>0.1818577111207581</v>
      </c>
      <c r="U43" s="196">
        <v>31119</v>
      </c>
      <c r="V43" s="196">
        <v>32578</v>
      </c>
      <c r="W43" s="196">
        <v>18195</v>
      </c>
      <c r="X43" s="196">
        <v>39979</v>
      </c>
      <c r="Y43" s="196">
        <v>59366</v>
      </c>
      <c r="Z43" s="197">
        <f>IFERROR(Y43/X43-1,"-")</f>
        <v>0.48492958803371766</v>
      </c>
      <c r="AA43" s="198">
        <f t="shared" si="19"/>
        <v>0.82227269936767144</v>
      </c>
      <c r="AB43" s="197">
        <f t="shared" si="14"/>
        <v>0.37071081109772014</v>
      </c>
      <c r="AC43" s="199">
        <f t="shared" si="20"/>
        <v>4.2041795348817447E-2</v>
      </c>
      <c r="AD43" s="50"/>
      <c r="AE43" s="50"/>
    </row>
    <row r="44" spans="1:31" x14ac:dyDescent="0.25">
      <c r="A44" s="1" t="s">
        <v>389</v>
      </c>
      <c r="B44" s="190" t="s">
        <v>178</v>
      </c>
      <c r="C44" s="191">
        <v>1694775</v>
      </c>
      <c r="D44" s="191">
        <v>1525586</v>
      </c>
      <c r="E44" s="191">
        <v>453331</v>
      </c>
      <c r="F44" s="191">
        <v>762469</v>
      </c>
      <c r="G44" s="191">
        <v>1561777</v>
      </c>
      <c r="H44" s="192">
        <f>IFERROR(G44/F44-1,"-")</f>
        <v>1.0483154069214615</v>
      </c>
      <c r="I44" s="193">
        <f t="shared" si="15"/>
        <v>2.372268754432727E-2</v>
      </c>
      <c r="J44" s="192">
        <f t="shared" si="12"/>
        <v>0.85613882173653255</v>
      </c>
      <c r="K44" s="194">
        <f t="shared" si="16"/>
        <v>0.1600651051702057</v>
      </c>
      <c r="L44" s="191">
        <v>2103346</v>
      </c>
      <c r="M44" s="191">
        <v>2036654</v>
      </c>
      <c r="N44" s="191">
        <v>499681</v>
      </c>
      <c r="O44" s="191">
        <v>669392</v>
      </c>
      <c r="P44" s="191">
        <v>1880864</v>
      </c>
      <c r="Q44" s="192">
        <f>IFERROR(P44/O44-1,"-")</f>
        <v>1.8098094987690323</v>
      </c>
      <c r="R44" s="193">
        <f t="shared" si="17"/>
        <v>-7.6493110759117688E-2</v>
      </c>
      <c r="S44" s="192">
        <f t="shared" si="13"/>
        <v>0.83535146812199768</v>
      </c>
      <c r="T44" s="194">
        <f t="shared" si="18"/>
        <v>0.19276804176963405</v>
      </c>
      <c r="U44" s="191">
        <v>151245</v>
      </c>
      <c r="V44" s="191">
        <v>141412</v>
      </c>
      <c r="W44" s="191">
        <v>37904</v>
      </c>
      <c r="X44" s="191">
        <v>25575</v>
      </c>
      <c r="Y44" s="191">
        <v>64133</v>
      </c>
      <c r="Z44" s="192">
        <f>IFERROR(Y44/X44-1,"-")</f>
        <v>1.5076441837732162</v>
      </c>
      <c r="AA44" s="193">
        <f t="shared" si="19"/>
        <v>-0.54648120385822985</v>
      </c>
      <c r="AB44" s="192">
        <f t="shared" si="14"/>
        <v>0.40047832847303316</v>
      </c>
      <c r="AC44" s="194">
        <f t="shared" si="20"/>
        <v>6.5729328770245694E-3</v>
      </c>
      <c r="AD44" s="50"/>
      <c r="AE44" s="50"/>
    </row>
    <row r="45" spans="1:31" x14ac:dyDescent="0.25">
      <c r="A45" s="207" t="s">
        <v>182</v>
      </c>
      <c r="B45" s="195" t="s">
        <v>182</v>
      </c>
      <c r="C45" s="196">
        <v>438991</v>
      </c>
      <c r="D45" s="196">
        <v>399698</v>
      </c>
      <c r="E45" s="196">
        <v>91415</v>
      </c>
      <c r="F45" s="196">
        <v>100688</v>
      </c>
      <c r="G45" s="196">
        <v>436362</v>
      </c>
      <c r="H45" s="197">
        <f t="shared" ref="H45:H69" si="21">IFERROR(G45/F45-1,"-")</f>
        <v>3.3338034323851895</v>
      </c>
      <c r="I45" s="198">
        <f t="shared" si="15"/>
        <v>9.1729255587968961E-2</v>
      </c>
      <c r="J45" s="197">
        <f t="shared" si="12"/>
        <v>0.23920601246567008</v>
      </c>
      <c r="K45" s="199">
        <f t="shared" si="16"/>
        <v>0.11596076974467807</v>
      </c>
      <c r="L45" s="196">
        <v>1068160</v>
      </c>
      <c r="M45" s="196">
        <v>1062423</v>
      </c>
      <c r="N45" s="196">
        <v>241592</v>
      </c>
      <c r="O45" s="196">
        <v>258463</v>
      </c>
      <c r="P45" s="196">
        <v>992481</v>
      </c>
      <c r="Q45" s="197">
        <f t="shared" ref="Q45:Q69" si="22">IFERROR(P45/O45-1,"-")</f>
        <v>2.8399345360844688</v>
      </c>
      <c r="R45" s="198">
        <f t="shared" si="17"/>
        <v>-6.5832535628464361E-2</v>
      </c>
      <c r="S45" s="197">
        <f t="shared" si="13"/>
        <v>0.44079234885307411</v>
      </c>
      <c r="T45" s="199">
        <f t="shared" si="18"/>
        <v>0.26374629485832368</v>
      </c>
      <c r="U45" s="196">
        <v>27318</v>
      </c>
      <c r="V45" s="196">
        <v>22639</v>
      </c>
      <c r="W45" s="196">
        <v>5936</v>
      </c>
      <c r="X45" s="196">
        <v>2294</v>
      </c>
      <c r="Y45" s="196">
        <v>11682</v>
      </c>
      <c r="Z45" s="197">
        <f t="shared" ref="Z45:Z69" si="23">IFERROR(Y45/X45-1,"-")</f>
        <v>4.0924149956408025</v>
      </c>
      <c r="AA45" s="198">
        <f t="shared" si="19"/>
        <v>-0.48398780864879187</v>
      </c>
      <c r="AB45" s="197">
        <f t="shared" si="14"/>
        <v>7.2948214386072269E-2</v>
      </c>
      <c r="AC45" s="199">
        <f t="shared" si="20"/>
        <v>3.1044263986262075E-3</v>
      </c>
      <c r="AD45" s="50"/>
      <c r="AE45" s="50"/>
    </row>
    <row r="46" spans="1:31" x14ac:dyDescent="0.25">
      <c r="A46" s="207" t="s">
        <v>186</v>
      </c>
      <c r="B46" s="195" t="s">
        <v>186</v>
      </c>
      <c r="C46" s="196">
        <v>738354</v>
      </c>
      <c r="D46" s="196">
        <v>621075</v>
      </c>
      <c r="E46" s="196">
        <v>206510</v>
      </c>
      <c r="F46" s="196">
        <v>352250</v>
      </c>
      <c r="G46" s="196">
        <v>597693</v>
      </c>
      <c r="H46" s="197">
        <f t="shared" si="21"/>
        <v>0.69678637331440729</v>
      </c>
      <c r="I46" s="198">
        <f t="shared" si="15"/>
        <v>-3.7647627098176595E-2</v>
      </c>
      <c r="J46" s="197">
        <f t="shared" si="12"/>
        <v>0.32764484352130513</v>
      </c>
      <c r="K46" s="199">
        <f t="shared" si="16"/>
        <v>0.35128531848792144</v>
      </c>
      <c r="L46" s="196">
        <v>290408</v>
      </c>
      <c r="M46" s="196">
        <v>269498</v>
      </c>
      <c r="N46" s="196">
        <v>66774</v>
      </c>
      <c r="O46" s="196">
        <v>101735</v>
      </c>
      <c r="P46" s="196">
        <v>185077</v>
      </c>
      <c r="Q46" s="197">
        <f t="shared" si="22"/>
        <v>0.81920676266771508</v>
      </c>
      <c r="R46" s="198">
        <f t="shared" si="17"/>
        <v>-0.31325278851791105</v>
      </c>
      <c r="S46" s="197">
        <f t="shared" si="13"/>
        <v>8.2198576646485319E-2</v>
      </c>
      <c r="T46" s="199">
        <f t="shared" si="18"/>
        <v>0.10877629968861779</v>
      </c>
      <c r="U46" s="196">
        <v>57126</v>
      </c>
      <c r="V46" s="196">
        <v>56040</v>
      </c>
      <c r="W46" s="196">
        <v>14879</v>
      </c>
      <c r="X46" s="196">
        <v>8530</v>
      </c>
      <c r="Y46" s="196">
        <v>17972</v>
      </c>
      <c r="Z46" s="197">
        <f t="shared" si="23"/>
        <v>1.1069167643610784</v>
      </c>
      <c r="AA46" s="198">
        <f t="shared" si="19"/>
        <v>-0.67930049964311201</v>
      </c>
      <c r="AB46" s="197">
        <f t="shared" si="14"/>
        <v>0.1122261007487152</v>
      </c>
      <c r="AC46" s="199">
        <f t="shared" si="20"/>
        <v>1.0562780129372311E-2</v>
      </c>
      <c r="AD46" s="50"/>
      <c r="AE46" s="50"/>
    </row>
    <row r="47" spans="1:31" x14ac:dyDescent="0.25">
      <c r="A47" s="207" t="s">
        <v>190</v>
      </c>
      <c r="B47" s="195" t="s">
        <v>190</v>
      </c>
      <c r="C47" s="196">
        <v>113907</v>
      </c>
      <c r="D47" s="196">
        <v>100905</v>
      </c>
      <c r="E47" s="196">
        <v>31342</v>
      </c>
      <c r="F47" s="196">
        <v>67413</v>
      </c>
      <c r="G47" s="196">
        <v>112601</v>
      </c>
      <c r="H47" s="197">
        <f t="shared" si="21"/>
        <v>0.67031581445715216</v>
      </c>
      <c r="I47" s="198">
        <f t="shared" si="15"/>
        <v>0.11591100540111987</v>
      </c>
      <c r="J47" s="197">
        <f t="shared" si="12"/>
        <v>6.1725897785890882E-2</v>
      </c>
      <c r="K47" s="199">
        <f t="shared" si="16"/>
        <v>0.20768884576934568</v>
      </c>
      <c r="L47" s="196">
        <v>119699</v>
      </c>
      <c r="M47" s="196">
        <v>117858</v>
      </c>
      <c r="N47" s="196">
        <v>39433</v>
      </c>
      <c r="O47" s="196">
        <v>78415</v>
      </c>
      <c r="P47" s="196">
        <v>135128</v>
      </c>
      <c r="Q47" s="197">
        <f t="shared" si="22"/>
        <v>0.72324172671045073</v>
      </c>
      <c r="R47" s="198">
        <f t="shared" si="17"/>
        <v>0.14653226764411409</v>
      </c>
      <c r="S47" s="197">
        <f t="shared" si="13"/>
        <v>6.001463858332623E-2</v>
      </c>
      <c r="T47" s="199">
        <f t="shared" si="18"/>
        <v>0.24923915729984764</v>
      </c>
      <c r="U47" s="196">
        <v>11913</v>
      </c>
      <c r="V47" s="196">
        <v>7919</v>
      </c>
      <c r="W47" s="196">
        <v>1351</v>
      </c>
      <c r="X47" s="196">
        <v>2030</v>
      </c>
      <c r="Y47" s="196">
        <v>4108</v>
      </c>
      <c r="Z47" s="197">
        <f t="shared" si="23"/>
        <v>1.0236453201970441</v>
      </c>
      <c r="AA47" s="198">
        <f t="shared" si="19"/>
        <v>-0.48124763227680267</v>
      </c>
      <c r="AB47" s="197">
        <f t="shared" si="14"/>
        <v>2.5652393827939129E-2</v>
      </c>
      <c r="AC47" s="199">
        <f t="shared" si="20"/>
        <v>7.5770710599414939E-3</v>
      </c>
      <c r="AD47" s="50"/>
      <c r="AE47" s="50"/>
    </row>
    <row r="48" spans="1:31" x14ac:dyDescent="0.25">
      <c r="A48" s="207" t="s">
        <v>199</v>
      </c>
      <c r="B48" s="195" t="s">
        <v>199</v>
      </c>
      <c r="C48" s="196">
        <v>46150</v>
      </c>
      <c r="D48" s="196">
        <v>39706</v>
      </c>
      <c r="E48" s="196">
        <v>12789</v>
      </c>
      <c r="F48" s="196">
        <v>25501</v>
      </c>
      <c r="G48" s="196">
        <v>53669</v>
      </c>
      <c r="H48" s="197">
        <f t="shared" si="21"/>
        <v>1.1045841339555311</v>
      </c>
      <c r="I48" s="198">
        <f t="shared" si="15"/>
        <v>0.35165969878607761</v>
      </c>
      <c r="J48" s="197">
        <f t="shared" si="12"/>
        <v>2.9420406641779182E-2</v>
      </c>
      <c r="K48" s="199">
        <f t="shared" si="16"/>
        <v>9.8663686049867735E-2</v>
      </c>
      <c r="L48" s="196">
        <v>88245</v>
      </c>
      <c r="M48" s="196">
        <v>70751</v>
      </c>
      <c r="N48" s="196">
        <v>22028</v>
      </c>
      <c r="O48" s="196">
        <v>35994</v>
      </c>
      <c r="P48" s="196">
        <v>83750</v>
      </c>
      <c r="Q48" s="197">
        <f t="shared" si="22"/>
        <v>1.3267766850030562</v>
      </c>
      <c r="R48" s="198">
        <f t="shared" si="17"/>
        <v>0.18372885188901922</v>
      </c>
      <c r="S48" s="197">
        <f t="shared" si="13"/>
        <v>3.7196036212728462E-2</v>
      </c>
      <c r="T48" s="199">
        <f t="shared" si="18"/>
        <v>0.15396380977242771</v>
      </c>
      <c r="U48" s="196">
        <v>16372</v>
      </c>
      <c r="V48" s="196">
        <v>15520</v>
      </c>
      <c r="W48" s="196">
        <v>3430</v>
      </c>
      <c r="X48" s="196">
        <v>1586</v>
      </c>
      <c r="Y48" s="196">
        <v>5155</v>
      </c>
      <c r="Z48" s="197">
        <f t="shared" si="23"/>
        <v>2.2503152585119799</v>
      </c>
      <c r="AA48" s="198">
        <f t="shared" si="19"/>
        <v>-0.66784793814432986</v>
      </c>
      <c r="AB48" s="197">
        <f t="shared" si="14"/>
        <v>3.2190382225663637E-2</v>
      </c>
      <c r="AC48" s="199">
        <f t="shared" si="20"/>
        <v>9.4768171865894299E-3</v>
      </c>
      <c r="AD48" s="50"/>
      <c r="AE48" s="50"/>
    </row>
    <row r="49" spans="1:31" x14ac:dyDescent="0.25">
      <c r="A49" s="207" t="s">
        <v>194</v>
      </c>
      <c r="B49" s="195" t="s">
        <v>194</v>
      </c>
      <c r="C49" s="196">
        <v>11879</v>
      </c>
      <c r="D49" s="196">
        <v>9770</v>
      </c>
      <c r="E49" s="196">
        <v>5423</v>
      </c>
      <c r="F49" s="196">
        <v>8418</v>
      </c>
      <c r="G49" s="196">
        <v>11840</v>
      </c>
      <c r="H49" s="197">
        <f t="shared" si="21"/>
        <v>0.4065098598241863</v>
      </c>
      <c r="I49" s="198">
        <f t="shared" si="15"/>
        <v>0.21187308085977485</v>
      </c>
      <c r="J49" s="197">
        <f t="shared" si="12"/>
        <v>6.4904808108715555E-3</v>
      </c>
      <c r="K49" s="199">
        <f t="shared" si="16"/>
        <v>4.262411934753417E-2</v>
      </c>
      <c r="L49" s="196">
        <v>39468</v>
      </c>
      <c r="M49" s="196">
        <v>37706</v>
      </c>
      <c r="N49" s="196">
        <v>13235</v>
      </c>
      <c r="O49" s="196">
        <v>20870</v>
      </c>
      <c r="P49" s="196">
        <v>33834</v>
      </c>
      <c r="Q49" s="197">
        <f t="shared" si="22"/>
        <v>0.62117872544321995</v>
      </c>
      <c r="R49" s="198">
        <f t="shared" si="17"/>
        <v>-0.10268922717869833</v>
      </c>
      <c r="S49" s="197">
        <f t="shared" si="13"/>
        <v>1.5026754498166624E-2</v>
      </c>
      <c r="T49" s="199">
        <f t="shared" si="18"/>
        <v>0.12180274104767494</v>
      </c>
      <c r="U49" s="196">
        <v>3668</v>
      </c>
      <c r="V49" s="196">
        <v>4410</v>
      </c>
      <c r="W49" s="196">
        <v>1309</v>
      </c>
      <c r="X49" s="196">
        <v>1242</v>
      </c>
      <c r="Y49" s="196">
        <v>2207</v>
      </c>
      <c r="Z49" s="197">
        <f t="shared" si="23"/>
        <v>0.77697262479871165</v>
      </c>
      <c r="AA49" s="198">
        <f t="shared" si="19"/>
        <v>-0.49954648526077094</v>
      </c>
      <c r="AB49" s="197">
        <f t="shared" si="14"/>
        <v>1.3781604960628446E-2</v>
      </c>
      <c r="AC49" s="199">
        <f t="shared" si="20"/>
        <v>7.9452222466222903E-3</v>
      </c>
      <c r="AD49" s="50"/>
      <c r="AE49" s="50"/>
    </row>
    <row r="50" spans="1:31" x14ac:dyDescent="0.25">
      <c r="A50" s="207" t="s">
        <v>203</v>
      </c>
      <c r="B50" s="195" t="s">
        <v>203</v>
      </c>
      <c r="C50" s="196">
        <v>62643</v>
      </c>
      <c r="D50" s="196">
        <v>66483</v>
      </c>
      <c r="E50" s="196">
        <v>15551</v>
      </c>
      <c r="F50" s="196">
        <v>46396</v>
      </c>
      <c r="G50" s="196">
        <v>69576</v>
      </c>
      <c r="H50" s="197">
        <f t="shared" si="21"/>
        <v>0.49961203552030353</v>
      </c>
      <c r="I50" s="198">
        <f t="shared" si="15"/>
        <v>4.6523171337033542E-2</v>
      </c>
      <c r="J50" s="197">
        <f t="shared" si="12"/>
        <v>3.814034568388508E-2</v>
      </c>
      <c r="K50" s="199">
        <f t="shared" si="16"/>
        <v>0.20685718363123906</v>
      </c>
      <c r="L50" s="196">
        <v>51124</v>
      </c>
      <c r="M50" s="196">
        <v>45437</v>
      </c>
      <c r="N50" s="196">
        <v>12678</v>
      </c>
      <c r="O50" s="196">
        <v>25260</v>
      </c>
      <c r="P50" s="196">
        <v>48096</v>
      </c>
      <c r="Q50" s="197">
        <f t="shared" si="22"/>
        <v>0.90403800475059382</v>
      </c>
      <c r="R50" s="198">
        <f t="shared" si="17"/>
        <v>5.8520588947333696E-2</v>
      </c>
      <c r="S50" s="197">
        <f t="shared" si="13"/>
        <v>2.1360961882834484E-2</v>
      </c>
      <c r="T50" s="199">
        <f t="shared" si="18"/>
        <v>0.14299475543187412</v>
      </c>
      <c r="U50" s="196">
        <v>2081</v>
      </c>
      <c r="V50" s="196">
        <v>2259</v>
      </c>
      <c r="W50" s="196">
        <v>738</v>
      </c>
      <c r="X50" s="196">
        <v>1138</v>
      </c>
      <c r="Y50" s="196">
        <v>1983</v>
      </c>
      <c r="Z50" s="197">
        <f t="shared" si="23"/>
        <v>0.74253075571177507</v>
      </c>
      <c r="AA50" s="198">
        <f t="shared" si="19"/>
        <v>-0.12217795484727756</v>
      </c>
      <c r="AB50" s="197">
        <f t="shared" si="14"/>
        <v>1.2382837624343548E-2</v>
      </c>
      <c r="AC50" s="199">
        <f t="shared" si="20"/>
        <v>5.8956794748296409E-3</v>
      </c>
      <c r="AD50" s="50"/>
      <c r="AE50" s="50"/>
    </row>
    <row r="51" spans="1:31" x14ac:dyDescent="0.25">
      <c r="A51" s="207" t="s">
        <v>207</v>
      </c>
      <c r="B51" s="195" t="s">
        <v>207</v>
      </c>
      <c r="C51" s="196">
        <v>21388</v>
      </c>
      <c r="D51" s="196">
        <v>21787</v>
      </c>
      <c r="E51" s="196">
        <v>5279</v>
      </c>
      <c r="F51" s="196">
        <v>8333</v>
      </c>
      <c r="G51" s="196">
        <v>24390</v>
      </c>
      <c r="H51" s="197">
        <f t="shared" si="21"/>
        <v>1.9269170766830674</v>
      </c>
      <c r="I51" s="198">
        <f t="shared" si="15"/>
        <v>0.11947491623445172</v>
      </c>
      <c r="J51" s="197">
        <f t="shared" si="12"/>
        <v>1.3370171197395036E-2</v>
      </c>
      <c r="K51" s="199">
        <f t="shared" si="16"/>
        <v>5.7334273624823698E-2</v>
      </c>
      <c r="L51" s="196">
        <v>211235</v>
      </c>
      <c r="M51" s="196">
        <v>220591</v>
      </c>
      <c r="N51" s="196">
        <v>41669</v>
      </c>
      <c r="O51" s="196">
        <v>62984</v>
      </c>
      <c r="P51" s="196">
        <v>206652</v>
      </c>
      <c r="Q51" s="197">
        <f t="shared" si="22"/>
        <v>2.2810237520640162</v>
      </c>
      <c r="R51" s="198">
        <f t="shared" si="17"/>
        <v>-6.3189341360255002E-2</v>
      </c>
      <c r="S51" s="197">
        <f t="shared" si="13"/>
        <v>9.1780719706659838E-2</v>
      </c>
      <c r="T51" s="199">
        <f t="shared" si="18"/>
        <v>0.48578279266572638</v>
      </c>
      <c r="U51" s="196">
        <v>361</v>
      </c>
      <c r="V51" s="196">
        <v>326</v>
      </c>
      <c r="W51" s="196">
        <v>124</v>
      </c>
      <c r="X51" s="196">
        <v>101</v>
      </c>
      <c r="Y51" s="196">
        <v>176</v>
      </c>
      <c r="Z51" s="197">
        <f t="shared" si="23"/>
        <v>0.74257425742574257</v>
      </c>
      <c r="AA51" s="198">
        <f t="shared" si="19"/>
        <v>-0.46012269938650308</v>
      </c>
      <c r="AB51" s="197">
        <f t="shared" si="14"/>
        <v>1.0990314785095634E-3</v>
      </c>
      <c r="AC51" s="199">
        <f t="shared" si="20"/>
        <v>4.1372825575928537E-4</v>
      </c>
      <c r="AD51" s="50"/>
      <c r="AE51" s="50"/>
    </row>
    <row r="52" spans="1:31" x14ac:dyDescent="0.25">
      <c r="A52" s="207" t="s">
        <v>229</v>
      </c>
      <c r="B52" s="195" t="s">
        <v>229</v>
      </c>
      <c r="C52" s="196">
        <v>51927</v>
      </c>
      <c r="D52" s="196">
        <v>42310</v>
      </c>
      <c r="E52" s="196">
        <v>16787</v>
      </c>
      <c r="F52" s="196">
        <v>47128</v>
      </c>
      <c r="G52" s="196">
        <v>65760</v>
      </c>
      <c r="H52" s="197">
        <f t="shared" si="21"/>
        <v>0.39534883720930236</v>
      </c>
      <c r="I52" s="198">
        <f t="shared" si="15"/>
        <v>0.55424249586386187</v>
      </c>
      <c r="J52" s="197">
        <f t="shared" si="12"/>
        <v>3.6048481260381203E-2</v>
      </c>
      <c r="K52" s="199">
        <f t="shared" si="16"/>
        <v>0.26879764556806801</v>
      </c>
      <c r="L52" s="196">
        <v>43378</v>
      </c>
      <c r="M52" s="196">
        <v>35449</v>
      </c>
      <c r="N52" s="196">
        <v>9278</v>
      </c>
      <c r="O52" s="196">
        <v>11234</v>
      </c>
      <c r="P52" s="196">
        <v>29610</v>
      </c>
      <c r="Q52" s="197">
        <f t="shared" si="22"/>
        <v>1.6357486202599252</v>
      </c>
      <c r="R52" s="198">
        <f t="shared" si="17"/>
        <v>-0.16471550678439451</v>
      </c>
      <c r="S52" s="197">
        <f t="shared" si="13"/>
        <v>1.3150741877718086E-2</v>
      </c>
      <c r="T52" s="199">
        <f t="shared" si="18"/>
        <v>0.12103251650350508</v>
      </c>
      <c r="U52" s="196">
        <v>4853</v>
      </c>
      <c r="V52" s="196">
        <v>3546</v>
      </c>
      <c r="W52" s="196">
        <v>360</v>
      </c>
      <c r="X52" s="196">
        <v>2649</v>
      </c>
      <c r="Y52" s="196">
        <v>768</v>
      </c>
      <c r="Z52" s="197">
        <f t="shared" si="23"/>
        <v>-0.71007927519818792</v>
      </c>
      <c r="AA52" s="198">
        <f t="shared" si="19"/>
        <v>-0.78341793570219964</v>
      </c>
      <c r="AB52" s="197">
        <f t="shared" si="14"/>
        <v>4.7957737244053679E-3</v>
      </c>
      <c r="AC52" s="199">
        <f t="shared" si="20"/>
        <v>3.1392425759774367E-3</v>
      </c>
      <c r="AD52" s="50"/>
      <c r="AE52" s="50"/>
    </row>
    <row r="53" spans="1:31" x14ac:dyDescent="0.25">
      <c r="A53" s="207" t="s">
        <v>219</v>
      </c>
      <c r="B53" s="195" t="s">
        <v>219</v>
      </c>
      <c r="C53" s="196">
        <v>27703</v>
      </c>
      <c r="D53" s="196">
        <v>24207</v>
      </c>
      <c r="E53" s="196">
        <v>7717</v>
      </c>
      <c r="F53" s="196">
        <v>17567</v>
      </c>
      <c r="G53" s="196">
        <v>25131</v>
      </c>
      <c r="H53" s="197">
        <f t="shared" si="21"/>
        <v>0.43058006489440426</v>
      </c>
      <c r="I53" s="198">
        <f t="shared" si="15"/>
        <v>3.8170777047961346E-2</v>
      </c>
      <c r="J53" s="197">
        <f t="shared" si="12"/>
        <v>1.3776374430575427E-2</v>
      </c>
      <c r="K53" s="199">
        <f t="shared" si="16"/>
        <v>0.10160425645462558</v>
      </c>
      <c r="L53" s="196">
        <v>36068</v>
      </c>
      <c r="M53" s="196">
        <v>35393</v>
      </c>
      <c r="N53" s="196">
        <v>8524</v>
      </c>
      <c r="O53" s="196">
        <v>19022</v>
      </c>
      <c r="P53" s="196">
        <v>37786</v>
      </c>
      <c r="Q53" s="197">
        <f t="shared" si="22"/>
        <v>0.98643675743875514</v>
      </c>
      <c r="R53" s="198">
        <f t="shared" si="17"/>
        <v>6.7612239708416899E-2</v>
      </c>
      <c r="S53" s="197">
        <f t="shared" si="13"/>
        <v>1.6781963275631733E-2</v>
      </c>
      <c r="T53" s="199">
        <f t="shared" si="18"/>
        <v>0.1527682318409328</v>
      </c>
      <c r="U53" s="196">
        <v>5480</v>
      </c>
      <c r="V53" s="196">
        <v>5736</v>
      </c>
      <c r="W53" s="196">
        <v>3148</v>
      </c>
      <c r="X53" s="196">
        <v>86</v>
      </c>
      <c r="Y53" s="196">
        <v>4297</v>
      </c>
      <c r="Z53" s="197">
        <f t="shared" si="23"/>
        <v>48.965116279069768</v>
      </c>
      <c r="AA53" s="198">
        <f t="shared" si="19"/>
        <v>-0.25087168758716871</v>
      </c>
      <c r="AB53" s="197">
        <f t="shared" si="14"/>
        <v>2.6832603767929512E-2</v>
      </c>
      <c r="AC53" s="199">
        <f t="shared" si="20"/>
        <v>1.7372706616749278E-2</v>
      </c>
      <c r="AD53" s="50"/>
      <c r="AE53" s="50"/>
    </row>
    <row r="54" spans="1:31" x14ac:dyDescent="0.25">
      <c r="A54" s="207" t="s">
        <v>231</v>
      </c>
      <c r="B54" s="195" t="s">
        <v>231</v>
      </c>
      <c r="C54" s="196">
        <v>120</v>
      </c>
      <c r="D54" s="196">
        <v>46</v>
      </c>
      <c r="E54" s="196">
        <v>11</v>
      </c>
      <c r="F54" s="196">
        <v>31</v>
      </c>
      <c r="G54" s="196">
        <v>112</v>
      </c>
      <c r="H54" s="197">
        <f t="shared" si="21"/>
        <v>2.6129032258064515</v>
      </c>
      <c r="I54" s="198">
        <f t="shared" si="15"/>
        <v>1.4347826086956523</v>
      </c>
      <c r="J54" s="197">
        <f t="shared" si="12"/>
        <v>6.1396440102839039E-5</v>
      </c>
      <c r="K54" s="199">
        <f t="shared" si="16"/>
        <v>1.9608873015039305E-3</v>
      </c>
      <c r="L54" s="196">
        <v>118</v>
      </c>
      <c r="M54" s="196">
        <v>145</v>
      </c>
      <c r="N54" s="196">
        <v>33</v>
      </c>
      <c r="O54" s="196">
        <v>53</v>
      </c>
      <c r="P54" s="196">
        <v>189</v>
      </c>
      <c r="Q54" s="197">
        <f t="shared" si="22"/>
        <v>2.5660377358490565</v>
      </c>
      <c r="R54" s="198">
        <f t="shared" si="17"/>
        <v>0.30344827586206891</v>
      </c>
      <c r="S54" s="197">
        <f t="shared" si="13"/>
        <v>8.3940905602455872E-5</v>
      </c>
      <c r="T54" s="199">
        <f t="shared" si="18"/>
        <v>3.3089973212878827E-3</v>
      </c>
      <c r="U54" s="196">
        <v>21</v>
      </c>
      <c r="V54" s="196">
        <v>19</v>
      </c>
      <c r="W54" s="196">
        <v>5</v>
      </c>
      <c r="X54" s="196">
        <v>6</v>
      </c>
      <c r="Y54" s="196">
        <v>19</v>
      </c>
      <c r="Z54" s="197">
        <f t="shared" si="23"/>
        <v>2.1666666666666665</v>
      </c>
      <c r="AA54" s="198">
        <f t="shared" si="19"/>
        <v>0</v>
      </c>
      <c r="AB54" s="197">
        <f t="shared" si="14"/>
        <v>1.1864544370273696E-4</v>
      </c>
      <c r="AC54" s="199">
        <f t="shared" si="20"/>
        <v>3.3265052436227391E-4</v>
      </c>
      <c r="AD54" s="50"/>
      <c r="AE54" s="50"/>
    </row>
    <row r="55" spans="1:31" x14ac:dyDescent="0.25">
      <c r="A55" s="207" t="s">
        <v>211</v>
      </c>
      <c r="B55" s="195" t="s">
        <v>211</v>
      </c>
      <c r="C55" s="196">
        <v>26532</v>
      </c>
      <c r="D55" s="196">
        <v>24975</v>
      </c>
      <c r="E55" s="196">
        <v>5686</v>
      </c>
      <c r="F55" s="196">
        <v>14995</v>
      </c>
      <c r="G55" s="196">
        <v>21696</v>
      </c>
      <c r="H55" s="197">
        <f t="shared" si="21"/>
        <v>0.4468822940980326</v>
      </c>
      <c r="I55" s="198">
        <f t="shared" si="15"/>
        <v>-0.13129129129129125</v>
      </c>
      <c r="J55" s="197">
        <f t="shared" si="12"/>
        <v>1.1893367539921391E-2</v>
      </c>
      <c r="K55" s="199">
        <f t="shared" si="16"/>
        <v>0.16916167664670659</v>
      </c>
      <c r="L55" s="196">
        <v>21631</v>
      </c>
      <c r="M55" s="196">
        <v>21012</v>
      </c>
      <c r="N55" s="196">
        <v>4832</v>
      </c>
      <c r="O55" s="196">
        <v>10276</v>
      </c>
      <c r="P55" s="196">
        <v>16365</v>
      </c>
      <c r="Q55" s="197">
        <f t="shared" si="22"/>
        <v>0.59254573764110541</v>
      </c>
      <c r="R55" s="198">
        <f t="shared" si="17"/>
        <v>-0.22115933752141637</v>
      </c>
      <c r="S55" s="197">
        <f t="shared" si="13"/>
        <v>7.2682165089110601E-3</v>
      </c>
      <c r="T55" s="199">
        <f t="shared" si="18"/>
        <v>0.12759636976047903</v>
      </c>
      <c r="U55" s="196">
        <v>2329</v>
      </c>
      <c r="V55" s="196">
        <v>3138</v>
      </c>
      <c r="W55" s="196">
        <v>805</v>
      </c>
      <c r="X55" s="196">
        <v>752</v>
      </c>
      <c r="Y55" s="196">
        <v>1377</v>
      </c>
      <c r="Z55" s="197">
        <f t="shared" si="23"/>
        <v>0.8311170212765957</v>
      </c>
      <c r="AA55" s="198">
        <f t="shared" si="19"/>
        <v>-0.56118546845124284</v>
      </c>
      <c r="AB55" s="197">
        <f t="shared" si="14"/>
        <v>8.5986724199299362E-3</v>
      </c>
      <c r="AC55" s="199">
        <f t="shared" si="20"/>
        <v>1.0736339820359281E-2</v>
      </c>
      <c r="AD55" s="50"/>
      <c r="AE55" s="50"/>
    </row>
    <row r="56" spans="1:31" x14ac:dyDescent="0.25">
      <c r="A56" s="207" t="s">
        <v>225</v>
      </c>
      <c r="B56" s="195" t="s">
        <v>225</v>
      </c>
      <c r="C56" s="196">
        <v>44875</v>
      </c>
      <c r="D56" s="196">
        <v>41333</v>
      </c>
      <c r="E56" s="196">
        <v>13445</v>
      </c>
      <c r="F56" s="196">
        <v>12795</v>
      </c>
      <c r="G56" s="196">
        <v>21271</v>
      </c>
      <c r="H56" s="197">
        <f t="shared" si="21"/>
        <v>0.66244626807346618</v>
      </c>
      <c r="I56" s="198">
        <f t="shared" si="15"/>
        <v>-0.4853748820555005</v>
      </c>
      <c r="J56" s="197">
        <f t="shared" si="12"/>
        <v>1.1660389977031154E-2</v>
      </c>
      <c r="K56" s="199">
        <f t="shared" si="16"/>
        <v>7.924934613980314E-2</v>
      </c>
      <c r="L56" s="196">
        <v>35918</v>
      </c>
      <c r="M56" s="196">
        <v>26615</v>
      </c>
      <c r="N56" s="196">
        <v>9898</v>
      </c>
      <c r="O56" s="196">
        <v>3792</v>
      </c>
      <c r="P56" s="196">
        <v>15476</v>
      </c>
      <c r="Q56" s="197">
        <f t="shared" si="22"/>
        <v>3.0812236286919834</v>
      </c>
      <c r="R56" s="198">
        <f t="shared" si="17"/>
        <v>-0.41852338906631603</v>
      </c>
      <c r="S56" s="197">
        <f t="shared" si="13"/>
        <v>6.8733833603365456E-3</v>
      </c>
      <c r="T56" s="199">
        <f t="shared" si="18"/>
        <v>5.7658919696281008E-2</v>
      </c>
      <c r="U56" s="196">
        <v>5566</v>
      </c>
      <c r="V56" s="196">
        <v>4218</v>
      </c>
      <c r="W56" s="196">
        <v>1339</v>
      </c>
      <c r="X56" s="196">
        <v>132</v>
      </c>
      <c r="Y56" s="196">
        <v>422</v>
      </c>
      <c r="Z56" s="197">
        <f t="shared" si="23"/>
        <v>2.1969696969696968</v>
      </c>
      <c r="AA56" s="198">
        <f t="shared" si="19"/>
        <v>-0.89995258416311052</v>
      </c>
      <c r="AB56" s="197">
        <f t="shared" si="14"/>
        <v>2.6351777496081579E-3</v>
      </c>
      <c r="AC56" s="199">
        <f t="shared" si="20"/>
        <v>1.5722450317802136E-3</v>
      </c>
      <c r="AD56" s="50"/>
      <c r="AE56" s="50"/>
    </row>
    <row r="57" spans="1:31" x14ac:dyDescent="0.25">
      <c r="A57" s="207" t="s">
        <v>246</v>
      </c>
      <c r="B57" s="195" t="s">
        <v>375</v>
      </c>
      <c r="C57" s="196">
        <v>2401</v>
      </c>
      <c r="D57" s="196">
        <v>2322</v>
      </c>
      <c r="E57" s="196">
        <v>647</v>
      </c>
      <c r="F57" s="196">
        <v>1335</v>
      </c>
      <c r="G57" s="196">
        <v>2203</v>
      </c>
      <c r="H57" s="197">
        <f t="shared" si="21"/>
        <v>0.6501872659176029</v>
      </c>
      <c r="I57" s="198">
        <f t="shared" si="15"/>
        <v>-5.1248923341946639E-2</v>
      </c>
      <c r="J57" s="197">
        <f t="shared" si="12"/>
        <v>1.2076460495228072E-3</v>
      </c>
      <c r="K57" s="199">
        <f t="shared" si="16"/>
        <v>4.8485782199137246E-2</v>
      </c>
      <c r="L57" s="196">
        <v>3521</v>
      </c>
      <c r="M57" s="196">
        <v>3881</v>
      </c>
      <c r="N57" s="196">
        <v>1022</v>
      </c>
      <c r="O57" s="196">
        <v>1981</v>
      </c>
      <c r="P57" s="196">
        <v>4257</v>
      </c>
      <c r="Q57" s="197">
        <f t="shared" si="22"/>
        <v>1.1489146895507321</v>
      </c>
      <c r="R57" s="198">
        <f t="shared" si="17"/>
        <v>9.6882246843597031E-2</v>
      </c>
      <c r="S57" s="197">
        <f t="shared" si="13"/>
        <v>1.8906689690457918E-3</v>
      </c>
      <c r="T57" s="199">
        <f t="shared" si="18"/>
        <v>9.3692226428382777E-2</v>
      </c>
      <c r="U57" s="196">
        <v>393</v>
      </c>
      <c r="V57" s="196">
        <v>574</v>
      </c>
      <c r="W57" s="196">
        <v>154</v>
      </c>
      <c r="X57" s="196">
        <v>157</v>
      </c>
      <c r="Y57" s="196">
        <v>486</v>
      </c>
      <c r="Z57" s="197">
        <f t="shared" si="23"/>
        <v>2.0955414012738856</v>
      </c>
      <c r="AA57" s="198">
        <f t="shared" si="19"/>
        <v>-0.15331010452961669</v>
      </c>
      <c r="AB57" s="197">
        <f t="shared" si="14"/>
        <v>3.034825559975272E-3</v>
      </c>
      <c r="AC57" s="199">
        <f t="shared" si="20"/>
        <v>1.0696364116559557E-2</v>
      </c>
      <c r="AD57" s="50"/>
      <c r="AE57" s="50"/>
    </row>
    <row r="58" spans="1:31" x14ac:dyDescent="0.25">
      <c r="A58" s="207" t="s">
        <v>221</v>
      </c>
      <c r="B58" s="195" t="s">
        <v>221</v>
      </c>
      <c r="C58" s="196">
        <v>10096</v>
      </c>
      <c r="D58" s="196">
        <v>10100</v>
      </c>
      <c r="E58" s="196">
        <v>4088</v>
      </c>
      <c r="F58" s="196">
        <v>1654</v>
      </c>
      <c r="G58" s="196">
        <v>4383</v>
      </c>
      <c r="H58" s="197">
        <f t="shared" si="21"/>
        <v>1.6499395405078596</v>
      </c>
      <c r="I58" s="198">
        <f t="shared" si="15"/>
        <v>-0.5660396039603961</v>
      </c>
      <c r="J58" s="197">
        <f t="shared" si="12"/>
        <v>2.4026839015244953E-3</v>
      </c>
      <c r="K58" s="199">
        <f t="shared" si="16"/>
        <v>3.1254902520073589E-2</v>
      </c>
      <c r="L58" s="196">
        <v>10278</v>
      </c>
      <c r="M58" s="196">
        <v>7499</v>
      </c>
      <c r="N58" s="196">
        <v>3067</v>
      </c>
      <c r="O58" s="196">
        <v>3243</v>
      </c>
      <c r="P58" s="196">
        <v>6702</v>
      </c>
      <c r="Q58" s="197">
        <f t="shared" si="22"/>
        <v>1.0666049953746533</v>
      </c>
      <c r="R58" s="198">
        <f t="shared" si="17"/>
        <v>-0.10628083744499262</v>
      </c>
      <c r="S58" s="197">
        <f t="shared" si="13"/>
        <v>2.9765711605696256E-3</v>
      </c>
      <c r="T58" s="199">
        <f t="shared" si="18"/>
        <v>4.7791548411940041E-2</v>
      </c>
      <c r="U58" s="196">
        <v>2107</v>
      </c>
      <c r="V58" s="196">
        <v>923</v>
      </c>
      <c r="W58" s="196">
        <v>446</v>
      </c>
      <c r="X58" s="196">
        <v>40</v>
      </c>
      <c r="Y58" s="196">
        <v>138</v>
      </c>
      <c r="Z58" s="197">
        <f t="shared" si="23"/>
        <v>2.4500000000000002</v>
      </c>
      <c r="AA58" s="198">
        <f t="shared" si="19"/>
        <v>-0.85048754062838572</v>
      </c>
      <c r="AB58" s="197">
        <f t="shared" si="14"/>
        <v>8.6174059110408956E-4</v>
      </c>
      <c r="AC58" s="199">
        <f t="shared" si="20"/>
        <v>9.8406948386268664E-4</v>
      </c>
      <c r="AD58" s="50"/>
      <c r="AE58" s="50"/>
    </row>
    <row r="59" spans="1:31" x14ac:dyDescent="0.25">
      <c r="A59" s="207" t="s">
        <v>243</v>
      </c>
      <c r="B59" s="195" t="s">
        <v>244</v>
      </c>
      <c r="C59" s="196">
        <v>1951</v>
      </c>
      <c r="D59" s="196">
        <v>1359</v>
      </c>
      <c r="E59" s="196">
        <v>771</v>
      </c>
      <c r="F59" s="196">
        <v>1473</v>
      </c>
      <c r="G59" s="196">
        <v>4565</v>
      </c>
      <c r="H59" s="197">
        <f t="shared" si="21"/>
        <v>2.0991174473862864</v>
      </c>
      <c r="I59" s="198">
        <f t="shared" si="15"/>
        <v>2.3590875643855775</v>
      </c>
      <c r="J59" s="197">
        <f t="shared" si="12"/>
        <v>2.502453116691609E-3</v>
      </c>
      <c r="K59" s="199">
        <f t="shared" si="16"/>
        <v>9.8645115284050386E-2</v>
      </c>
      <c r="L59" s="196">
        <v>2490</v>
      </c>
      <c r="M59" s="196">
        <v>3344</v>
      </c>
      <c r="N59" s="196">
        <v>1129</v>
      </c>
      <c r="O59" s="196">
        <v>1382</v>
      </c>
      <c r="P59" s="196">
        <v>4162</v>
      </c>
      <c r="Q59" s="197">
        <f t="shared" si="22"/>
        <v>2.0115774240231548</v>
      </c>
      <c r="R59" s="198">
        <f t="shared" si="17"/>
        <v>0.24461722488038284</v>
      </c>
      <c r="S59" s="197">
        <f t="shared" si="13"/>
        <v>1.8484764503567267E-3</v>
      </c>
      <c r="T59" s="199">
        <f t="shared" si="18"/>
        <v>8.9936685610562478E-2</v>
      </c>
      <c r="U59" s="196">
        <v>134</v>
      </c>
      <c r="V59" s="196">
        <v>236</v>
      </c>
      <c r="W59" s="196">
        <v>96</v>
      </c>
      <c r="X59" s="196">
        <v>125</v>
      </c>
      <c r="Y59" s="196">
        <v>319</v>
      </c>
      <c r="Z59" s="197">
        <f t="shared" si="23"/>
        <v>1.552</v>
      </c>
      <c r="AA59" s="198">
        <f t="shared" si="19"/>
        <v>0.35169491525423724</v>
      </c>
      <c r="AB59" s="197">
        <f t="shared" si="14"/>
        <v>1.9919945547985838E-3</v>
      </c>
      <c r="AC59" s="199">
        <f t="shared" si="20"/>
        <v>6.8932731162348465E-3</v>
      </c>
      <c r="AD59" s="50"/>
      <c r="AE59" s="50"/>
    </row>
    <row r="60" spans="1:31" x14ac:dyDescent="0.25">
      <c r="A60" s="207" t="s">
        <v>235</v>
      </c>
      <c r="B60" s="195" t="s">
        <v>235</v>
      </c>
      <c r="C60" s="196">
        <v>2015</v>
      </c>
      <c r="D60" s="196">
        <v>2150</v>
      </c>
      <c r="E60" s="196">
        <v>399</v>
      </c>
      <c r="F60" s="196">
        <v>969</v>
      </c>
      <c r="G60" s="196">
        <v>2669</v>
      </c>
      <c r="H60" s="197">
        <f t="shared" si="21"/>
        <v>1.7543859649122808</v>
      </c>
      <c r="I60" s="198">
        <f t="shared" si="15"/>
        <v>0.24139534883720937</v>
      </c>
      <c r="J60" s="197">
        <f t="shared" si="12"/>
        <v>1.463099094950691E-3</v>
      </c>
      <c r="K60" s="199">
        <f t="shared" si="16"/>
        <v>8.4182305630026807E-2</v>
      </c>
      <c r="L60" s="196">
        <v>2070</v>
      </c>
      <c r="M60" s="196">
        <v>2527</v>
      </c>
      <c r="N60" s="196">
        <v>672</v>
      </c>
      <c r="O60" s="196">
        <v>806</v>
      </c>
      <c r="P60" s="196">
        <v>2581</v>
      </c>
      <c r="Q60" s="197">
        <f t="shared" si="22"/>
        <v>2.2022332506203472</v>
      </c>
      <c r="R60" s="198">
        <f t="shared" si="17"/>
        <v>2.13692125049465E-2</v>
      </c>
      <c r="S60" s="197">
        <f t="shared" si="13"/>
        <v>1.1463041130155482E-3</v>
      </c>
      <c r="T60" s="199">
        <f t="shared" si="18"/>
        <v>8.1406718183251847E-2</v>
      </c>
      <c r="U60" s="196">
        <v>102</v>
      </c>
      <c r="V60" s="196">
        <v>169</v>
      </c>
      <c r="W60" s="196">
        <v>34</v>
      </c>
      <c r="X60" s="196">
        <v>80</v>
      </c>
      <c r="Y60" s="196">
        <v>149</v>
      </c>
      <c r="Z60" s="197">
        <f t="shared" si="23"/>
        <v>0.86250000000000004</v>
      </c>
      <c r="AA60" s="198">
        <f t="shared" si="19"/>
        <v>-0.11834319526627224</v>
      </c>
      <c r="AB60" s="197">
        <f t="shared" si="14"/>
        <v>9.3043005851093719E-4</v>
      </c>
      <c r="AC60" s="199">
        <f t="shared" si="20"/>
        <v>4.6995741996530517E-3</v>
      </c>
      <c r="AD60" s="50"/>
      <c r="AE60" s="50"/>
    </row>
    <row r="61" spans="1:31" x14ac:dyDescent="0.25">
      <c r="A61" s="207" t="s">
        <v>223</v>
      </c>
      <c r="B61" s="195" t="s">
        <v>223</v>
      </c>
      <c r="C61" s="196">
        <v>4459</v>
      </c>
      <c r="D61" s="196">
        <v>3438</v>
      </c>
      <c r="E61" s="196">
        <v>1818</v>
      </c>
      <c r="F61" s="196">
        <v>514</v>
      </c>
      <c r="G61" s="196">
        <v>1989</v>
      </c>
      <c r="H61" s="197">
        <f t="shared" si="21"/>
        <v>2.8696498054474708</v>
      </c>
      <c r="I61" s="198">
        <f t="shared" si="15"/>
        <v>-0.42146596858638741</v>
      </c>
      <c r="J61" s="197">
        <f t="shared" si="12"/>
        <v>1.0903349943263111E-3</v>
      </c>
      <c r="K61" s="199">
        <f t="shared" si="16"/>
        <v>9.9466411957973063E-3</v>
      </c>
      <c r="L61" s="196">
        <v>13976</v>
      </c>
      <c r="M61" s="196">
        <v>12867</v>
      </c>
      <c r="N61" s="196">
        <v>4615</v>
      </c>
      <c r="O61" s="196">
        <v>2160</v>
      </c>
      <c r="P61" s="196">
        <v>8666</v>
      </c>
      <c r="Q61" s="197">
        <f t="shared" si="22"/>
        <v>3.0120370370370368</v>
      </c>
      <c r="R61" s="198">
        <f t="shared" si="17"/>
        <v>-0.32649413227636592</v>
      </c>
      <c r="S61" s="197">
        <f t="shared" si="13"/>
        <v>3.8488459679940877E-3</v>
      </c>
      <c r="T61" s="199">
        <f t="shared" si="18"/>
        <v>4.3337150629853924E-2</v>
      </c>
      <c r="U61" s="196">
        <v>1513</v>
      </c>
      <c r="V61" s="196">
        <v>799</v>
      </c>
      <c r="W61" s="196">
        <v>330</v>
      </c>
      <c r="X61" s="196">
        <v>64</v>
      </c>
      <c r="Y61" s="196">
        <v>111</v>
      </c>
      <c r="Z61" s="197">
        <f t="shared" si="23"/>
        <v>0.734375</v>
      </c>
      <c r="AA61" s="198">
        <f t="shared" si="19"/>
        <v>-0.86107634543178979</v>
      </c>
      <c r="AB61" s="197">
        <f t="shared" si="14"/>
        <v>6.931391711054633E-4</v>
      </c>
      <c r="AC61" s="199">
        <f t="shared" si="20"/>
        <v>5.5509159011236855E-4</v>
      </c>
      <c r="AD61" s="50"/>
      <c r="AE61" s="50"/>
    </row>
    <row r="62" spans="1:31" x14ac:dyDescent="0.25">
      <c r="A62" s="207" t="s">
        <v>215</v>
      </c>
      <c r="B62" s="195" t="s">
        <v>215</v>
      </c>
      <c r="C62" s="196">
        <v>10942</v>
      </c>
      <c r="D62" s="196">
        <v>11284</v>
      </c>
      <c r="E62" s="196">
        <v>2905</v>
      </c>
      <c r="F62" s="196">
        <v>4962</v>
      </c>
      <c r="G62" s="196">
        <v>10030</v>
      </c>
      <c r="H62" s="197">
        <f t="shared" si="21"/>
        <v>1.0213623538895606</v>
      </c>
      <c r="I62" s="198">
        <f t="shared" si="15"/>
        <v>-0.11113080467919179</v>
      </c>
      <c r="J62" s="197">
        <f t="shared" si="12"/>
        <v>5.4982704842096034E-3</v>
      </c>
      <c r="K62" s="199">
        <f t="shared" si="16"/>
        <v>0.14542554733942295</v>
      </c>
      <c r="L62" s="196">
        <v>6083</v>
      </c>
      <c r="M62" s="196">
        <v>5517</v>
      </c>
      <c r="N62" s="196">
        <v>1489</v>
      </c>
      <c r="O62" s="196">
        <v>2091</v>
      </c>
      <c r="P62" s="196">
        <v>5617</v>
      </c>
      <c r="Q62" s="197">
        <f t="shared" si="22"/>
        <v>1.6862745098039214</v>
      </c>
      <c r="R62" s="198">
        <f t="shared" si="17"/>
        <v>1.8125793003443968E-2</v>
      </c>
      <c r="S62" s="197">
        <f t="shared" si="13"/>
        <v>2.4946881839629344E-3</v>
      </c>
      <c r="T62" s="199">
        <f t="shared" si="18"/>
        <v>8.1441206321589091E-2</v>
      </c>
      <c r="U62" s="196">
        <v>964</v>
      </c>
      <c r="V62" s="196">
        <v>1172</v>
      </c>
      <c r="W62" s="196">
        <v>356</v>
      </c>
      <c r="X62" s="196">
        <v>282</v>
      </c>
      <c r="Y62" s="196">
        <v>607</v>
      </c>
      <c r="Z62" s="197">
        <f t="shared" si="23"/>
        <v>1.1524822695035462</v>
      </c>
      <c r="AA62" s="198">
        <f t="shared" si="19"/>
        <v>-0.48208191126279865</v>
      </c>
      <c r="AB62" s="197">
        <f t="shared" si="14"/>
        <v>3.7904097014505966E-3</v>
      </c>
      <c r="AC62" s="199">
        <f t="shared" si="20"/>
        <v>8.800927939683921E-3</v>
      </c>
      <c r="AD62" s="50"/>
      <c r="AE62" s="50"/>
    </row>
    <row r="63" spans="1:31" x14ac:dyDescent="0.25">
      <c r="A63" s="207" t="s">
        <v>241</v>
      </c>
      <c r="B63" s="195" t="s">
        <v>241</v>
      </c>
      <c r="C63" s="196">
        <v>9679</v>
      </c>
      <c r="D63" s="196">
        <v>6770</v>
      </c>
      <c r="E63" s="196">
        <v>2032</v>
      </c>
      <c r="F63" s="196">
        <v>8812</v>
      </c>
      <c r="G63" s="196">
        <v>14123</v>
      </c>
      <c r="H63" s="197">
        <f t="shared" si="21"/>
        <v>0.60270086246028143</v>
      </c>
      <c r="I63" s="198">
        <f t="shared" si="15"/>
        <v>1.0861152141802068</v>
      </c>
      <c r="J63" s="197">
        <f t="shared" si="12"/>
        <v>7.7419814604678186E-3</v>
      </c>
      <c r="K63" s="199">
        <f t="shared" si="16"/>
        <v>0.23344187507231526</v>
      </c>
      <c r="L63" s="196">
        <v>4309</v>
      </c>
      <c r="M63" s="196">
        <v>4243</v>
      </c>
      <c r="N63" s="196">
        <v>806</v>
      </c>
      <c r="O63" s="196">
        <v>3089</v>
      </c>
      <c r="P63" s="196">
        <v>6289</v>
      </c>
      <c r="Q63" s="197">
        <f t="shared" si="22"/>
        <v>1.0359339592101002</v>
      </c>
      <c r="R63" s="198">
        <f t="shared" si="17"/>
        <v>0.48220598633042666</v>
      </c>
      <c r="S63" s="197">
        <f t="shared" si="13"/>
        <v>2.7931447372161111E-3</v>
      </c>
      <c r="T63" s="199">
        <f t="shared" si="18"/>
        <v>0.1039521314401891</v>
      </c>
      <c r="U63" s="196">
        <v>227</v>
      </c>
      <c r="V63" s="196">
        <v>297</v>
      </c>
      <c r="W63" s="196">
        <v>77</v>
      </c>
      <c r="X63" s="196">
        <v>170</v>
      </c>
      <c r="Y63" s="196">
        <v>265</v>
      </c>
      <c r="Z63" s="197">
        <f t="shared" si="23"/>
        <v>0.55882352941176472</v>
      </c>
      <c r="AA63" s="198">
        <f t="shared" si="19"/>
        <v>-0.1077441077441077</v>
      </c>
      <c r="AB63" s="197">
        <f t="shared" si="14"/>
        <v>1.6547917148013313E-3</v>
      </c>
      <c r="AC63" s="199">
        <f t="shared" si="20"/>
        <v>4.3802376898791715E-3</v>
      </c>
      <c r="AD63" s="50"/>
      <c r="AE63" s="50"/>
    </row>
    <row r="64" spans="1:31" x14ac:dyDescent="0.25">
      <c r="A64" s="207" t="s">
        <v>227</v>
      </c>
      <c r="B64" s="195" t="s">
        <v>227</v>
      </c>
      <c r="C64" s="196">
        <v>2947</v>
      </c>
      <c r="D64" s="196">
        <v>6842</v>
      </c>
      <c r="E64" s="196">
        <v>553</v>
      </c>
      <c r="F64" s="196">
        <v>2600</v>
      </c>
      <c r="G64" s="196">
        <v>7526</v>
      </c>
      <c r="H64" s="197">
        <f t="shared" si="21"/>
        <v>1.8946153846153848</v>
      </c>
      <c r="I64" s="198">
        <f t="shared" si="15"/>
        <v>9.9970768781058261E-2</v>
      </c>
      <c r="J64" s="197">
        <f t="shared" si="12"/>
        <v>4.1256215019104163E-3</v>
      </c>
      <c r="K64" s="199">
        <f t="shared" si="16"/>
        <v>0.14285985459653386</v>
      </c>
      <c r="L64" s="196">
        <v>6086</v>
      </c>
      <c r="M64" s="196">
        <v>5096</v>
      </c>
      <c r="N64" s="196">
        <v>1006</v>
      </c>
      <c r="O64" s="196">
        <v>2039</v>
      </c>
      <c r="P64" s="196">
        <v>5124</v>
      </c>
      <c r="Q64" s="197">
        <f t="shared" si="22"/>
        <v>1.5129965669445808</v>
      </c>
      <c r="R64" s="198">
        <f t="shared" si="17"/>
        <v>5.494505494505475E-3</v>
      </c>
      <c r="S64" s="197">
        <f t="shared" si="13"/>
        <v>2.2757312185554702E-3</v>
      </c>
      <c r="T64" s="199">
        <f t="shared" si="18"/>
        <v>9.7264668476300747E-2</v>
      </c>
      <c r="U64" s="196">
        <v>131</v>
      </c>
      <c r="V64" s="196">
        <v>349</v>
      </c>
      <c r="W64" s="196">
        <v>169</v>
      </c>
      <c r="X64" s="196">
        <v>312</v>
      </c>
      <c r="Y64" s="196">
        <v>403</v>
      </c>
      <c r="Z64" s="197">
        <f t="shared" si="23"/>
        <v>0.29166666666666674</v>
      </c>
      <c r="AA64" s="198">
        <f t="shared" si="19"/>
        <v>0.15472779369627498</v>
      </c>
      <c r="AB64" s="197">
        <f t="shared" si="14"/>
        <v>2.5165323059054209E-3</v>
      </c>
      <c r="AC64" s="199">
        <f t="shared" si="20"/>
        <v>7.6498168220041378E-3</v>
      </c>
      <c r="AD64" s="50"/>
      <c r="AE64" s="50"/>
    </row>
    <row r="65" spans="1:31" x14ac:dyDescent="0.25">
      <c r="A65" s="207" t="s">
        <v>237</v>
      </c>
      <c r="B65" s="195" t="s">
        <v>237</v>
      </c>
      <c r="C65" s="196">
        <v>2940</v>
      </c>
      <c r="D65" s="196">
        <v>1514</v>
      </c>
      <c r="E65" s="196">
        <v>473</v>
      </c>
      <c r="F65" s="196">
        <v>1014</v>
      </c>
      <c r="G65" s="196">
        <v>5479</v>
      </c>
      <c r="H65" s="197">
        <f t="shared" si="21"/>
        <v>4.4033530571992108</v>
      </c>
      <c r="I65" s="198">
        <f t="shared" si="15"/>
        <v>2.61889035667107</v>
      </c>
      <c r="J65" s="197">
        <f t="shared" si="12"/>
        <v>3.0034919225308491E-3</v>
      </c>
      <c r="K65" s="199">
        <f t="shared" si="16"/>
        <v>0.18559669387893363</v>
      </c>
      <c r="L65" s="196">
        <v>1672</v>
      </c>
      <c r="M65" s="196">
        <v>1439</v>
      </c>
      <c r="N65" s="196">
        <v>416</v>
      </c>
      <c r="O65" s="196">
        <v>415</v>
      </c>
      <c r="P65" s="196">
        <v>2037</v>
      </c>
      <c r="Q65" s="197">
        <f t="shared" si="22"/>
        <v>3.9084337349397593</v>
      </c>
      <c r="R65" s="198">
        <f t="shared" si="17"/>
        <v>0.41556636553161908</v>
      </c>
      <c r="S65" s="197">
        <f t="shared" si="13"/>
        <v>9.0469642704869109E-4</v>
      </c>
      <c r="T65" s="199">
        <f t="shared" si="18"/>
        <v>6.9001727583753933E-2</v>
      </c>
      <c r="U65" s="196">
        <v>146</v>
      </c>
      <c r="V65" s="196">
        <v>162</v>
      </c>
      <c r="W65" s="196">
        <v>36</v>
      </c>
      <c r="X65" s="196">
        <v>105</v>
      </c>
      <c r="Y65" s="196">
        <v>142</v>
      </c>
      <c r="Z65" s="197">
        <f t="shared" si="23"/>
        <v>0.35238095238095246</v>
      </c>
      <c r="AA65" s="198">
        <f t="shared" si="19"/>
        <v>-0.12345679012345678</v>
      </c>
      <c r="AB65" s="197">
        <f t="shared" si="14"/>
        <v>8.8671857925203413E-4</v>
      </c>
      <c r="AC65" s="199">
        <f t="shared" si="20"/>
        <v>4.8101351580231025E-3</v>
      </c>
      <c r="AD65" s="50"/>
      <c r="AE65" s="50"/>
    </row>
    <row r="66" spans="1:31" x14ac:dyDescent="0.25">
      <c r="A66" s="207" t="s">
        <v>233</v>
      </c>
      <c r="B66" s="195" t="s">
        <v>233</v>
      </c>
      <c r="C66" s="196">
        <v>1550</v>
      </c>
      <c r="D66" s="196">
        <v>1731</v>
      </c>
      <c r="E66" s="196">
        <v>909</v>
      </c>
      <c r="F66" s="196">
        <v>3537</v>
      </c>
      <c r="G66" s="196">
        <v>2522</v>
      </c>
      <c r="H66" s="197">
        <f t="shared" si="21"/>
        <v>-0.2869663556686457</v>
      </c>
      <c r="I66" s="198">
        <f t="shared" si="15"/>
        <v>0.45696129404968233</v>
      </c>
      <c r="J66" s="197">
        <f t="shared" si="12"/>
        <v>1.3825162673157148E-3</v>
      </c>
      <c r="K66" s="199">
        <f t="shared" si="16"/>
        <v>0.14938103417639045</v>
      </c>
      <c r="L66" s="196">
        <v>1910</v>
      </c>
      <c r="M66" s="196">
        <v>2290</v>
      </c>
      <c r="N66" s="196">
        <v>1271</v>
      </c>
      <c r="O66" s="196">
        <v>3017</v>
      </c>
      <c r="P66" s="196">
        <v>3318</v>
      </c>
      <c r="Q66" s="197">
        <f t="shared" si="22"/>
        <v>9.9767981438515063E-2</v>
      </c>
      <c r="R66" s="198">
        <f t="shared" si="17"/>
        <v>0.44890829694323142</v>
      </c>
      <c r="S66" s="197">
        <f t="shared" si="13"/>
        <v>1.4736292316875586E-3</v>
      </c>
      <c r="T66" s="199">
        <f t="shared" si="18"/>
        <v>0.19652905289344311</v>
      </c>
      <c r="U66" s="196">
        <v>27</v>
      </c>
      <c r="V66" s="196">
        <v>41</v>
      </c>
      <c r="W66" s="196">
        <v>30</v>
      </c>
      <c r="X66" s="196">
        <v>13</v>
      </c>
      <c r="Y66" s="196">
        <v>34</v>
      </c>
      <c r="Z66" s="197">
        <f t="shared" si="23"/>
        <v>1.6153846153846154</v>
      </c>
      <c r="AA66" s="198">
        <f t="shared" si="19"/>
        <v>-0.17073170731707321</v>
      </c>
      <c r="AB66" s="197">
        <f t="shared" si="14"/>
        <v>2.1231289925752929E-4</v>
      </c>
      <c r="AC66" s="199">
        <f t="shared" si="20"/>
        <v>2.0138600959545105E-3</v>
      </c>
      <c r="AD66" s="50"/>
      <c r="AE66" s="50"/>
    </row>
    <row r="67" spans="1:31" x14ac:dyDescent="0.25">
      <c r="A67" s="207" t="s">
        <v>239</v>
      </c>
      <c r="B67" s="195" t="s">
        <v>239</v>
      </c>
      <c r="C67" s="196">
        <v>2351</v>
      </c>
      <c r="D67" s="196">
        <v>1316</v>
      </c>
      <c r="E67" s="196">
        <v>504</v>
      </c>
      <c r="F67" s="196">
        <v>648</v>
      </c>
      <c r="G67" s="196">
        <v>910</v>
      </c>
      <c r="H67" s="197">
        <f t="shared" si="21"/>
        <v>0.40432098765432101</v>
      </c>
      <c r="I67" s="198">
        <f t="shared" si="15"/>
        <v>-0.30851063829787229</v>
      </c>
      <c r="J67" s="197">
        <f t="shared" si="12"/>
        <v>4.9884607583556716E-4</v>
      </c>
      <c r="K67" s="199">
        <f t="shared" si="16"/>
        <v>6.7945941909952956E-2</v>
      </c>
      <c r="L67" s="196">
        <v>1441</v>
      </c>
      <c r="M67" s="196">
        <v>1471</v>
      </c>
      <c r="N67" s="196">
        <v>593</v>
      </c>
      <c r="O67" s="196">
        <v>521</v>
      </c>
      <c r="P67" s="196">
        <v>1166</v>
      </c>
      <c r="Q67" s="197">
        <f t="shared" si="22"/>
        <v>1.238003838771593</v>
      </c>
      <c r="R67" s="198">
        <f t="shared" si="17"/>
        <v>-0.20734194425560848</v>
      </c>
      <c r="S67" s="197">
        <f t="shared" si="13"/>
        <v>5.1785765043631509E-4</v>
      </c>
      <c r="T67" s="199">
        <f t="shared" si="18"/>
        <v>8.7060404689016657E-2</v>
      </c>
      <c r="U67" s="196">
        <v>164</v>
      </c>
      <c r="V67" s="196">
        <v>333</v>
      </c>
      <c r="W67" s="196">
        <v>82</v>
      </c>
      <c r="X67" s="196">
        <v>182</v>
      </c>
      <c r="Y67" s="196">
        <v>189</v>
      </c>
      <c r="Z67" s="197">
        <f t="shared" si="23"/>
        <v>3.8461538461538547E-2</v>
      </c>
      <c r="AA67" s="198">
        <f t="shared" si="19"/>
        <v>-0.43243243243243246</v>
      </c>
      <c r="AB67" s="197">
        <f t="shared" si="14"/>
        <v>1.1802099399903835E-3</v>
      </c>
      <c r="AC67" s="199">
        <f t="shared" si="20"/>
        <v>1.4111849473605614E-2</v>
      </c>
      <c r="AD67" s="50"/>
      <c r="AE67" s="50"/>
    </row>
    <row r="68" spans="1:31" x14ac:dyDescent="0.25">
      <c r="A68" s="207" t="s">
        <v>217</v>
      </c>
      <c r="B68" s="195" t="s">
        <v>217</v>
      </c>
      <c r="C68" s="196">
        <v>361</v>
      </c>
      <c r="D68" s="196">
        <v>351</v>
      </c>
      <c r="E68" s="196">
        <v>172</v>
      </c>
      <c r="F68" s="196">
        <v>357</v>
      </c>
      <c r="G68" s="196">
        <v>691</v>
      </c>
      <c r="H68" s="197">
        <f t="shared" si="21"/>
        <v>0.93557422969187676</v>
      </c>
      <c r="I68" s="198">
        <f t="shared" si="15"/>
        <v>0.96866096866096862</v>
      </c>
      <c r="J68" s="197">
        <f t="shared" si="12"/>
        <v>3.7879410813448011E-4</v>
      </c>
      <c r="K68" s="199">
        <f t="shared" si="16"/>
        <v>7.6345155231466136E-2</v>
      </c>
      <c r="L68" s="196">
        <v>1223</v>
      </c>
      <c r="M68" s="196">
        <v>1391</v>
      </c>
      <c r="N68" s="196">
        <v>551</v>
      </c>
      <c r="O68" s="196">
        <v>265</v>
      </c>
      <c r="P68" s="196">
        <v>1150</v>
      </c>
      <c r="Q68" s="197">
        <f t="shared" si="22"/>
        <v>3.3396226415094343</v>
      </c>
      <c r="R68" s="198">
        <f t="shared" si="17"/>
        <v>-0.17325664989216394</v>
      </c>
      <c r="S68" s="197">
        <f t="shared" si="13"/>
        <v>5.1075154202552509E-4</v>
      </c>
      <c r="T68" s="199">
        <f t="shared" si="18"/>
        <v>0.12705778367031267</v>
      </c>
      <c r="U68" s="196">
        <v>158</v>
      </c>
      <c r="V68" s="196">
        <v>126</v>
      </c>
      <c r="W68" s="196">
        <v>69</v>
      </c>
      <c r="X68" s="196">
        <v>32</v>
      </c>
      <c r="Y68" s="196">
        <v>79</v>
      </c>
      <c r="Z68" s="197">
        <f t="shared" si="23"/>
        <v>1.46875</v>
      </c>
      <c r="AA68" s="198">
        <f t="shared" si="19"/>
        <v>-0.37301587301587302</v>
      </c>
      <c r="AB68" s="197">
        <f t="shared" si="14"/>
        <v>4.9331526592190627E-4</v>
      </c>
      <c r="AC68" s="199">
        <f t="shared" si="20"/>
        <v>8.7283173130040873E-3</v>
      </c>
      <c r="AD68" s="50"/>
      <c r="AE68" s="50"/>
    </row>
    <row r="69" spans="1:31" x14ac:dyDescent="0.25">
      <c r="A69" s="200" t="s">
        <v>377</v>
      </c>
      <c r="B69" s="201" t="s">
        <v>377</v>
      </c>
      <c r="C69" s="202">
        <f>C44-SUM(C45:C68)</f>
        <v>58614</v>
      </c>
      <c r="D69" s="202">
        <f>D44-SUM(D45:D68)</f>
        <v>84114</v>
      </c>
      <c r="E69" s="202">
        <f>E44-SUM(E45:E68)</f>
        <v>26105</v>
      </c>
      <c r="F69" s="202">
        <f>F44-SUM(F45:F68)</f>
        <v>33079</v>
      </c>
      <c r="G69" s="202">
        <f>G44-SUM(G45:G68)</f>
        <v>64586</v>
      </c>
      <c r="H69" s="203">
        <f t="shared" si="21"/>
        <v>0.95247740258169844</v>
      </c>
      <c r="I69" s="204">
        <f t="shared" si="15"/>
        <v>-0.23216111467769929</v>
      </c>
      <c r="J69" s="203">
        <f t="shared" si="12"/>
        <v>3.5404915004303233E-2</v>
      </c>
      <c r="K69" s="205">
        <f t="shared" si="16"/>
        <v>0.12747731655373465</v>
      </c>
      <c r="L69" s="202">
        <f>L44-SUM(L45:L68)</f>
        <v>42835</v>
      </c>
      <c r="M69" s="202">
        <f>M44-SUM(M45:M68)</f>
        <v>42211</v>
      </c>
      <c r="N69" s="202">
        <f>N44-SUM(N45:N68)</f>
        <v>13070</v>
      </c>
      <c r="O69" s="202">
        <f>O44-SUM(O45:O68)</f>
        <v>20285</v>
      </c>
      <c r="P69" s="202">
        <f>P44-SUM(P45:P68)</f>
        <v>45351</v>
      </c>
      <c r="Q69" s="203">
        <f t="shared" si="22"/>
        <v>1.2356913975844219</v>
      </c>
      <c r="R69" s="204">
        <f t="shared" si="17"/>
        <v>7.4388192651204665E-2</v>
      </c>
      <c r="S69" s="203">
        <f t="shared" si="13"/>
        <v>2.014182015860834E-2</v>
      </c>
      <c r="T69" s="205">
        <f t="shared" si="18"/>
        <v>8.9512027111578671E-2</v>
      </c>
      <c r="U69" s="202">
        <f>U44-SUM(U45:U68)</f>
        <v>8091</v>
      </c>
      <c r="V69" s="202">
        <f>V44-SUM(V45:V68)</f>
        <v>10461</v>
      </c>
      <c r="W69" s="202">
        <f>W44-SUM(W45:W68)</f>
        <v>2601</v>
      </c>
      <c r="X69" s="202">
        <f>X44-SUM(X45:X68)</f>
        <v>3467</v>
      </c>
      <c r="Y69" s="202">
        <f>Y44-SUM(Y45:Y68)</f>
        <v>11045</v>
      </c>
      <c r="Z69" s="203">
        <f t="shared" si="23"/>
        <v>2.1857513700605713</v>
      </c>
      <c r="AA69" s="204">
        <f t="shared" si="19"/>
        <v>5.582640282955742E-2</v>
      </c>
      <c r="AB69" s="203">
        <f t="shared" si="14"/>
        <v>6.8970469773512094E-2</v>
      </c>
      <c r="AC69" s="205">
        <f t="shared" si="20"/>
        <v>2.1800188296782572E-2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47C7D-7885-46EA-BD4F-88C225083242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387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</row>
    <row r="4" spans="1:30" ht="6" customHeight="1" x14ac:dyDescent="0.25"/>
    <row r="5" spans="1:30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</row>
    <row r="6" spans="1:30" s="185" customFormat="1" ht="72" customHeight="1" x14ac:dyDescent="0.25">
      <c r="B6" s="181"/>
      <c r="C6" s="225">
        <v>2018</v>
      </c>
      <c r="D6" s="225">
        <v>2019</v>
      </c>
      <c r="E6" s="225" t="s">
        <v>250</v>
      </c>
      <c r="F6" s="225">
        <v>2021</v>
      </c>
      <c r="G6" s="225">
        <v>2022</v>
      </c>
      <c r="H6" s="183" t="str">
        <f>CONCATENATE("var. ",RIGHT(G6,2),"/",RIGHT(F6,2))</f>
        <v>var. 22/21</v>
      </c>
      <c r="I6" s="183" t="str">
        <f>CONCATENATE("var. ",RIGHT(G6,2),"/",RIGHT(D6,2))</f>
        <v>var. 22/19</v>
      </c>
      <c r="J6" s="183" t="str">
        <f>CONCATENATE("Cuota s/ total lugares de residencia ",RIGHT(G6,4))</f>
        <v>Cuota s/ total lugares de residencia 2022</v>
      </c>
      <c r="K6" s="184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3" t="str">
        <f>CONCATENATE("var. ",RIGHT(P6,2),"/",RIGHT(O6,2))</f>
        <v>var. 22/21</v>
      </c>
      <c r="R6" s="183" t="str">
        <f>CONCATENATE("var. ",RIGHT(P6,2),"/",RIGHT(M6,2))</f>
        <v>var. 22/19</v>
      </c>
      <c r="S6" s="183" t="str">
        <f>CONCATENATE("Cuota s/ total lugares de residencia ",RIGHT(P6,4))</f>
        <v>Cuota s/ total lugares de residencia 2022</v>
      </c>
      <c r="T6" s="184" t="str">
        <f>CONCATENATE("cuota s/ Canarias ",RIGHT(P6,4))</f>
        <v>cuota s/ Canarias 2022</v>
      </c>
      <c r="U6" s="225">
        <v>2018</v>
      </c>
      <c r="V6" s="225">
        <v>2019</v>
      </c>
      <c r="W6" s="225">
        <v>2020</v>
      </c>
      <c r="X6" s="225">
        <v>2021</v>
      </c>
      <c r="Y6" s="225">
        <v>2022</v>
      </c>
      <c r="Z6" s="183" t="str">
        <f>CONCATENATE("var. ",RIGHT(Y6,2),"/",RIGHT(X6,2))</f>
        <v>var. 22/21</v>
      </c>
      <c r="AA6" s="183" t="str">
        <f>CONCATENATE("var. ",RIGHT(Y6,2),"/",RIGHT(V6,2))</f>
        <v>var. 22/19</v>
      </c>
      <c r="AB6" s="183" t="str">
        <f>CONCATENATE("Cuota s/ total lugares de residencia ",RIGHT(Y6,4))</f>
        <v>Cuota s/ total lugares de residencia 2022</v>
      </c>
      <c r="AC6" s="184" t="str">
        <f>CONCATENATE("cuota s/ Canarias ",RIGHT(Y6,4))</f>
        <v>cuota s/ Canarias 2022</v>
      </c>
    </row>
    <row r="7" spans="1:30" x14ac:dyDescent="0.25">
      <c r="A7" s="1" t="s">
        <v>0</v>
      </c>
      <c r="B7" s="186" t="s">
        <v>133</v>
      </c>
      <c r="C7" s="187">
        <f>C8+C11</f>
        <v>1129786</v>
      </c>
      <c r="D7" s="187">
        <f>D8+D11</f>
        <v>1192431</v>
      </c>
      <c r="E7" s="187">
        <f>E8+E11</f>
        <v>501769</v>
      </c>
      <c r="F7" s="187">
        <f>F8+F11</f>
        <v>829763</v>
      </c>
      <c r="G7" s="187">
        <f>G8+G11</f>
        <v>1532048</v>
      </c>
      <c r="H7" s="188">
        <f>IFERROR(G7/F7-1,"-")</f>
        <v>0.84636817982966228</v>
      </c>
      <c r="I7" s="188">
        <f>IFERROR(G7/D7-1,"-")</f>
        <v>0.28481060958663429</v>
      </c>
      <c r="J7" s="188">
        <f>G7/G$7</f>
        <v>1</v>
      </c>
      <c r="K7" s="189">
        <f>G7/$G7</f>
        <v>1</v>
      </c>
      <c r="L7" s="187">
        <f>L8+L11</f>
        <v>274891</v>
      </c>
      <c r="M7" s="187">
        <f>M8+M11</f>
        <v>287103</v>
      </c>
      <c r="N7" s="187">
        <f>N8+N11</f>
        <v>0</v>
      </c>
      <c r="O7" s="187">
        <f>O8+O11</f>
        <v>243899</v>
      </c>
      <c r="P7" s="187">
        <f>P8+P11</f>
        <v>365666</v>
      </c>
      <c r="Q7" s="188">
        <f>IFERROR(P7/O7-1,"-")</f>
        <v>0.49925173944952617</v>
      </c>
      <c r="R7" s="188">
        <f>IFERROR(P7/M7-1,"-")</f>
        <v>0.27364047049316786</v>
      </c>
      <c r="S7" s="188">
        <f>P7/P$7</f>
        <v>1</v>
      </c>
      <c r="T7" s="189">
        <f>P7/$G7</f>
        <v>0.23867790043131809</v>
      </c>
      <c r="U7" s="187">
        <f>U8+U11</f>
        <v>562791</v>
      </c>
      <c r="V7" s="187">
        <f>V8+V11</f>
        <v>595112</v>
      </c>
      <c r="W7" s="187">
        <f>W8+W11</f>
        <v>0</v>
      </c>
      <c r="X7" s="187">
        <f>X8+X11</f>
        <v>420454</v>
      </c>
      <c r="Y7" s="187">
        <f>Y8+Y11</f>
        <v>785052</v>
      </c>
      <c r="Z7" s="188">
        <f>IFERROR(Y7/X7-1,"-")</f>
        <v>0.86715312495540542</v>
      </c>
      <c r="AA7" s="188">
        <f>IFERROR(Y7/V7-1,"-")</f>
        <v>0.31916681229751709</v>
      </c>
      <c r="AB7" s="188">
        <f>Y7/Y$7</f>
        <v>1</v>
      </c>
      <c r="AC7" s="189">
        <f>Y7/$G7</f>
        <v>0.51241997639760639</v>
      </c>
      <c r="AD7" s="149"/>
    </row>
    <row r="8" spans="1:30" x14ac:dyDescent="0.25">
      <c r="A8" s="1" t="s">
        <v>165</v>
      </c>
      <c r="B8" s="190" t="s">
        <v>166</v>
      </c>
      <c r="C8" s="191">
        <v>206779</v>
      </c>
      <c r="D8" s="191">
        <v>233851</v>
      </c>
      <c r="E8" s="191">
        <v>167477</v>
      </c>
      <c r="F8" s="191">
        <v>277154</v>
      </c>
      <c r="G8" s="191">
        <v>278210</v>
      </c>
      <c r="H8" s="192">
        <f>IFERROR(G8/F8-1,"-")</f>
        <v>3.8101560865078099E-3</v>
      </c>
      <c r="I8" s="193">
        <f t="shared" ref="I8:I36" si="0">IFERROR(G8/D8-1,"-")</f>
        <v>0.18968916104699152</v>
      </c>
      <c r="J8" s="192">
        <f>G8/G$7</f>
        <v>0.1815935270957568</v>
      </c>
      <c r="K8" s="194">
        <f>G8/$G8</f>
        <v>1</v>
      </c>
      <c r="L8" s="191">
        <v>51313</v>
      </c>
      <c r="M8" s="191">
        <v>55305</v>
      </c>
      <c r="N8" s="191">
        <v>0</v>
      </c>
      <c r="O8" s="191">
        <v>83239</v>
      </c>
      <c r="P8" s="191">
        <v>85654</v>
      </c>
      <c r="Q8" s="192">
        <f>IFERROR(P8/O8-1,"-")</f>
        <v>2.9012842537752714E-2</v>
      </c>
      <c r="R8" s="193">
        <f t="shared" ref="R8:R36" si="1">IFERROR(P8/M8-1,"-")</f>
        <v>0.54875689359009128</v>
      </c>
      <c r="S8" s="192">
        <f>P8/P$7</f>
        <v>0.23424108339304173</v>
      </c>
      <c r="T8" s="194">
        <f>P8/$G8</f>
        <v>0.30787534596168364</v>
      </c>
      <c r="U8" s="191">
        <v>104885</v>
      </c>
      <c r="V8" s="191">
        <v>122937</v>
      </c>
      <c r="W8" s="191">
        <v>0</v>
      </c>
      <c r="X8" s="191">
        <v>146504</v>
      </c>
      <c r="Y8" s="191">
        <v>130444</v>
      </c>
      <c r="Z8" s="192">
        <f>IFERROR(Y8/X8-1,"-")</f>
        <v>-0.10962158029814884</v>
      </c>
      <c r="AA8" s="193">
        <f t="shared" ref="AA8:AA36" si="2">IFERROR(Y8/V8-1,"-")</f>
        <v>6.1063796904105461E-2</v>
      </c>
      <c r="AB8" s="192">
        <f>Y8/Y$7</f>
        <v>0.16615969388015062</v>
      </c>
      <c r="AC8" s="194">
        <f>Y8/$G8</f>
        <v>0.46886884008482799</v>
      </c>
      <c r="AD8" s="149"/>
    </row>
    <row r="9" spans="1:30" x14ac:dyDescent="0.25">
      <c r="A9" s="207" t="s">
        <v>98</v>
      </c>
      <c r="B9" s="195" t="s">
        <v>98</v>
      </c>
      <c r="C9" s="196">
        <v>99216</v>
      </c>
      <c r="D9" s="196">
        <v>107584</v>
      </c>
      <c r="E9" s="196">
        <v>78028</v>
      </c>
      <c r="F9" s="196">
        <v>127250</v>
      </c>
      <c r="G9" s="196">
        <v>118238</v>
      </c>
      <c r="H9" s="197">
        <f>IFERROR(G9/F9-1,"-")</f>
        <v>-7.0821218074656134E-2</v>
      </c>
      <c r="I9" s="198">
        <f t="shared" si="0"/>
        <v>9.9029595478881571E-2</v>
      </c>
      <c r="J9" s="197">
        <f>G9/G$7</f>
        <v>7.7176433114367171E-2</v>
      </c>
      <c r="K9" s="199">
        <f>G9/$G9</f>
        <v>1</v>
      </c>
      <c r="L9" s="196">
        <v>25013</v>
      </c>
      <c r="M9" s="196">
        <v>24181</v>
      </c>
      <c r="N9" s="196">
        <v>0</v>
      </c>
      <c r="O9" s="196">
        <v>39544</v>
      </c>
      <c r="P9" s="196">
        <v>34479</v>
      </c>
      <c r="Q9" s="197">
        <f>IFERROR(P9/O9-1,"-")</f>
        <v>-0.12808517094881655</v>
      </c>
      <c r="R9" s="198">
        <f t="shared" si="1"/>
        <v>0.42587155204499405</v>
      </c>
      <c r="S9" s="197">
        <f>P9/P$7</f>
        <v>9.4290964978969882E-2</v>
      </c>
      <c r="T9" s="199">
        <f>P9/$G9</f>
        <v>0.29160675924829582</v>
      </c>
      <c r="U9" s="196">
        <v>59913</v>
      </c>
      <c r="V9" s="196">
        <v>65577</v>
      </c>
      <c r="W9" s="196">
        <v>0</v>
      </c>
      <c r="X9" s="196">
        <v>75583</v>
      </c>
      <c r="Y9" s="196">
        <v>66768</v>
      </c>
      <c r="Z9" s="197">
        <f>IFERROR(Y9/X9-1,"-")</f>
        <v>-0.11662675469351569</v>
      </c>
      <c r="AA9" s="198">
        <f t="shared" si="2"/>
        <v>1.8161855528615156E-2</v>
      </c>
      <c r="AB9" s="197">
        <f>Y9/Y$7</f>
        <v>8.5049143241466812E-2</v>
      </c>
      <c r="AC9" s="199">
        <f>Y9/$G9</f>
        <v>0.5646915543226374</v>
      </c>
      <c r="AD9" s="149"/>
    </row>
    <row r="10" spans="1:30" x14ac:dyDescent="0.25">
      <c r="A10" s="207" t="s">
        <v>170</v>
      </c>
      <c r="B10" s="195" t="s">
        <v>170</v>
      </c>
      <c r="C10" s="196">
        <v>107563</v>
      </c>
      <c r="D10" s="196">
        <v>126267</v>
      </c>
      <c r="E10" s="196">
        <v>89449</v>
      </c>
      <c r="F10" s="196">
        <v>149904</v>
      </c>
      <c r="G10" s="196">
        <v>159972</v>
      </c>
      <c r="H10" s="197">
        <f>IFERROR(G10/F10-1,"-")</f>
        <v>6.7162984309958373E-2</v>
      </c>
      <c r="I10" s="198">
        <f t="shared" si="0"/>
        <v>0.26693435339399851</v>
      </c>
      <c r="J10" s="197">
        <f>G10/G$7</f>
        <v>0.10441709398138961</v>
      </c>
      <c r="K10" s="199">
        <f>G10/$G10</f>
        <v>1</v>
      </c>
      <c r="L10" s="196">
        <v>26300</v>
      </c>
      <c r="M10" s="196">
        <v>31124</v>
      </c>
      <c r="N10" s="196">
        <v>0</v>
      </c>
      <c r="O10" s="196">
        <v>43695</v>
      </c>
      <c r="P10" s="196">
        <v>51175</v>
      </c>
      <c r="Q10" s="197">
        <f>IFERROR(P10/O10-1,"-")</f>
        <v>0.1711866346263875</v>
      </c>
      <c r="R10" s="198">
        <f t="shared" si="1"/>
        <v>0.64422953347898737</v>
      </c>
      <c r="S10" s="197">
        <f>P10/P$7</f>
        <v>0.13995011841407184</v>
      </c>
      <c r="T10" s="199">
        <f>P10/$G10</f>
        <v>0.31989973245317932</v>
      </c>
      <c r="U10" s="196">
        <v>44972</v>
      </c>
      <c r="V10" s="196">
        <v>57360</v>
      </c>
      <c r="W10" s="196">
        <v>0</v>
      </c>
      <c r="X10" s="196">
        <v>70921</v>
      </c>
      <c r="Y10" s="196">
        <v>63676</v>
      </c>
      <c r="Z10" s="197">
        <f>IFERROR(Y10/X10-1,"-")</f>
        <v>-0.10215591996728757</v>
      </c>
      <c r="AA10" s="198">
        <f t="shared" si="2"/>
        <v>0.11011157601115751</v>
      </c>
      <c r="AB10" s="197">
        <f>Y10/Y$7</f>
        <v>8.1110550638683804E-2</v>
      </c>
      <c r="AC10" s="199">
        <f>Y10/$G10</f>
        <v>0.39804465781511766</v>
      </c>
      <c r="AD10" s="149"/>
    </row>
    <row r="11" spans="1:30" x14ac:dyDescent="0.25">
      <c r="A11" s="1" t="s">
        <v>389</v>
      </c>
      <c r="B11" s="190" t="s">
        <v>178</v>
      </c>
      <c r="C11" s="191">
        <v>923007</v>
      </c>
      <c r="D11" s="191">
        <v>958580</v>
      </c>
      <c r="E11" s="191">
        <v>334292</v>
      </c>
      <c r="F11" s="191">
        <v>552609</v>
      </c>
      <c r="G11" s="191">
        <v>1253838</v>
      </c>
      <c r="H11" s="192">
        <f>IFERROR(G11/F11-1,"-")</f>
        <v>1.2689424167901717</v>
      </c>
      <c r="I11" s="193">
        <f t="shared" si="0"/>
        <v>0.30801602370172554</v>
      </c>
      <c r="J11" s="192">
        <f>G11/G$7</f>
        <v>0.81840647290424318</v>
      </c>
      <c r="K11" s="194">
        <f>G11/$G11</f>
        <v>1</v>
      </c>
      <c r="L11" s="191">
        <v>223578</v>
      </c>
      <c r="M11" s="191">
        <v>231798</v>
      </c>
      <c r="N11" s="191">
        <v>0</v>
      </c>
      <c r="O11" s="191">
        <v>160660</v>
      </c>
      <c r="P11" s="191">
        <v>280012</v>
      </c>
      <c r="Q11" s="192">
        <f>IFERROR(P11/O11-1,"-")</f>
        <v>0.74288559691273504</v>
      </c>
      <c r="R11" s="193">
        <f t="shared" si="1"/>
        <v>0.20800006902561718</v>
      </c>
      <c r="S11" s="192">
        <f>P11/P$7</f>
        <v>0.76575891660695827</v>
      </c>
      <c r="T11" s="194">
        <f>P11/$G11</f>
        <v>0.22332390627816354</v>
      </c>
      <c r="U11" s="191">
        <v>457906</v>
      </c>
      <c r="V11" s="191">
        <v>472175</v>
      </c>
      <c r="W11" s="191">
        <v>0</v>
      </c>
      <c r="X11" s="191">
        <v>273950</v>
      </c>
      <c r="Y11" s="191">
        <v>654608</v>
      </c>
      <c r="Z11" s="192">
        <f>IFERROR(Y11/X11-1,"-")</f>
        <v>1.3895163350976456</v>
      </c>
      <c r="AA11" s="193">
        <f t="shared" si="2"/>
        <v>0.38636734261661454</v>
      </c>
      <c r="AB11" s="192">
        <f>Y11/Y$7</f>
        <v>0.83384030611984938</v>
      </c>
      <c r="AC11" s="194">
        <f>Y11/$G11</f>
        <v>0.52208339514355129</v>
      </c>
      <c r="AD11" s="149"/>
    </row>
    <row r="12" spans="1:30" x14ac:dyDescent="0.25">
      <c r="A12" s="207" t="s">
        <v>182</v>
      </c>
      <c r="B12" s="195" t="s">
        <v>182</v>
      </c>
      <c r="C12" s="196">
        <v>400831</v>
      </c>
      <c r="D12" s="196">
        <v>417999</v>
      </c>
      <c r="E12" s="196">
        <v>132520</v>
      </c>
      <c r="F12" s="196">
        <v>156764</v>
      </c>
      <c r="G12" s="196">
        <v>566233</v>
      </c>
      <c r="H12" s="197">
        <f t="shared" ref="H12:H36" si="3">IFERROR(G12/F12-1,"-")</f>
        <v>2.6120091347503251</v>
      </c>
      <c r="I12" s="198">
        <f t="shared" si="0"/>
        <v>0.35462764264986291</v>
      </c>
      <c r="J12" s="197">
        <f t="shared" ref="J12:J36" si="4">G12/G$7</f>
        <v>0.36959220598832415</v>
      </c>
      <c r="K12" s="199">
        <f t="shared" ref="K12:K36" si="5">G12/$G12</f>
        <v>1</v>
      </c>
      <c r="L12" s="196">
        <v>48133</v>
      </c>
      <c r="M12" s="196">
        <v>52264</v>
      </c>
      <c r="N12" s="196">
        <v>0</v>
      </c>
      <c r="O12" s="196">
        <v>19641</v>
      </c>
      <c r="P12" s="196">
        <v>62696</v>
      </c>
      <c r="Q12" s="197">
        <f t="shared" ref="Q12:Q36" si="6">IFERROR(P12/O12-1,"-")</f>
        <v>2.1920981620080444</v>
      </c>
      <c r="R12" s="198">
        <f t="shared" si="1"/>
        <v>0.19960202051125053</v>
      </c>
      <c r="S12" s="197">
        <f t="shared" ref="S12:S36" si="7">P12/P$7</f>
        <v>0.17145701268370589</v>
      </c>
      <c r="T12" s="199">
        <f t="shared" ref="T12:T36" si="8">P12/$G12</f>
        <v>0.11072473698989639</v>
      </c>
      <c r="U12" s="196">
        <v>229126</v>
      </c>
      <c r="V12" s="196">
        <v>245545</v>
      </c>
      <c r="W12" s="196">
        <v>0</v>
      </c>
      <c r="X12" s="196">
        <v>97653</v>
      </c>
      <c r="Y12" s="196">
        <v>342383</v>
      </c>
      <c r="Z12" s="197">
        <f t="shared" ref="Z12:Z36" si="9">IFERROR(Y12/X12-1,"-")</f>
        <v>2.5061186036271286</v>
      </c>
      <c r="AA12" s="198">
        <f t="shared" si="2"/>
        <v>0.3943798489075323</v>
      </c>
      <c r="AB12" s="197">
        <f t="shared" ref="AB12:AB36" si="10">Y12/Y$7</f>
        <v>0.4361277979038331</v>
      </c>
      <c r="AC12" s="199">
        <f t="shared" ref="AC12:AC36" si="11">Y12/$G12</f>
        <v>0.60466804301409494</v>
      </c>
      <c r="AD12" s="149"/>
    </row>
    <row r="13" spans="1:30" x14ac:dyDescent="0.25">
      <c r="A13" s="207" t="s">
        <v>186</v>
      </c>
      <c r="B13" s="195" t="s">
        <v>186</v>
      </c>
      <c r="C13" s="196">
        <v>159919</v>
      </c>
      <c r="D13" s="196">
        <v>167230</v>
      </c>
      <c r="E13" s="196">
        <v>63552</v>
      </c>
      <c r="F13" s="196">
        <v>112845</v>
      </c>
      <c r="G13" s="196">
        <v>171561</v>
      </c>
      <c r="H13" s="197">
        <f t="shared" si="3"/>
        <v>0.52032433869466965</v>
      </c>
      <c r="I13" s="198">
        <f t="shared" si="0"/>
        <v>2.589846319440281E-2</v>
      </c>
      <c r="J13" s="197">
        <f t="shared" si="4"/>
        <v>0.11198147838710014</v>
      </c>
      <c r="K13" s="199">
        <f t="shared" si="5"/>
        <v>1</v>
      </c>
      <c r="L13" s="196">
        <v>55919</v>
      </c>
      <c r="M13" s="196">
        <v>58987</v>
      </c>
      <c r="N13" s="196">
        <v>0</v>
      </c>
      <c r="O13" s="196">
        <v>46654</v>
      </c>
      <c r="P13" s="196">
        <v>61909</v>
      </c>
      <c r="Q13" s="197">
        <f t="shared" si="6"/>
        <v>0.32698160929395126</v>
      </c>
      <c r="R13" s="198">
        <f t="shared" si="1"/>
        <v>4.9536338515266065E-2</v>
      </c>
      <c r="S13" s="197">
        <f t="shared" si="7"/>
        <v>0.16930477539612651</v>
      </c>
      <c r="T13" s="199">
        <f t="shared" si="8"/>
        <v>0.36085707124579597</v>
      </c>
      <c r="U13" s="196">
        <v>64734</v>
      </c>
      <c r="V13" s="196">
        <v>59059</v>
      </c>
      <c r="W13" s="196">
        <v>0</v>
      </c>
      <c r="X13" s="196">
        <v>38155</v>
      </c>
      <c r="Y13" s="196">
        <v>57883</v>
      </c>
      <c r="Z13" s="197">
        <f t="shared" si="9"/>
        <v>0.5170488795701742</v>
      </c>
      <c r="AA13" s="198">
        <f t="shared" si="2"/>
        <v>-1.9912291098731827E-2</v>
      </c>
      <c r="AB13" s="197">
        <f t="shared" si="10"/>
        <v>7.3731421612835843E-2</v>
      </c>
      <c r="AC13" s="199">
        <f t="shared" si="11"/>
        <v>0.33739019940429349</v>
      </c>
      <c r="AD13" s="149"/>
    </row>
    <row r="14" spans="1:30" x14ac:dyDescent="0.25">
      <c r="A14" s="207" t="s">
        <v>190</v>
      </c>
      <c r="B14" s="195" t="s">
        <v>190</v>
      </c>
      <c r="C14" s="196">
        <v>35835</v>
      </c>
      <c r="D14" s="196">
        <v>42764</v>
      </c>
      <c r="E14" s="196">
        <v>18667</v>
      </c>
      <c r="F14" s="196">
        <v>48536</v>
      </c>
      <c r="G14" s="196">
        <v>68521</v>
      </c>
      <c r="H14" s="197">
        <f t="shared" si="3"/>
        <v>0.41175622218559416</v>
      </c>
      <c r="I14" s="198">
        <f t="shared" si="0"/>
        <v>0.60230567767280885</v>
      </c>
      <c r="J14" s="197">
        <f t="shared" si="4"/>
        <v>4.472509999686694E-2</v>
      </c>
      <c r="K14" s="199">
        <f t="shared" si="5"/>
        <v>1</v>
      </c>
      <c r="L14" s="196">
        <v>6649</v>
      </c>
      <c r="M14" s="196">
        <v>7709</v>
      </c>
      <c r="N14" s="196">
        <v>0</v>
      </c>
      <c r="O14" s="196">
        <v>9515</v>
      </c>
      <c r="P14" s="196">
        <v>11599</v>
      </c>
      <c r="Q14" s="197">
        <f t="shared" si="6"/>
        <v>0.21902259590120865</v>
      </c>
      <c r="R14" s="198">
        <f t="shared" si="1"/>
        <v>0.50460500713451806</v>
      </c>
      <c r="S14" s="197">
        <f t="shared" si="7"/>
        <v>3.1720203683142538E-2</v>
      </c>
      <c r="T14" s="199">
        <f t="shared" si="8"/>
        <v>0.16927657214576552</v>
      </c>
      <c r="U14" s="196">
        <v>16574</v>
      </c>
      <c r="V14" s="196">
        <v>20439</v>
      </c>
      <c r="W14" s="196">
        <v>0</v>
      </c>
      <c r="X14" s="196">
        <v>23593</v>
      </c>
      <c r="Y14" s="196">
        <v>35147</v>
      </c>
      <c r="Z14" s="197">
        <f t="shared" si="9"/>
        <v>0.48972152757173748</v>
      </c>
      <c r="AA14" s="198">
        <f t="shared" si="2"/>
        <v>0.71960467733255062</v>
      </c>
      <c r="AB14" s="197">
        <f t="shared" si="10"/>
        <v>4.4770282732863556E-2</v>
      </c>
      <c r="AC14" s="199">
        <f t="shared" si="11"/>
        <v>0.51293763955575666</v>
      </c>
      <c r="AD14" s="149"/>
    </row>
    <row r="15" spans="1:30" x14ac:dyDescent="0.25">
      <c r="A15" s="207" t="s">
        <v>199</v>
      </c>
      <c r="B15" s="195" t="s">
        <v>199</v>
      </c>
      <c r="C15" s="196">
        <v>27853</v>
      </c>
      <c r="D15" s="196">
        <v>28114</v>
      </c>
      <c r="E15" s="196">
        <v>10737</v>
      </c>
      <c r="F15" s="196">
        <v>27310</v>
      </c>
      <c r="G15" s="196">
        <v>49372</v>
      </c>
      <c r="H15" s="197">
        <f t="shared" si="3"/>
        <v>0.80783595752471626</v>
      </c>
      <c r="I15" s="198">
        <f>IFERROR(G15/D15-1,"-")</f>
        <v>0.75613573308671844</v>
      </c>
      <c r="J15" s="197">
        <f t="shared" si="4"/>
        <v>3.2226144350568649E-2</v>
      </c>
      <c r="K15" s="199">
        <f t="shared" si="5"/>
        <v>1</v>
      </c>
      <c r="L15" s="196">
        <v>9929</v>
      </c>
      <c r="M15" s="196">
        <v>10648</v>
      </c>
      <c r="N15" s="196">
        <v>0</v>
      </c>
      <c r="O15" s="196">
        <v>11171</v>
      </c>
      <c r="P15" s="196">
        <v>18046</v>
      </c>
      <c r="Q15" s="197">
        <f t="shared" si="6"/>
        <v>0.61543281711574616</v>
      </c>
      <c r="R15" s="198">
        <f>IFERROR(P15/M15-1,"-")</f>
        <v>0.69477836213373401</v>
      </c>
      <c r="S15" s="197">
        <f t="shared" si="7"/>
        <v>4.9351047130441444E-2</v>
      </c>
      <c r="T15" s="199">
        <f t="shared" si="8"/>
        <v>0.36551081584703882</v>
      </c>
      <c r="U15" s="196">
        <v>12944</v>
      </c>
      <c r="V15" s="196">
        <v>12774</v>
      </c>
      <c r="W15" s="196">
        <v>0</v>
      </c>
      <c r="X15" s="196">
        <v>12565</v>
      </c>
      <c r="Y15" s="196">
        <v>22447</v>
      </c>
      <c r="Z15" s="197">
        <f t="shared" si="9"/>
        <v>0.78647035415837641</v>
      </c>
      <c r="AA15" s="198">
        <f>IFERROR(Y15/V15-1,"-")</f>
        <v>0.75724127133239394</v>
      </c>
      <c r="AB15" s="197">
        <f t="shared" si="10"/>
        <v>2.8593010399311128E-2</v>
      </c>
      <c r="AC15" s="199">
        <f t="shared" si="11"/>
        <v>0.45465040913878313</v>
      </c>
      <c r="AD15" s="149"/>
    </row>
    <row r="16" spans="1:30" x14ac:dyDescent="0.25">
      <c r="A16" s="207" t="s">
        <v>194</v>
      </c>
      <c r="B16" s="195" t="s">
        <v>194</v>
      </c>
      <c r="C16" s="196">
        <v>44107</v>
      </c>
      <c r="D16" s="196">
        <v>45524</v>
      </c>
      <c r="E16" s="196">
        <v>21315</v>
      </c>
      <c r="F16" s="196">
        <v>36546</v>
      </c>
      <c r="G16" s="196">
        <v>54505</v>
      </c>
      <c r="H16" s="197">
        <f t="shared" si="3"/>
        <v>0.49140808843649109</v>
      </c>
      <c r="I16" s="198">
        <f t="shared" si="0"/>
        <v>0.19728055531148403</v>
      </c>
      <c r="J16" s="197">
        <f t="shared" si="4"/>
        <v>3.5576561569872482E-2</v>
      </c>
      <c r="K16" s="199">
        <f t="shared" si="5"/>
        <v>1</v>
      </c>
      <c r="L16" s="196">
        <v>11234</v>
      </c>
      <c r="M16" s="196">
        <v>10961</v>
      </c>
      <c r="N16" s="196">
        <v>0</v>
      </c>
      <c r="O16" s="196">
        <v>8789</v>
      </c>
      <c r="P16" s="196">
        <v>13092</v>
      </c>
      <c r="Q16" s="197">
        <f t="shared" si="6"/>
        <v>0.48958925930139952</v>
      </c>
      <c r="R16" s="198">
        <f t="shared" si="1"/>
        <v>0.19441656783140226</v>
      </c>
      <c r="S16" s="197">
        <f t="shared" si="7"/>
        <v>3.5803164636580925E-2</v>
      </c>
      <c r="T16" s="199">
        <f t="shared" si="8"/>
        <v>0.24019814695899458</v>
      </c>
      <c r="U16" s="196">
        <v>26967</v>
      </c>
      <c r="V16" s="196">
        <v>27268</v>
      </c>
      <c r="W16" s="196">
        <v>0</v>
      </c>
      <c r="X16" s="196">
        <v>23387</v>
      </c>
      <c r="Y16" s="196">
        <v>34101</v>
      </c>
      <c r="Z16" s="197">
        <f t="shared" si="9"/>
        <v>0.4581177577286526</v>
      </c>
      <c r="AA16" s="198">
        <f t="shared" si="2"/>
        <v>0.25058676837318461</v>
      </c>
      <c r="AB16" s="197">
        <f t="shared" si="10"/>
        <v>4.3437886917044984E-2</v>
      </c>
      <c r="AC16" s="199">
        <f t="shared" si="11"/>
        <v>0.62564902302541048</v>
      </c>
      <c r="AD16" s="149"/>
    </row>
    <row r="17" spans="1:30" x14ac:dyDescent="0.25">
      <c r="A17" s="207" t="s">
        <v>203</v>
      </c>
      <c r="B17" s="195" t="s">
        <v>203</v>
      </c>
      <c r="C17" s="196">
        <v>24357</v>
      </c>
      <c r="D17" s="196">
        <v>25620</v>
      </c>
      <c r="E17" s="196">
        <v>8381</v>
      </c>
      <c r="F17" s="196">
        <v>15954</v>
      </c>
      <c r="G17" s="196">
        <v>28060</v>
      </c>
      <c r="H17" s="197">
        <f t="shared" si="3"/>
        <v>0.75880656888554587</v>
      </c>
      <c r="I17" s="198">
        <f t="shared" si="0"/>
        <v>9.5238095238095344E-2</v>
      </c>
      <c r="J17" s="197">
        <f t="shared" si="4"/>
        <v>1.8315353043768863E-2</v>
      </c>
      <c r="K17" s="199">
        <f t="shared" si="5"/>
        <v>1</v>
      </c>
      <c r="L17" s="196">
        <v>6757</v>
      </c>
      <c r="M17" s="196">
        <v>6525</v>
      </c>
      <c r="N17" s="196">
        <v>0</v>
      </c>
      <c r="O17" s="196">
        <v>3959</v>
      </c>
      <c r="P17" s="196">
        <v>5939</v>
      </c>
      <c r="Q17" s="197">
        <f t="shared" si="6"/>
        <v>0.50012629451881785</v>
      </c>
      <c r="R17" s="198">
        <f t="shared" si="1"/>
        <v>-8.9808429118773958E-2</v>
      </c>
      <c r="S17" s="197">
        <f t="shared" si="7"/>
        <v>1.6241597523423013E-2</v>
      </c>
      <c r="T17" s="199">
        <f t="shared" si="8"/>
        <v>0.21165359942979331</v>
      </c>
      <c r="U17" s="196">
        <v>11149</v>
      </c>
      <c r="V17" s="196">
        <v>12627</v>
      </c>
      <c r="W17" s="196">
        <v>0</v>
      </c>
      <c r="X17" s="196">
        <v>8173</v>
      </c>
      <c r="Y17" s="196">
        <v>14127</v>
      </c>
      <c r="Z17" s="197">
        <f t="shared" si="9"/>
        <v>0.72849626820017122</v>
      </c>
      <c r="AA17" s="198">
        <f t="shared" si="2"/>
        <v>0.11879306248515076</v>
      </c>
      <c r="AB17" s="197">
        <f t="shared" si="10"/>
        <v>1.7994986319377571E-2</v>
      </c>
      <c r="AC17" s="199">
        <f t="shared" si="11"/>
        <v>0.50345687811831785</v>
      </c>
      <c r="AD17" s="149"/>
    </row>
    <row r="18" spans="1:30" x14ac:dyDescent="0.25">
      <c r="A18" s="207" t="s">
        <v>207</v>
      </c>
      <c r="B18" s="195" t="s">
        <v>207</v>
      </c>
      <c r="C18" s="196">
        <v>35692</v>
      </c>
      <c r="D18" s="196">
        <v>41202</v>
      </c>
      <c r="E18" s="196">
        <v>11512</v>
      </c>
      <c r="F18" s="196">
        <v>20348</v>
      </c>
      <c r="G18" s="196">
        <v>64649</v>
      </c>
      <c r="H18" s="197">
        <f t="shared" si="3"/>
        <v>2.1771672891684686</v>
      </c>
      <c r="I18" s="198">
        <f t="shared" si="0"/>
        <v>0.56907431678073883</v>
      </c>
      <c r="J18" s="197">
        <f t="shared" si="4"/>
        <v>4.2197764038724633E-2</v>
      </c>
      <c r="K18" s="199">
        <f t="shared" si="5"/>
        <v>1</v>
      </c>
      <c r="L18" s="196">
        <v>4890</v>
      </c>
      <c r="M18" s="196">
        <v>5452</v>
      </c>
      <c r="N18" s="196">
        <v>0</v>
      </c>
      <c r="O18" s="196">
        <v>3513</v>
      </c>
      <c r="P18" s="196">
        <v>8127</v>
      </c>
      <c r="Q18" s="197">
        <f t="shared" si="6"/>
        <v>1.3134073441502987</v>
      </c>
      <c r="R18" s="198">
        <f t="shared" si="1"/>
        <v>0.49064563462949384</v>
      </c>
      <c r="S18" s="197">
        <f t="shared" si="7"/>
        <v>2.2225200045943565E-2</v>
      </c>
      <c r="T18" s="199">
        <f t="shared" si="8"/>
        <v>0.12570960107658277</v>
      </c>
      <c r="U18" s="196">
        <v>13378</v>
      </c>
      <c r="V18" s="196">
        <v>16331</v>
      </c>
      <c r="W18" s="196">
        <v>0</v>
      </c>
      <c r="X18" s="196">
        <v>7933</v>
      </c>
      <c r="Y18" s="196">
        <v>26168</v>
      </c>
      <c r="Z18" s="197">
        <f t="shared" si="9"/>
        <v>2.2986259926887684</v>
      </c>
      <c r="AA18" s="198">
        <f t="shared" si="2"/>
        <v>0.6023513563162084</v>
      </c>
      <c r="AB18" s="197">
        <f t="shared" si="10"/>
        <v>3.3332823812944876E-2</v>
      </c>
      <c r="AC18" s="199">
        <f t="shared" si="11"/>
        <v>0.4047703754118393</v>
      </c>
      <c r="AD18" s="149"/>
    </row>
    <row r="19" spans="1:30" x14ac:dyDescent="0.25">
      <c r="A19" s="207" t="s">
        <v>229</v>
      </c>
      <c r="B19" s="195" t="s">
        <v>229</v>
      </c>
      <c r="C19" s="196">
        <v>6776</v>
      </c>
      <c r="D19" s="196">
        <v>6688</v>
      </c>
      <c r="E19" s="196">
        <v>3939</v>
      </c>
      <c r="F19" s="196">
        <v>11966</v>
      </c>
      <c r="G19" s="196">
        <v>19412</v>
      </c>
      <c r="H19" s="197">
        <f t="shared" si="3"/>
        <v>0.62226307872304853</v>
      </c>
      <c r="I19" s="198">
        <f t="shared" si="0"/>
        <v>1.9025119617224879</v>
      </c>
      <c r="J19" s="197">
        <f t="shared" si="4"/>
        <v>1.2670621286017147E-2</v>
      </c>
      <c r="K19" s="199">
        <f t="shared" si="5"/>
        <v>1</v>
      </c>
      <c r="L19" s="196">
        <v>1671</v>
      </c>
      <c r="M19" s="196">
        <v>1739</v>
      </c>
      <c r="N19" s="196">
        <v>0</v>
      </c>
      <c r="O19" s="196">
        <v>2100</v>
      </c>
      <c r="P19" s="196">
        <v>3044</v>
      </c>
      <c r="Q19" s="197">
        <f t="shared" si="6"/>
        <v>0.44952380952380944</v>
      </c>
      <c r="R19" s="198">
        <f t="shared" si="1"/>
        <v>0.75043128234617607</v>
      </c>
      <c r="S19" s="197">
        <f t="shared" si="7"/>
        <v>8.3245365989728336E-3</v>
      </c>
      <c r="T19" s="199">
        <f t="shared" si="8"/>
        <v>0.15681022048217597</v>
      </c>
      <c r="U19" s="196">
        <v>3934</v>
      </c>
      <c r="V19" s="196">
        <v>2698</v>
      </c>
      <c r="W19" s="196">
        <v>0</v>
      </c>
      <c r="X19" s="196">
        <v>8189</v>
      </c>
      <c r="Y19" s="196">
        <v>13329</v>
      </c>
      <c r="Z19" s="197">
        <f t="shared" si="9"/>
        <v>0.62767126633288561</v>
      </c>
      <c r="AA19" s="198">
        <f t="shared" si="2"/>
        <v>3.9403261675315049</v>
      </c>
      <c r="AB19" s="197">
        <f t="shared" si="10"/>
        <v>1.6978493144403174E-2</v>
      </c>
      <c r="AC19" s="199">
        <f t="shared" si="11"/>
        <v>0.68663713167113127</v>
      </c>
      <c r="AD19" s="149"/>
    </row>
    <row r="20" spans="1:30" x14ac:dyDescent="0.25">
      <c r="A20" s="207" t="s">
        <v>219</v>
      </c>
      <c r="B20" s="195" t="s">
        <v>219</v>
      </c>
      <c r="C20" s="196">
        <v>7441</v>
      </c>
      <c r="D20" s="196">
        <v>8079</v>
      </c>
      <c r="E20" s="196">
        <v>3139</v>
      </c>
      <c r="F20" s="196">
        <v>7108</v>
      </c>
      <c r="G20" s="196">
        <v>16233</v>
      </c>
      <c r="H20" s="197">
        <f t="shared" si="3"/>
        <v>1.2837647720877885</v>
      </c>
      <c r="I20" s="198">
        <f t="shared" si="0"/>
        <v>1.0092833271444484</v>
      </c>
      <c r="J20" s="197">
        <f t="shared" si="4"/>
        <v>1.0595621024928724E-2</v>
      </c>
      <c r="K20" s="199">
        <f t="shared" si="5"/>
        <v>1</v>
      </c>
      <c r="L20" s="196">
        <v>3598</v>
      </c>
      <c r="M20" s="196">
        <v>3936</v>
      </c>
      <c r="N20" s="196">
        <v>0</v>
      </c>
      <c r="O20" s="196">
        <v>4295</v>
      </c>
      <c r="P20" s="196">
        <v>9888</v>
      </c>
      <c r="Q20" s="197">
        <f t="shared" si="6"/>
        <v>1.3022118742724098</v>
      </c>
      <c r="R20" s="198">
        <f t="shared" si="1"/>
        <v>1.5121951219512195</v>
      </c>
      <c r="S20" s="197">
        <f t="shared" si="7"/>
        <v>2.7041070266308597E-2</v>
      </c>
      <c r="T20" s="199">
        <f t="shared" si="8"/>
        <v>0.60912955091480314</v>
      </c>
      <c r="U20" s="196">
        <v>3135</v>
      </c>
      <c r="V20" s="196">
        <v>3163</v>
      </c>
      <c r="W20" s="196">
        <v>0</v>
      </c>
      <c r="X20" s="196">
        <v>2622</v>
      </c>
      <c r="Y20" s="196">
        <v>5634</v>
      </c>
      <c r="Z20" s="197">
        <f t="shared" si="9"/>
        <v>1.1487414187643021</v>
      </c>
      <c r="AA20" s="198">
        <f t="shared" si="2"/>
        <v>0.78122036041732534</v>
      </c>
      <c r="AB20" s="197">
        <f t="shared" si="10"/>
        <v>7.1765946714357773E-3</v>
      </c>
      <c r="AC20" s="199">
        <f t="shared" si="11"/>
        <v>0.34707078174089817</v>
      </c>
      <c r="AD20" s="149"/>
    </row>
    <row r="21" spans="1:30" x14ac:dyDescent="0.25">
      <c r="A21" s="207" t="s">
        <v>231</v>
      </c>
      <c r="B21" s="195" t="s">
        <v>231</v>
      </c>
      <c r="C21" s="196">
        <v>1135</v>
      </c>
      <c r="D21" s="196">
        <v>1789</v>
      </c>
      <c r="E21" s="196">
        <v>987</v>
      </c>
      <c r="F21" s="196">
        <v>3978</v>
      </c>
      <c r="G21" s="196">
        <v>8181</v>
      </c>
      <c r="H21" s="197">
        <f t="shared" si="3"/>
        <v>1.0565610859728505</v>
      </c>
      <c r="I21" s="198">
        <f t="shared" si="0"/>
        <v>3.5729457797652318</v>
      </c>
      <c r="J21" s="197">
        <f t="shared" si="4"/>
        <v>5.3399110210646137E-3</v>
      </c>
      <c r="K21" s="199">
        <f t="shared" si="5"/>
        <v>1</v>
      </c>
      <c r="L21" s="196">
        <v>63</v>
      </c>
      <c r="M21" s="196">
        <v>288</v>
      </c>
      <c r="N21" s="196">
        <v>0</v>
      </c>
      <c r="O21" s="196">
        <v>102</v>
      </c>
      <c r="P21" s="196">
        <v>277</v>
      </c>
      <c r="Q21" s="197">
        <f t="shared" si="6"/>
        <v>1.715686274509804</v>
      </c>
      <c r="R21" s="198">
        <f t="shared" si="1"/>
        <v>-3.819444444444442E-2</v>
      </c>
      <c r="S21" s="197">
        <f t="shared" si="7"/>
        <v>7.575218915622453E-4</v>
      </c>
      <c r="T21" s="199">
        <f t="shared" si="8"/>
        <v>3.3858941449700523E-2</v>
      </c>
      <c r="U21" s="196">
        <v>1059</v>
      </c>
      <c r="V21" s="196">
        <v>1464</v>
      </c>
      <c r="W21" s="196">
        <v>0</v>
      </c>
      <c r="X21" s="196">
        <v>3868</v>
      </c>
      <c r="Y21" s="196">
        <v>7842</v>
      </c>
      <c r="Z21" s="197">
        <f t="shared" si="9"/>
        <v>1.0274043433298861</v>
      </c>
      <c r="AA21" s="198">
        <f t="shared" si="2"/>
        <v>4.3565573770491799</v>
      </c>
      <c r="AB21" s="197">
        <f t="shared" si="10"/>
        <v>9.9891472157258368E-3</v>
      </c>
      <c r="AC21" s="199">
        <f t="shared" si="11"/>
        <v>0.9585625229189586</v>
      </c>
      <c r="AD21" s="149"/>
    </row>
    <row r="22" spans="1:30" x14ac:dyDescent="0.25">
      <c r="A22" s="207" t="s">
        <v>211</v>
      </c>
      <c r="B22" s="195" t="s">
        <v>211</v>
      </c>
      <c r="C22" s="196">
        <v>27696</v>
      </c>
      <c r="D22" s="196">
        <v>26815</v>
      </c>
      <c r="E22" s="196">
        <v>7434</v>
      </c>
      <c r="F22" s="196">
        <v>21742</v>
      </c>
      <c r="G22" s="196">
        <v>28586</v>
      </c>
      <c r="H22" s="197">
        <f t="shared" si="3"/>
        <v>0.31478244871676941</v>
      </c>
      <c r="I22" s="198">
        <f t="shared" si="0"/>
        <v>6.6045123997762412E-2</v>
      </c>
      <c r="J22" s="197">
        <f t="shared" si="4"/>
        <v>1.8658684323206585E-2</v>
      </c>
      <c r="K22" s="199">
        <f t="shared" si="5"/>
        <v>1</v>
      </c>
      <c r="L22" s="196">
        <v>9491</v>
      </c>
      <c r="M22" s="196">
        <v>8667</v>
      </c>
      <c r="N22" s="196">
        <v>0</v>
      </c>
      <c r="O22" s="196">
        <v>7731</v>
      </c>
      <c r="P22" s="196">
        <v>8959</v>
      </c>
      <c r="Q22" s="197">
        <f t="shared" si="6"/>
        <v>0.15884102962100632</v>
      </c>
      <c r="R22" s="198">
        <f t="shared" si="1"/>
        <v>3.369101188415824E-2</v>
      </c>
      <c r="S22" s="197">
        <f t="shared" si="7"/>
        <v>2.4500500456700925E-2</v>
      </c>
      <c r="T22" s="199">
        <f t="shared" si="8"/>
        <v>0.313405163366683</v>
      </c>
      <c r="U22" s="196">
        <v>12231</v>
      </c>
      <c r="V22" s="196">
        <v>11581</v>
      </c>
      <c r="W22" s="196">
        <v>0</v>
      </c>
      <c r="X22" s="196">
        <v>10260</v>
      </c>
      <c r="Y22" s="196">
        <v>13297</v>
      </c>
      <c r="Z22" s="197">
        <f t="shared" si="9"/>
        <v>0.2960038986354776</v>
      </c>
      <c r="AA22" s="198">
        <f t="shared" si="2"/>
        <v>0.14817373283826951</v>
      </c>
      <c r="AB22" s="197">
        <f t="shared" si="10"/>
        <v>1.6937731513326507E-2</v>
      </c>
      <c r="AC22" s="199">
        <f t="shared" si="11"/>
        <v>0.46515776953753585</v>
      </c>
      <c r="AD22" s="149"/>
    </row>
    <row r="23" spans="1:30" x14ac:dyDescent="0.25">
      <c r="A23" s="207" t="s">
        <v>225</v>
      </c>
      <c r="B23" s="195" t="s">
        <v>225</v>
      </c>
      <c r="C23" s="196">
        <v>26596</v>
      </c>
      <c r="D23" s="196">
        <v>27293</v>
      </c>
      <c r="E23" s="196">
        <v>9674</v>
      </c>
      <c r="F23" s="196">
        <v>12264</v>
      </c>
      <c r="G23" s="196">
        <v>25748</v>
      </c>
      <c r="H23" s="197">
        <f t="shared" si="3"/>
        <v>1.099478147423353</v>
      </c>
      <c r="I23" s="198">
        <f t="shared" si="0"/>
        <v>-5.6607921445059217E-2</v>
      </c>
      <c r="J23" s="197">
        <f t="shared" si="4"/>
        <v>1.6806261944795464E-2</v>
      </c>
      <c r="K23" s="199">
        <f t="shared" si="5"/>
        <v>1</v>
      </c>
      <c r="L23" s="196">
        <v>17525</v>
      </c>
      <c r="M23" s="196">
        <v>19523</v>
      </c>
      <c r="N23" s="196">
        <v>0</v>
      </c>
      <c r="O23" s="196">
        <v>9745</v>
      </c>
      <c r="P23" s="196">
        <v>18953</v>
      </c>
      <c r="Q23" s="197">
        <f t="shared" si="6"/>
        <v>0.94489481785531049</v>
      </c>
      <c r="R23" s="198">
        <f t="shared" si="1"/>
        <v>-2.9196332530861069E-2</v>
      </c>
      <c r="S23" s="197">
        <f t="shared" si="7"/>
        <v>5.1831452746495435E-2</v>
      </c>
      <c r="T23" s="199">
        <f t="shared" si="8"/>
        <v>0.73609600745688986</v>
      </c>
      <c r="U23" s="196">
        <v>7063</v>
      </c>
      <c r="V23" s="196">
        <v>6570</v>
      </c>
      <c r="W23" s="196">
        <v>0</v>
      </c>
      <c r="X23" s="196">
        <v>2179</v>
      </c>
      <c r="Y23" s="196">
        <v>5762</v>
      </c>
      <c r="Z23" s="197">
        <f t="shared" si="9"/>
        <v>1.6443322625057366</v>
      </c>
      <c r="AA23" s="198">
        <f t="shared" si="2"/>
        <v>-0.12298325722983261</v>
      </c>
      <c r="AB23" s="197">
        <f t="shared" si="10"/>
        <v>7.3396411957424475E-3</v>
      </c>
      <c r="AC23" s="199">
        <f t="shared" si="11"/>
        <v>0.2237843716016778</v>
      </c>
      <c r="AD23" s="149"/>
    </row>
    <row r="24" spans="1:30" x14ac:dyDescent="0.25">
      <c r="A24" s="207" t="s">
        <v>246</v>
      </c>
      <c r="B24" s="195" t="s">
        <v>375</v>
      </c>
      <c r="C24" s="196">
        <v>9214</v>
      </c>
      <c r="D24" s="196">
        <v>7564</v>
      </c>
      <c r="E24" s="196">
        <v>2320</v>
      </c>
      <c r="F24" s="196">
        <v>4480</v>
      </c>
      <c r="G24" s="196">
        <v>15336</v>
      </c>
      <c r="H24" s="197">
        <f t="shared" si="3"/>
        <v>2.4232142857142858</v>
      </c>
      <c r="I24" s="198">
        <f t="shared" si="0"/>
        <v>1.0274986779481754</v>
      </c>
      <c r="J24" s="197">
        <f t="shared" si="4"/>
        <v>1.0010130230906604E-2</v>
      </c>
      <c r="K24" s="199">
        <f t="shared" si="5"/>
        <v>1</v>
      </c>
      <c r="L24" s="196">
        <v>1889</v>
      </c>
      <c r="M24" s="196">
        <v>1234</v>
      </c>
      <c r="N24" s="196">
        <v>0</v>
      </c>
      <c r="O24" s="196">
        <v>1249</v>
      </c>
      <c r="P24" s="196">
        <v>2781</v>
      </c>
      <c r="Q24" s="197">
        <f t="shared" si="6"/>
        <v>1.2265812650120096</v>
      </c>
      <c r="R24" s="198">
        <f t="shared" si="1"/>
        <v>1.2536466774716368</v>
      </c>
      <c r="S24" s="197">
        <f t="shared" si="7"/>
        <v>7.6053010123992935E-3</v>
      </c>
      <c r="T24" s="199">
        <f t="shared" si="8"/>
        <v>0.18133802816901409</v>
      </c>
      <c r="U24" s="196">
        <v>6531</v>
      </c>
      <c r="V24" s="196">
        <v>5261</v>
      </c>
      <c r="W24" s="196">
        <v>0</v>
      </c>
      <c r="X24" s="196">
        <v>2765</v>
      </c>
      <c r="Y24" s="196">
        <v>10902</v>
      </c>
      <c r="Z24" s="197">
        <f t="shared" si="9"/>
        <v>2.9428571428571431</v>
      </c>
      <c r="AA24" s="198">
        <f t="shared" si="2"/>
        <v>1.072229614141798</v>
      </c>
      <c r="AB24" s="197">
        <f t="shared" si="10"/>
        <v>1.388697818743217E-2</v>
      </c>
      <c r="AC24" s="199">
        <f t="shared" si="11"/>
        <v>0.71087636932707354</v>
      </c>
      <c r="AD24" s="149"/>
    </row>
    <row r="25" spans="1:30" x14ac:dyDescent="0.25">
      <c r="A25" s="207" t="s">
        <v>221</v>
      </c>
      <c r="B25" s="195" t="s">
        <v>221</v>
      </c>
      <c r="C25" s="196">
        <v>9128</v>
      </c>
      <c r="D25" s="196">
        <v>8693</v>
      </c>
      <c r="E25" s="196">
        <v>3519</v>
      </c>
      <c r="F25" s="196">
        <v>4710</v>
      </c>
      <c r="G25" s="196">
        <v>14633</v>
      </c>
      <c r="H25" s="197">
        <f t="shared" si="3"/>
        <v>2.1067940552016986</v>
      </c>
      <c r="I25" s="198">
        <f t="shared" si="0"/>
        <v>0.68330840906476475</v>
      </c>
      <c r="J25" s="197">
        <f t="shared" si="4"/>
        <v>9.5512673232170265E-3</v>
      </c>
      <c r="K25" s="199">
        <f t="shared" si="5"/>
        <v>1</v>
      </c>
      <c r="L25" s="196">
        <v>4557</v>
      </c>
      <c r="M25" s="196">
        <v>4514</v>
      </c>
      <c r="N25" s="196">
        <v>0</v>
      </c>
      <c r="O25" s="196">
        <v>2508</v>
      </c>
      <c r="P25" s="196">
        <v>7566</v>
      </c>
      <c r="Q25" s="197">
        <f t="shared" si="6"/>
        <v>2.0167464114832536</v>
      </c>
      <c r="R25" s="198">
        <f t="shared" si="1"/>
        <v>0.67611874169251229</v>
      </c>
      <c r="S25" s="197">
        <f t="shared" si="7"/>
        <v>2.0691013110324723E-2</v>
      </c>
      <c r="T25" s="199">
        <f t="shared" si="8"/>
        <v>0.51705050228934601</v>
      </c>
      <c r="U25" s="196">
        <v>4078</v>
      </c>
      <c r="V25" s="196">
        <v>3853</v>
      </c>
      <c r="W25" s="196">
        <v>0</v>
      </c>
      <c r="X25" s="196">
        <v>1910</v>
      </c>
      <c r="Y25" s="196">
        <v>6692</v>
      </c>
      <c r="Z25" s="197">
        <f t="shared" si="9"/>
        <v>2.5036649214659685</v>
      </c>
      <c r="AA25" s="198">
        <f t="shared" si="2"/>
        <v>0.73682844536724623</v>
      </c>
      <c r="AB25" s="197">
        <f t="shared" si="10"/>
        <v>8.5242760989080978E-3</v>
      </c>
      <c r="AC25" s="199">
        <f t="shared" si="11"/>
        <v>0.45732249026173716</v>
      </c>
      <c r="AD25" s="149"/>
    </row>
    <row r="26" spans="1:30" x14ac:dyDescent="0.25">
      <c r="A26" s="207" t="s">
        <v>243</v>
      </c>
      <c r="B26" s="195" t="s">
        <v>244</v>
      </c>
      <c r="C26" s="196">
        <v>1660</v>
      </c>
      <c r="D26" s="196">
        <v>2187</v>
      </c>
      <c r="E26" s="196">
        <v>1134</v>
      </c>
      <c r="F26" s="196">
        <v>2378</v>
      </c>
      <c r="G26" s="196">
        <v>4926</v>
      </c>
      <c r="H26" s="197">
        <f t="shared" si="3"/>
        <v>1.0714886459209421</v>
      </c>
      <c r="I26" s="198">
        <f t="shared" si="0"/>
        <v>1.252400548696845</v>
      </c>
      <c r="J26" s="197">
        <f t="shared" si="4"/>
        <v>3.2153039591448834E-3</v>
      </c>
      <c r="K26" s="199">
        <f t="shared" si="5"/>
        <v>1</v>
      </c>
      <c r="L26" s="196">
        <v>166</v>
      </c>
      <c r="M26" s="196">
        <v>222</v>
      </c>
      <c r="N26" s="196">
        <v>0</v>
      </c>
      <c r="O26" s="196">
        <v>412</v>
      </c>
      <c r="P26" s="196">
        <v>768</v>
      </c>
      <c r="Q26" s="197">
        <f t="shared" si="6"/>
        <v>0.86407766990291268</v>
      </c>
      <c r="R26" s="198">
        <f t="shared" si="1"/>
        <v>2.4594594594594597</v>
      </c>
      <c r="S26" s="197">
        <f t="shared" si="7"/>
        <v>2.1002773022375612E-3</v>
      </c>
      <c r="T26" s="199">
        <f t="shared" si="8"/>
        <v>0.15590742996345919</v>
      </c>
      <c r="U26" s="196">
        <v>1200</v>
      </c>
      <c r="V26" s="196">
        <v>1356</v>
      </c>
      <c r="W26" s="196">
        <v>0</v>
      </c>
      <c r="X26" s="196">
        <v>1719</v>
      </c>
      <c r="Y26" s="196">
        <v>3607</v>
      </c>
      <c r="Z26" s="197">
        <f t="shared" si="9"/>
        <v>1.0983129726585226</v>
      </c>
      <c r="AA26" s="198">
        <f t="shared" si="2"/>
        <v>1.6600294985250739</v>
      </c>
      <c r="AB26" s="197">
        <f t="shared" si="10"/>
        <v>4.5946001029231187E-3</v>
      </c>
      <c r="AC26" s="199">
        <f t="shared" si="11"/>
        <v>0.73223710921640273</v>
      </c>
      <c r="AD26" s="149"/>
    </row>
    <row r="27" spans="1:30" x14ac:dyDescent="0.25">
      <c r="A27" s="207" t="s">
        <v>235</v>
      </c>
      <c r="B27" s="195" t="s">
        <v>235</v>
      </c>
      <c r="C27" s="196">
        <v>725</v>
      </c>
      <c r="D27" s="196">
        <v>962</v>
      </c>
      <c r="E27" s="196">
        <v>770</v>
      </c>
      <c r="F27" s="196">
        <v>2440</v>
      </c>
      <c r="G27" s="196">
        <v>3698</v>
      </c>
      <c r="H27" s="197">
        <f t="shared" si="3"/>
        <v>0.51557377049180331</v>
      </c>
      <c r="I27" s="198">
        <f t="shared" si="0"/>
        <v>2.8440748440748442</v>
      </c>
      <c r="J27" s="197">
        <f t="shared" si="4"/>
        <v>2.4137624930811569E-3</v>
      </c>
      <c r="K27" s="199">
        <f t="shared" si="5"/>
        <v>1</v>
      </c>
      <c r="L27" s="196">
        <v>65</v>
      </c>
      <c r="M27" s="196">
        <v>101</v>
      </c>
      <c r="N27" s="196">
        <v>0</v>
      </c>
      <c r="O27" s="196">
        <v>277</v>
      </c>
      <c r="P27" s="196">
        <v>380</v>
      </c>
      <c r="Q27" s="197">
        <f t="shared" si="6"/>
        <v>0.37184115523465699</v>
      </c>
      <c r="R27" s="198">
        <f t="shared" si="1"/>
        <v>2.7623762376237622</v>
      </c>
      <c r="S27" s="197">
        <f t="shared" si="7"/>
        <v>1.0391997068362933E-3</v>
      </c>
      <c r="T27" s="199">
        <f t="shared" si="8"/>
        <v>0.10275824770146025</v>
      </c>
      <c r="U27" s="196">
        <v>505</v>
      </c>
      <c r="V27" s="196">
        <v>536</v>
      </c>
      <c r="W27" s="196">
        <v>0</v>
      </c>
      <c r="X27" s="196">
        <v>2037</v>
      </c>
      <c r="Y27" s="196">
        <v>3016</v>
      </c>
      <c r="Z27" s="197">
        <f t="shared" si="9"/>
        <v>0.48060873834069717</v>
      </c>
      <c r="AA27" s="198">
        <f t="shared" si="2"/>
        <v>4.6268656716417906</v>
      </c>
      <c r="AB27" s="197">
        <f t="shared" si="10"/>
        <v>3.8417837289759149E-3</v>
      </c>
      <c r="AC27" s="199">
        <f t="shared" si="11"/>
        <v>0.81557598702001077</v>
      </c>
      <c r="AD27" s="149"/>
    </row>
    <row r="28" spans="1:30" x14ac:dyDescent="0.25">
      <c r="A28" s="207" t="s">
        <v>223</v>
      </c>
      <c r="B28" s="195" t="s">
        <v>223</v>
      </c>
      <c r="C28" s="196">
        <v>20999</v>
      </c>
      <c r="D28" s="196">
        <v>19838</v>
      </c>
      <c r="E28" s="196">
        <v>7078</v>
      </c>
      <c r="F28" s="196">
        <v>7349</v>
      </c>
      <c r="G28" s="196">
        <v>20733</v>
      </c>
      <c r="H28" s="197">
        <f t="shared" si="3"/>
        <v>1.8212001632875223</v>
      </c>
      <c r="I28" s="198">
        <f t="shared" si="0"/>
        <v>4.5115435023691974E-2</v>
      </c>
      <c r="J28" s="197">
        <f t="shared" si="4"/>
        <v>1.3532865810992866E-2</v>
      </c>
      <c r="K28" s="199">
        <f t="shared" si="5"/>
        <v>1</v>
      </c>
      <c r="L28" s="196">
        <v>16446</v>
      </c>
      <c r="M28" s="196">
        <v>15464</v>
      </c>
      <c r="N28" s="196">
        <v>0</v>
      </c>
      <c r="O28" s="196">
        <v>6368</v>
      </c>
      <c r="P28" s="196">
        <v>17199</v>
      </c>
      <c r="Q28" s="197">
        <f t="shared" si="6"/>
        <v>1.7008479899497488</v>
      </c>
      <c r="R28" s="198">
        <f t="shared" si="1"/>
        <v>0.11219606828763573</v>
      </c>
      <c r="S28" s="197">
        <f t="shared" si="7"/>
        <v>4.7034725678624753E-2</v>
      </c>
      <c r="T28" s="199">
        <f t="shared" si="8"/>
        <v>0.82954709882795541</v>
      </c>
      <c r="U28" s="196">
        <v>3577</v>
      </c>
      <c r="V28" s="196">
        <v>3488</v>
      </c>
      <c r="W28" s="196">
        <v>0</v>
      </c>
      <c r="X28" s="196">
        <v>820</v>
      </c>
      <c r="Y28" s="196">
        <v>2814</v>
      </c>
      <c r="Z28" s="197">
        <f t="shared" si="9"/>
        <v>2.4317073170731707</v>
      </c>
      <c r="AA28" s="198">
        <f t="shared" si="2"/>
        <v>-0.19323394495412849</v>
      </c>
      <c r="AB28" s="197">
        <f t="shared" si="10"/>
        <v>3.584475932804451E-3</v>
      </c>
      <c r="AC28" s="199">
        <f t="shared" si="11"/>
        <v>0.13572565475329185</v>
      </c>
      <c r="AD28" s="149"/>
    </row>
    <row r="29" spans="1:30" x14ac:dyDescent="0.25">
      <c r="A29" s="207" t="s">
        <v>215</v>
      </c>
      <c r="B29" s="195" t="s">
        <v>215</v>
      </c>
      <c r="C29" s="196">
        <v>12799</v>
      </c>
      <c r="D29" s="196">
        <v>10864</v>
      </c>
      <c r="E29" s="196">
        <v>3342</v>
      </c>
      <c r="F29" s="196">
        <v>6217</v>
      </c>
      <c r="G29" s="196">
        <v>11010</v>
      </c>
      <c r="H29" s="197">
        <f t="shared" si="3"/>
        <v>0.77095061926974418</v>
      </c>
      <c r="I29" s="198">
        <f t="shared" si="0"/>
        <v>1.3438880706921896E-2</v>
      </c>
      <c r="J29" s="197">
        <f t="shared" si="4"/>
        <v>7.1864589099036062E-3</v>
      </c>
      <c r="K29" s="199">
        <f t="shared" si="5"/>
        <v>1</v>
      </c>
      <c r="L29" s="196">
        <v>4389</v>
      </c>
      <c r="M29" s="196">
        <v>4032</v>
      </c>
      <c r="N29" s="196">
        <v>0</v>
      </c>
      <c r="O29" s="196">
        <v>2497</v>
      </c>
      <c r="P29" s="196">
        <v>4138</v>
      </c>
      <c r="Q29" s="197">
        <f t="shared" si="6"/>
        <v>0.65718862635162201</v>
      </c>
      <c r="R29" s="198">
        <f t="shared" si="1"/>
        <v>2.6289682539682557E-2</v>
      </c>
      <c r="S29" s="197">
        <f t="shared" si="7"/>
        <v>1.131633786023311E-2</v>
      </c>
      <c r="T29" s="199">
        <f t="shared" si="8"/>
        <v>0.37584014532243415</v>
      </c>
      <c r="U29" s="196">
        <v>6846</v>
      </c>
      <c r="V29" s="196">
        <v>4756</v>
      </c>
      <c r="W29" s="196">
        <v>0</v>
      </c>
      <c r="X29" s="196">
        <v>3032</v>
      </c>
      <c r="Y29" s="196">
        <v>4894</v>
      </c>
      <c r="Z29" s="197">
        <f t="shared" si="9"/>
        <v>0.61411609498680741</v>
      </c>
      <c r="AA29" s="198">
        <f t="shared" si="2"/>
        <v>2.9015979814970505E-2</v>
      </c>
      <c r="AB29" s="197">
        <f t="shared" si="10"/>
        <v>6.2339819527878412E-3</v>
      </c>
      <c r="AC29" s="199">
        <f t="shared" si="11"/>
        <v>0.44450499545867395</v>
      </c>
      <c r="AD29" s="149"/>
    </row>
    <row r="30" spans="1:30" x14ac:dyDescent="0.25">
      <c r="A30" s="207" t="s">
        <v>241</v>
      </c>
      <c r="B30" s="195" t="s">
        <v>241</v>
      </c>
      <c r="C30" s="196">
        <v>1477</v>
      </c>
      <c r="D30" s="196">
        <v>1898</v>
      </c>
      <c r="E30" s="196">
        <v>1002</v>
      </c>
      <c r="F30" s="196">
        <v>4421</v>
      </c>
      <c r="G30" s="196">
        <v>6147</v>
      </c>
      <c r="H30" s="197">
        <f t="shared" si="3"/>
        <v>0.39040940963582904</v>
      </c>
      <c r="I30" s="198">
        <f t="shared" si="0"/>
        <v>2.2386722866174922</v>
      </c>
      <c r="J30" s="197">
        <f t="shared" si="4"/>
        <v>4.0122763777636211E-3</v>
      </c>
      <c r="K30" s="199">
        <f t="shared" si="5"/>
        <v>1</v>
      </c>
      <c r="L30" s="196">
        <v>325</v>
      </c>
      <c r="M30" s="196">
        <v>362</v>
      </c>
      <c r="N30" s="196">
        <v>0</v>
      </c>
      <c r="O30" s="196">
        <v>1677</v>
      </c>
      <c r="P30" s="196">
        <v>1086</v>
      </c>
      <c r="Q30" s="197">
        <f t="shared" si="6"/>
        <v>-0.35241502683363146</v>
      </c>
      <c r="R30" s="198">
        <f t="shared" si="1"/>
        <v>2</v>
      </c>
      <c r="S30" s="197">
        <f t="shared" si="7"/>
        <v>2.969923372695301E-3</v>
      </c>
      <c r="T30" s="199">
        <f t="shared" si="8"/>
        <v>0.17667154709614447</v>
      </c>
      <c r="U30" s="196">
        <v>831</v>
      </c>
      <c r="V30" s="196">
        <v>832</v>
      </c>
      <c r="W30" s="196">
        <v>0</v>
      </c>
      <c r="X30" s="196">
        <v>2415</v>
      </c>
      <c r="Y30" s="196">
        <v>4408</v>
      </c>
      <c r="Z30" s="197">
        <f t="shared" si="9"/>
        <v>0.82525879917184275</v>
      </c>
      <c r="AA30" s="198">
        <f t="shared" si="2"/>
        <v>4.2980769230769234</v>
      </c>
      <c r="AB30" s="197">
        <f t="shared" si="10"/>
        <v>5.6149146808109522E-3</v>
      </c>
      <c r="AC30" s="199">
        <f t="shared" si="11"/>
        <v>0.71709777127053842</v>
      </c>
      <c r="AD30" s="149"/>
    </row>
    <row r="31" spans="1:30" x14ac:dyDescent="0.25">
      <c r="A31" s="207" t="s">
        <v>227</v>
      </c>
      <c r="B31" s="195" t="s">
        <v>227</v>
      </c>
      <c r="C31" s="196">
        <v>1834</v>
      </c>
      <c r="D31" s="196">
        <v>2523</v>
      </c>
      <c r="E31" s="196">
        <v>926</v>
      </c>
      <c r="F31" s="196">
        <v>2511</v>
      </c>
      <c r="G31" s="196">
        <v>4895</v>
      </c>
      <c r="H31" s="197">
        <f t="shared" si="3"/>
        <v>0.94942254082039024</v>
      </c>
      <c r="I31" s="198">
        <f t="shared" si="0"/>
        <v>0.94015061434799851</v>
      </c>
      <c r="J31" s="197">
        <f t="shared" si="4"/>
        <v>3.1950696061742189E-3</v>
      </c>
      <c r="K31" s="199">
        <f t="shared" si="5"/>
        <v>1</v>
      </c>
      <c r="L31" s="196">
        <v>270</v>
      </c>
      <c r="M31" s="196">
        <v>655</v>
      </c>
      <c r="N31" s="196">
        <v>0</v>
      </c>
      <c r="O31" s="196">
        <v>874</v>
      </c>
      <c r="P31" s="196">
        <v>1634</v>
      </c>
      <c r="Q31" s="197">
        <f t="shared" si="6"/>
        <v>0.86956521739130443</v>
      </c>
      <c r="R31" s="198">
        <f t="shared" si="1"/>
        <v>1.4946564885496185</v>
      </c>
      <c r="S31" s="197">
        <f t="shared" si="7"/>
        <v>4.4685587393960609E-3</v>
      </c>
      <c r="T31" s="199">
        <f t="shared" si="8"/>
        <v>0.33381001021450457</v>
      </c>
      <c r="U31" s="196">
        <v>855</v>
      </c>
      <c r="V31" s="196">
        <v>1113</v>
      </c>
      <c r="W31" s="196">
        <v>0</v>
      </c>
      <c r="X31" s="196">
        <v>1236</v>
      </c>
      <c r="Y31" s="196">
        <v>2216</v>
      </c>
      <c r="Z31" s="197">
        <f t="shared" si="9"/>
        <v>0.79288025889967639</v>
      </c>
      <c r="AA31" s="198">
        <f t="shared" si="2"/>
        <v>0.99101527403414202</v>
      </c>
      <c r="AB31" s="197">
        <f t="shared" si="10"/>
        <v>2.8227429520592266E-3</v>
      </c>
      <c r="AC31" s="199">
        <f t="shared" si="11"/>
        <v>0.45270684371807968</v>
      </c>
      <c r="AD31" s="149"/>
    </row>
    <row r="32" spans="1:30" x14ac:dyDescent="0.25">
      <c r="A32" s="207" t="s">
        <v>237</v>
      </c>
      <c r="B32" s="195" t="s">
        <v>237</v>
      </c>
      <c r="C32" s="196">
        <v>925</v>
      </c>
      <c r="D32" s="196">
        <v>1173</v>
      </c>
      <c r="E32" s="196">
        <v>453</v>
      </c>
      <c r="F32" s="196">
        <v>1531</v>
      </c>
      <c r="G32" s="196">
        <v>2993</v>
      </c>
      <c r="H32" s="197">
        <f t="shared" si="3"/>
        <v>0.95493141737426512</v>
      </c>
      <c r="I32" s="198">
        <f t="shared" si="0"/>
        <v>1.5515771526001707</v>
      </c>
      <c r="J32" s="197">
        <f t="shared" si="4"/>
        <v>1.953594143264441E-3</v>
      </c>
      <c r="K32" s="199">
        <f t="shared" si="5"/>
        <v>1</v>
      </c>
      <c r="L32" s="196">
        <v>97</v>
      </c>
      <c r="M32" s="196">
        <v>134</v>
      </c>
      <c r="N32" s="196">
        <v>0</v>
      </c>
      <c r="O32" s="196">
        <v>480</v>
      </c>
      <c r="P32" s="196">
        <v>696</v>
      </c>
      <c r="Q32" s="197">
        <f t="shared" si="6"/>
        <v>0.44999999999999996</v>
      </c>
      <c r="R32" s="198">
        <f t="shared" si="1"/>
        <v>4.1940298507462686</v>
      </c>
      <c r="S32" s="197">
        <f t="shared" si="7"/>
        <v>1.9033763051527898E-3</v>
      </c>
      <c r="T32" s="199">
        <f t="shared" si="8"/>
        <v>0.23254259939859673</v>
      </c>
      <c r="U32" s="196">
        <v>675</v>
      </c>
      <c r="V32" s="196">
        <v>769</v>
      </c>
      <c r="W32" s="196">
        <v>0</v>
      </c>
      <c r="X32" s="196">
        <v>963</v>
      </c>
      <c r="Y32" s="196">
        <v>1895</v>
      </c>
      <c r="Z32" s="197">
        <f t="shared" si="9"/>
        <v>0.96780893042575289</v>
      </c>
      <c r="AA32" s="198">
        <f t="shared" si="2"/>
        <v>1.4642392717815347</v>
      </c>
      <c r="AB32" s="197">
        <f t="shared" si="10"/>
        <v>2.4138528403214055E-3</v>
      </c>
      <c r="AC32" s="199">
        <f t="shared" si="11"/>
        <v>0.63314400267290349</v>
      </c>
      <c r="AD32" s="149"/>
    </row>
    <row r="33" spans="1:31" x14ac:dyDescent="0.25">
      <c r="A33" s="207" t="s">
        <v>233</v>
      </c>
      <c r="B33" s="195" t="s">
        <v>233</v>
      </c>
      <c r="C33" s="196">
        <v>2016</v>
      </c>
      <c r="D33" s="196">
        <v>2397</v>
      </c>
      <c r="E33" s="196">
        <v>1764</v>
      </c>
      <c r="F33" s="196">
        <v>4990</v>
      </c>
      <c r="G33" s="196">
        <v>4822</v>
      </c>
      <c r="H33" s="197">
        <f t="shared" si="3"/>
        <v>-3.3667334669338689E-2</v>
      </c>
      <c r="I33" s="198">
        <f t="shared" si="0"/>
        <v>1.0116812682519818</v>
      </c>
      <c r="J33" s="197">
        <f t="shared" si="4"/>
        <v>3.1474209685336228E-3</v>
      </c>
      <c r="K33" s="199">
        <f t="shared" si="5"/>
        <v>1</v>
      </c>
      <c r="L33" s="196">
        <v>290</v>
      </c>
      <c r="M33" s="196">
        <v>405</v>
      </c>
      <c r="N33" s="196">
        <v>0</v>
      </c>
      <c r="O33" s="196">
        <v>2037</v>
      </c>
      <c r="P33" s="196">
        <v>1540</v>
      </c>
      <c r="Q33" s="197">
        <f t="shared" si="6"/>
        <v>-0.24398625429553267</v>
      </c>
      <c r="R33" s="198">
        <f t="shared" si="1"/>
        <v>2.8024691358024691</v>
      </c>
      <c r="S33" s="197">
        <f t="shared" si="7"/>
        <v>4.211493548757609E-3</v>
      </c>
      <c r="T33" s="199">
        <f t="shared" si="8"/>
        <v>0.31936955620074658</v>
      </c>
      <c r="U33" s="196">
        <v>1122</v>
      </c>
      <c r="V33" s="196">
        <v>997</v>
      </c>
      <c r="W33" s="196">
        <v>0</v>
      </c>
      <c r="X33" s="196">
        <v>1946</v>
      </c>
      <c r="Y33" s="196">
        <v>2064</v>
      </c>
      <c r="Z33" s="197">
        <f t="shared" si="9"/>
        <v>6.0637204522096644E-2</v>
      </c>
      <c r="AA33" s="198">
        <f t="shared" si="2"/>
        <v>1.0702106318956872</v>
      </c>
      <c r="AB33" s="197">
        <f t="shared" si="10"/>
        <v>2.6291252044450559E-3</v>
      </c>
      <c r="AC33" s="199">
        <f t="shared" si="11"/>
        <v>0.42803815844048115</v>
      </c>
      <c r="AD33" s="149"/>
    </row>
    <row r="34" spans="1:31" x14ac:dyDescent="0.25">
      <c r="A34" s="207" t="s">
        <v>239</v>
      </c>
      <c r="B34" s="195" t="s">
        <v>239</v>
      </c>
      <c r="C34" s="196">
        <v>8440</v>
      </c>
      <c r="D34" s="196">
        <v>8970</v>
      </c>
      <c r="E34" s="196">
        <v>2409</v>
      </c>
      <c r="F34" s="196">
        <v>1422</v>
      </c>
      <c r="G34" s="196">
        <v>2233</v>
      </c>
      <c r="H34" s="197">
        <f t="shared" si="3"/>
        <v>0.57032348804500699</v>
      </c>
      <c r="I34" s="198">
        <f t="shared" si="0"/>
        <v>-0.75105908584169456</v>
      </c>
      <c r="J34" s="197">
        <f t="shared" si="4"/>
        <v>1.4575261349513854E-3</v>
      </c>
      <c r="K34" s="199">
        <f t="shared" si="5"/>
        <v>1</v>
      </c>
      <c r="L34" s="196">
        <v>316</v>
      </c>
      <c r="M34" s="196">
        <v>349</v>
      </c>
      <c r="N34" s="196">
        <v>0</v>
      </c>
      <c r="O34" s="196">
        <v>426</v>
      </c>
      <c r="P34" s="196">
        <v>387</v>
      </c>
      <c r="Q34" s="197">
        <f t="shared" si="6"/>
        <v>-9.1549295774647876E-2</v>
      </c>
      <c r="R34" s="198">
        <f t="shared" si="1"/>
        <v>0.10888252148997135</v>
      </c>
      <c r="S34" s="197">
        <f t="shared" si="7"/>
        <v>1.058342859330646E-3</v>
      </c>
      <c r="T34" s="199">
        <f t="shared" si="8"/>
        <v>0.17330944917151814</v>
      </c>
      <c r="U34" s="196">
        <v>7853</v>
      </c>
      <c r="V34" s="196">
        <v>8318</v>
      </c>
      <c r="W34" s="196">
        <v>0</v>
      </c>
      <c r="X34" s="196">
        <v>892</v>
      </c>
      <c r="Y34" s="196">
        <v>1524</v>
      </c>
      <c r="Z34" s="197">
        <f t="shared" si="9"/>
        <v>0.70852017937219736</v>
      </c>
      <c r="AA34" s="198">
        <f t="shared" si="2"/>
        <v>-0.81678288050012027</v>
      </c>
      <c r="AB34" s="197">
        <f t="shared" si="10"/>
        <v>1.9412726800262913E-3</v>
      </c>
      <c r="AC34" s="199">
        <f t="shared" si="11"/>
        <v>0.68248992386923424</v>
      </c>
      <c r="AD34" s="149"/>
    </row>
    <row r="35" spans="1:31" x14ac:dyDescent="0.25">
      <c r="A35" s="207" t="s">
        <v>217</v>
      </c>
      <c r="B35" s="195" t="s">
        <v>217</v>
      </c>
      <c r="C35" s="196">
        <v>1176</v>
      </c>
      <c r="D35" s="196">
        <v>1356</v>
      </c>
      <c r="E35" s="196">
        <v>553</v>
      </c>
      <c r="F35" s="196">
        <v>636</v>
      </c>
      <c r="G35" s="196">
        <v>2157</v>
      </c>
      <c r="H35" s="197">
        <f t="shared" si="3"/>
        <v>2.391509433962264</v>
      </c>
      <c r="I35" s="198">
        <f t="shared" si="0"/>
        <v>0.59070796460176989</v>
      </c>
      <c r="J35" s="197">
        <f t="shared" si="4"/>
        <v>1.4079193341200798E-3</v>
      </c>
      <c r="K35" s="199">
        <f t="shared" si="5"/>
        <v>1</v>
      </c>
      <c r="L35" s="196">
        <v>241</v>
      </c>
      <c r="M35" s="196">
        <v>313</v>
      </c>
      <c r="N35" s="196">
        <v>0</v>
      </c>
      <c r="O35" s="196">
        <v>232</v>
      </c>
      <c r="P35" s="196">
        <v>464</v>
      </c>
      <c r="Q35" s="197">
        <f t="shared" si="6"/>
        <v>1</v>
      </c>
      <c r="R35" s="198">
        <f t="shared" si="1"/>
        <v>0.48242811501597438</v>
      </c>
      <c r="S35" s="197">
        <f t="shared" si="7"/>
        <v>1.2689175367685264E-3</v>
      </c>
      <c r="T35" s="199">
        <f t="shared" si="8"/>
        <v>0.21511358368103847</v>
      </c>
      <c r="U35" s="196">
        <v>722</v>
      </c>
      <c r="V35" s="196">
        <v>692</v>
      </c>
      <c r="W35" s="196">
        <v>0</v>
      </c>
      <c r="X35" s="196">
        <v>322</v>
      </c>
      <c r="Y35" s="196">
        <v>1223</v>
      </c>
      <c r="Z35" s="197">
        <f t="shared" si="9"/>
        <v>2.798136645962733</v>
      </c>
      <c r="AA35" s="198">
        <f t="shared" si="2"/>
        <v>0.76734104046242768</v>
      </c>
      <c r="AB35" s="197">
        <f t="shared" si="10"/>
        <v>1.5578585877113872E-3</v>
      </c>
      <c r="AC35" s="199">
        <f t="shared" si="11"/>
        <v>0.56699119146963373</v>
      </c>
      <c r="AD35" s="149"/>
    </row>
    <row r="36" spans="1:31" x14ac:dyDescent="0.25">
      <c r="A36" s="200" t="s">
        <v>377</v>
      </c>
      <c r="B36" s="201" t="s">
        <v>377</v>
      </c>
      <c r="C36" s="202">
        <f>C11-SUM(C12:C35)</f>
        <v>54376</v>
      </c>
      <c r="D36" s="202">
        <f>D11-SUM(D12:D35)</f>
        <v>51038</v>
      </c>
      <c r="E36" s="202">
        <f>E11-SUM(E12:E35)</f>
        <v>17165</v>
      </c>
      <c r="F36" s="202">
        <f>F11-SUM(F12:F35)</f>
        <v>34163</v>
      </c>
      <c r="G36" s="202">
        <f>G11-SUM(G12:G35)</f>
        <v>59194</v>
      </c>
      <c r="H36" s="203">
        <f t="shared" si="3"/>
        <v>0.73269326464303486</v>
      </c>
      <c r="I36" s="204">
        <f t="shared" si="0"/>
        <v>0.15980250009796615</v>
      </c>
      <c r="J36" s="203">
        <f t="shared" si="4"/>
        <v>3.8637170636951323E-2</v>
      </c>
      <c r="K36" s="205">
        <f t="shared" si="5"/>
        <v>1</v>
      </c>
      <c r="L36" s="202">
        <f>L11-SUM(L12:L35)</f>
        <v>18668</v>
      </c>
      <c r="M36" s="202">
        <f>M11-SUM(M12:M35)</f>
        <v>17314</v>
      </c>
      <c r="N36" s="202">
        <f>N11-SUM(N12:N35)</f>
        <v>0</v>
      </c>
      <c r="O36" s="202">
        <f>O11-SUM(O12:O35)</f>
        <v>14408</v>
      </c>
      <c r="P36" s="202">
        <f>P11-SUM(P12:P35)</f>
        <v>18844</v>
      </c>
      <c r="Q36" s="203">
        <f t="shared" si="6"/>
        <v>0.30788450860632977</v>
      </c>
      <c r="R36" s="204">
        <f t="shared" si="1"/>
        <v>8.8367794848099868E-2</v>
      </c>
      <c r="S36" s="203">
        <f t="shared" si="7"/>
        <v>5.153336651479766E-2</v>
      </c>
      <c r="T36" s="205">
        <f t="shared" si="8"/>
        <v>0.31834307531168698</v>
      </c>
      <c r="U36" s="202">
        <f>U11-SUM(U12:U35)</f>
        <v>20817</v>
      </c>
      <c r="V36" s="202">
        <f>V11-SUM(V12:V35)</f>
        <v>20685</v>
      </c>
      <c r="W36" s="202">
        <f>W11-SUM(W12:W35)</f>
        <v>0</v>
      </c>
      <c r="X36" s="202">
        <f>X11-SUM(X12:X35)</f>
        <v>15316</v>
      </c>
      <c r="Y36" s="202">
        <f>Y11-SUM(Y12:Y35)</f>
        <v>31233</v>
      </c>
      <c r="Z36" s="203">
        <f t="shared" si="9"/>
        <v>1.039240010446592</v>
      </c>
      <c r="AA36" s="204">
        <f t="shared" si="2"/>
        <v>0.50993473531544597</v>
      </c>
      <c r="AB36" s="203">
        <f t="shared" si="10"/>
        <v>3.978462573179866E-2</v>
      </c>
      <c r="AC36" s="205">
        <f t="shared" si="11"/>
        <v>0.52763793627732536</v>
      </c>
      <c r="AD36" s="149"/>
    </row>
    <row r="37" spans="1:31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D37" s="149"/>
      <c r="AE37" s="149"/>
    </row>
    <row r="38" spans="1:31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7"/>
      <c r="AD38" s="50"/>
      <c r="AE38" s="50"/>
    </row>
    <row r="39" spans="1:31" s="185" customFormat="1" ht="75" x14ac:dyDescent="0.25">
      <c r="B39" s="181"/>
      <c r="C39" s="225">
        <f>C6</f>
        <v>2018</v>
      </c>
      <c r="D39" s="225">
        <f>D6</f>
        <v>2019</v>
      </c>
      <c r="E39" s="225" t="str">
        <f>E6</f>
        <v>2020</v>
      </c>
      <c r="F39" s="225">
        <f>F6</f>
        <v>2021</v>
      </c>
      <c r="G39" s="225">
        <f>G6</f>
        <v>2022</v>
      </c>
      <c r="H39" s="183" t="str">
        <f>CONCATENATE("var. ",RIGHT(G39,2),"/",RIGHT(F39,2))</f>
        <v>var. 22/21</v>
      </c>
      <c r="I39" s="183" t="str">
        <f>CONCATENATE("var. ",RIGHT(G39,2),"/",RIGHT(D39,2))</f>
        <v>var. 22/19</v>
      </c>
      <c r="J39" s="183" t="str">
        <f>CONCATENATE("Cuota s/ total lugares de residencia ",RIGHT(G39,4))</f>
        <v>Cuota s/ total lugares de residencia 2022</v>
      </c>
      <c r="K39" s="184" t="str">
        <f>CONCATENATE("cuota s/ Canarias ",RIGHT(G39,4))</f>
        <v>cuota s/ Canarias 2022</v>
      </c>
      <c r="L39" s="225">
        <f>L6</f>
        <v>2018</v>
      </c>
      <c r="M39" s="225">
        <f>M6</f>
        <v>2019</v>
      </c>
      <c r="N39" s="225">
        <f>N6</f>
        <v>2020</v>
      </c>
      <c r="O39" s="225">
        <f>O6</f>
        <v>2021</v>
      </c>
      <c r="P39" s="225">
        <f>P6</f>
        <v>2022</v>
      </c>
      <c r="Q39" s="183" t="str">
        <f>CONCATENATE("var. ",RIGHT(P39,2),"/",RIGHT(O39,2))</f>
        <v>var. 22/21</v>
      </c>
      <c r="R39" s="183" t="str">
        <f>CONCATENATE("var. ",RIGHT(P39,2),"/",RIGHT(M39,2))</f>
        <v>var. 22/19</v>
      </c>
      <c r="S39" s="183" t="str">
        <f>CONCATENATE("Cuota s/ total lugares de residencia ",RIGHT(P39,4))</f>
        <v>Cuota s/ total lugares de residencia 2022</v>
      </c>
      <c r="T39" s="184" t="str">
        <f>CONCATENATE("cuota s/ Canarias ",RIGHT(P39,4))</f>
        <v>cuota s/ Canarias 2022</v>
      </c>
      <c r="U39" s="225">
        <f>U6</f>
        <v>2018</v>
      </c>
      <c r="V39" s="225">
        <f>V6</f>
        <v>2019</v>
      </c>
      <c r="W39" s="225">
        <f>W6</f>
        <v>2020</v>
      </c>
      <c r="X39" s="225">
        <f>X6</f>
        <v>2021</v>
      </c>
      <c r="Y39" s="225">
        <f>Y6</f>
        <v>2022</v>
      </c>
      <c r="Z39" s="183" t="str">
        <f>CONCATENATE("var. ",RIGHT(Y39,2),"/",RIGHT(X39,2))</f>
        <v>var. 22/21</v>
      </c>
      <c r="AA39" s="183" t="str">
        <f>CONCATENATE("var. ",RIGHT(Y39,2),"/",RIGHT(V39,2))</f>
        <v>var. 22/19</v>
      </c>
      <c r="AB39" s="183" t="str">
        <f>CONCATENATE("Cuota s/ total lugares de residencia ",RIGHT(Y39,4))</f>
        <v>Cuota s/ total lugares de residencia 2022</v>
      </c>
      <c r="AC39" s="184" t="str">
        <f>CONCATENATE("cuota s/ Canarias ",RIGHT(Y39,4))</f>
        <v>cuota s/ Canarias 2022</v>
      </c>
      <c r="AD39" s="206"/>
      <c r="AE39" s="206"/>
    </row>
    <row r="40" spans="1:31" x14ac:dyDescent="0.25">
      <c r="A40" s="1" t="s">
        <v>0</v>
      </c>
      <c r="B40" s="186" t="s">
        <v>133</v>
      </c>
      <c r="C40" s="187">
        <f>C41+C44</f>
        <v>64648</v>
      </c>
      <c r="D40" s="187">
        <f>D41+D44</f>
        <v>67797</v>
      </c>
      <c r="E40" s="187">
        <f>E41+E44</f>
        <v>0</v>
      </c>
      <c r="F40" s="187">
        <f>F41+F44</f>
        <v>31635</v>
      </c>
      <c r="G40" s="187">
        <f>G41+G44</f>
        <v>69159</v>
      </c>
      <c r="H40" s="188">
        <f>IFERROR(G40/F40-1,"-")</f>
        <v>1.1861545756282599</v>
      </c>
      <c r="I40" s="188">
        <f>IFERROR(G40/D40-1,"-")</f>
        <v>2.0089384486039252E-2</v>
      </c>
      <c r="J40" s="188">
        <f t="shared" ref="J40:J69" si="12">G40/G$40</f>
        <v>1</v>
      </c>
      <c r="K40" s="189">
        <f>G40/$G7</f>
        <v>4.5141536035424479E-2</v>
      </c>
      <c r="L40" s="187">
        <f>L41+L44</f>
        <v>227456</v>
      </c>
      <c r="M40" s="187">
        <f>M41+M44</f>
        <v>242419</v>
      </c>
      <c r="N40" s="187">
        <f>N41+N44</f>
        <v>0</v>
      </c>
      <c r="O40" s="187">
        <f>O41+O44</f>
        <v>133775</v>
      </c>
      <c r="P40" s="187">
        <f>P41+P44</f>
        <v>312171</v>
      </c>
      <c r="Q40" s="188">
        <f>IFERROR(P40/O40-1,"-")</f>
        <v>1.3335526069893477</v>
      </c>
      <c r="R40" s="188">
        <f>IFERROR(P40/M40-1,"-")</f>
        <v>0.28773322223093079</v>
      </c>
      <c r="S40" s="188">
        <f t="shared" ref="S40:S69" si="13">P40/P$40</f>
        <v>1</v>
      </c>
      <c r="T40" s="189">
        <f>P40/$G7</f>
        <v>0.20376058713565109</v>
      </c>
      <c r="U40" s="187">
        <f>U41+U44</f>
        <v>0</v>
      </c>
      <c r="V40" s="187">
        <f>V41+V44</f>
        <v>0</v>
      </c>
      <c r="W40" s="187">
        <f>W41+W44</f>
        <v>0</v>
      </c>
      <c r="X40" s="187">
        <f>X41+X44</f>
        <v>0</v>
      </c>
      <c r="Y40" s="187">
        <f>Y41+Y44</f>
        <v>0</v>
      </c>
      <c r="Z40" s="188" t="str">
        <f>IFERROR(Y40/X40-1,"-")</f>
        <v>-</v>
      </c>
      <c r="AA40" s="188" t="str">
        <f>IFERROR(Y40/V40-1,"-")</f>
        <v>-</v>
      </c>
      <c r="AB40" s="188" t="str">
        <f>IFERROR(Y40/Y$40,"-")</f>
        <v>-</v>
      </c>
      <c r="AC40" s="189">
        <f>Y40/$G7</f>
        <v>0</v>
      </c>
      <c r="AD40" s="50"/>
      <c r="AE40" s="50"/>
    </row>
    <row r="41" spans="1:31" x14ac:dyDescent="0.25">
      <c r="A41" s="1" t="s">
        <v>165</v>
      </c>
      <c r="B41" s="190" t="s">
        <v>166</v>
      </c>
      <c r="C41" s="191">
        <v>6397</v>
      </c>
      <c r="D41" s="191">
        <v>6847</v>
      </c>
      <c r="E41" s="191">
        <v>0</v>
      </c>
      <c r="F41" s="191">
        <v>6381</v>
      </c>
      <c r="G41" s="191">
        <v>8798</v>
      </c>
      <c r="H41" s="192">
        <f>IFERROR(G41/F41-1,"-")</f>
        <v>0.37878075536749733</v>
      </c>
      <c r="I41" s="193">
        <f t="shared" ref="I41:I69" si="14">IFERROR(G41/D41-1,"-")</f>
        <v>0.28494231050094943</v>
      </c>
      <c r="J41" s="192">
        <f t="shared" si="12"/>
        <v>0.12721410084009313</v>
      </c>
      <c r="K41" s="194">
        <f t="shared" ref="K41:K69" si="15">G41/$G8</f>
        <v>3.1623593688221131E-2</v>
      </c>
      <c r="L41" s="191">
        <v>44184</v>
      </c>
      <c r="M41" s="191">
        <v>48762</v>
      </c>
      <c r="N41" s="191">
        <v>0</v>
      </c>
      <c r="O41" s="191">
        <v>41030</v>
      </c>
      <c r="P41" s="191">
        <v>53314</v>
      </c>
      <c r="Q41" s="192">
        <f>IFERROR(P41/O41-1,"-")</f>
        <v>0.29939068973921512</v>
      </c>
      <c r="R41" s="193">
        <f t="shared" ref="R41:R69" si="16">IFERROR(P41/M41-1,"-")</f>
        <v>9.3351380173085641E-2</v>
      </c>
      <c r="S41" s="192">
        <f t="shared" si="13"/>
        <v>0.17078460202901616</v>
      </c>
      <c r="T41" s="194">
        <f t="shared" ref="T41:T69" si="17">P41/$G8</f>
        <v>0.19163222026526724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2" t="str">
        <f>IFERROR(Y41/X41-1,"-")</f>
        <v>-</v>
      </c>
      <c r="AA41" s="193" t="str">
        <f t="shared" ref="AA41:AA69" si="18">IFERROR(Y41/V41-1,"-")</f>
        <v>-</v>
      </c>
      <c r="AB41" s="192" t="str">
        <f t="shared" ref="AB41:AB69" si="19">IFERROR(Y41/Y$40,"-")</f>
        <v>-</v>
      </c>
      <c r="AC41" s="194">
        <f t="shared" ref="AC41:AC69" si="20">Y41/$G8</f>
        <v>0</v>
      </c>
      <c r="AD41" s="50"/>
      <c r="AE41" s="50"/>
    </row>
    <row r="42" spans="1:31" x14ac:dyDescent="0.25">
      <c r="A42" s="207" t="s">
        <v>98</v>
      </c>
      <c r="B42" s="195" t="s">
        <v>98</v>
      </c>
      <c r="C42" s="196">
        <v>2941</v>
      </c>
      <c r="D42" s="196">
        <v>5258</v>
      </c>
      <c r="E42" s="196">
        <v>0</v>
      </c>
      <c r="F42" s="196">
        <v>3400</v>
      </c>
      <c r="G42" s="196">
        <v>4961</v>
      </c>
      <c r="H42" s="197">
        <f>IFERROR(G42/F42-1,"-")</f>
        <v>0.45911764705882363</v>
      </c>
      <c r="I42" s="198">
        <f t="shared" si="14"/>
        <v>-5.6485355648535518E-2</v>
      </c>
      <c r="J42" s="197">
        <f t="shared" si="12"/>
        <v>7.1733252360502611E-2</v>
      </c>
      <c r="K42" s="199">
        <f t="shared" si="15"/>
        <v>4.1957746240633302E-2</v>
      </c>
      <c r="L42" s="196">
        <v>11349</v>
      </c>
      <c r="M42" s="196">
        <v>12568</v>
      </c>
      <c r="N42" s="196">
        <v>0</v>
      </c>
      <c r="O42" s="196">
        <v>8723</v>
      </c>
      <c r="P42" s="196">
        <v>12030</v>
      </c>
      <c r="Q42" s="197">
        <f>IFERROR(P42/O42-1,"-")</f>
        <v>0.37911269058810038</v>
      </c>
      <c r="R42" s="198">
        <f t="shared" si="16"/>
        <v>-4.2807129217059203E-2</v>
      </c>
      <c r="S42" s="197">
        <f t="shared" si="13"/>
        <v>3.8536571302267029E-2</v>
      </c>
      <c r="T42" s="199">
        <f t="shared" si="17"/>
        <v>0.1017439401884335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7" t="str">
        <f>IFERROR(Y42/X42-1,"-")</f>
        <v>-</v>
      </c>
      <c r="AA42" s="198" t="str">
        <f t="shared" si="18"/>
        <v>-</v>
      </c>
      <c r="AB42" s="197" t="str">
        <f t="shared" si="19"/>
        <v>-</v>
      </c>
      <c r="AC42" s="199">
        <f t="shared" si="20"/>
        <v>0</v>
      </c>
      <c r="AD42" s="50"/>
      <c r="AE42" s="50"/>
    </row>
    <row r="43" spans="1:31" x14ac:dyDescent="0.25">
      <c r="A43" s="207" t="s">
        <v>170</v>
      </c>
      <c r="B43" s="195" t="s">
        <v>170</v>
      </c>
      <c r="C43" s="196">
        <v>3456</v>
      </c>
      <c r="D43" s="196">
        <v>1589</v>
      </c>
      <c r="E43" s="196">
        <v>0</v>
      </c>
      <c r="F43" s="196">
        <v>2981</v>
      </c>
      <c r="G43" s="196">
        <v>3837</v>
      </c>
      <c r="H43" s="197">
        <f>IFERROR(G43/F43-1,"-")</f>
        <v>0.2871519624287151</v>
      </c>
      <c r="I43" s="198">
        <f t="shared" si="14"/>
        <v>1.4147262429200755</v>
      </c>
      <c r="J43" s="197">
        <f t="shared" si="12"/>
        <v>5.5480848479590505E-2</v>
      </c>
      <c r="K43" s="199">
        <f t="shared" si="15"/>
        <v>2.3985447453304328E-2</v>
      </c>
      <c r="L43" s="196">
        <v>32835</v>
      </c>
      <c r="M43" s="196">
        <v>36194</v>
      </c>
      <c r="N43" s="196">
        <v>0</v>
      </c>
      <c r="O43" s="196">
        <v>32307</v>
      </c>
      <c r="P43" s="196">
        <v>41284</v>
      </c>
      <c r="Q43" s="197">
        <f>IFERROR(P43/O43-1,"-")</f>
        <v>0.27786547806976825</v>
      </c>
      <c r="R43" s="198">
        <f t="shared" si="16"/>
        <v>0.1406310438194176</v>
      </c>
      <c r="S43" s="197">
        <f t="shared" si="13"/>
        <v>0.13224803072674912</v>
      </c>
      <c r="T43" s="199">
        <f t="shared" si="17"/>
        <v>0.25807016227839874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7" t="str">
        <f>IFERROR(Y43/X43-1,"-")</f>
        <v>-</v>
      </c>
      <c r="AA43" s="198" t="str">
        <f t="shared" si="18"/>
        <v>-</v>
      </c>
      <c r="AB43" s="197" t="str">
        <f t="shared" si="19"/>
        <v>-</v>
      </c>
      <c r="AC43" s="199">
        <f t="shared" si="20"/>
        <v>0</v>
      </c>
      <c r="AD43" s="50"/>
      <c r="AE43" s="50"/>
    </row>
    <row r="44" spans="1:31" x14ac:dyDescent="0.25">
      <c r="A44" s="1" t="s">
        <v>389</v>
      </c>
      <c r="B44" s="190" t="s">
        <v>178</v>
      </c>
      <c r="C44" s="191">
        <v>58251</v>
      </c>
      <c r="D44" s="191">
        <v>60950</v>
      </c>
      <c r="E44" s="191">
        <v>0</v>
      </c>
      <c r="F44" s="191">
        <v>25254</v>
      </c>
      <c r="G44" s="191">
        <v>60361</v>
      </c>
      <c r="H44" s="192">
        <f>IFERROR(G44/F44-1,"-")</f>
        <v>1.3901560148887304</v>
      </c>
      <c r="I44" s="193">
        <f t="shared" si="14"/>
        <v>-9.6636587366694116E-3</v>
      </c>
      <c r="J44" s="192">
        <f t="shared" si="12"/>
        <v>0.8727858991599069</v>
      </c>
      <c r="K44" s="194">
        <f t="shared" si="15"/>
        <v>4.8140987910718927E-2</v>
      </c>
      <c r="L44" s="191">
        <v>183272</v>
      </c>
      <c r="M44" s="191">
        <v>193657</v>
      </c>
      <c r="N44" s="191">
        <v>0</v>
      </c>
      <c r="O44" s="191">
        <v>92745</v>
      </c>
      <c r="P44" s="191">
        <v>258857</v>
      </c>
      <c r="Q44" s="192">
        <f>IFERROR(P44/O44-1,"-")</f>
        <v>1.7910615127500136</v>
      </c>
      <c r="R44" s="193">
        <f t="shared" si="16"/>
        <v>0.33667773434474357</v>
      </c>
      <c r="S44" s="192">
        <f t="shared" si="13"/>
        <v>0.82921539797098387</v>
      </c>
      <c r="T44" s="194">
        <f t="shared" si="17"/>
        <v>0.20645171066756632</v>
      </c>
      <c r="U44" s="191">
        <v>0</v>
      </c>
      <c r="V44" s="191">
        <v>0</v>
      </c>
      <c r="W44" s="191">
        <v>0</v>
      </c>
      <c r="X44" s="191">
        <v>0</v>
      </c>
      <c r="Y44" s="191">
        <v>0</v>
      </c>
      <c r="Z44" s="192" t="str">
        <f>IFERROR(Y44/X44-1,"-")</f>
        <v>-</v>
      </c>
      <c r="AA44" s="193" t="str">
        <f t="shared" si="18"/>
        <v>-</v>
      </c>
      <c r="AB44" s="192" t="str">
        <f t="shared" si="19"/>
        <v>-</v>
      </c>
      <c r="AC44" s="194">
        <f t="shared" si="20"/>
        <v>0</v>
      </c>
      <c r="AD44" s="50"/>
      <c r="AE44" s="50"/>
    </row>
    <row r="45" spans="1:31" x14ac:dyDescent="0.25">
      <c r="A45" s="207" t="s">
        <v>182</v>
      </c>
      <c r="B45" s="195" t="s">
        <v>182</v>
      </c>
      <c r="C45" s="196">
        <v>19360</v>
      </c>
      <c r="D45" s="196">
        <v>18119</v>
      </c>
      <c r="E45" s="196">
        <v>0</v>
      </c>
      <c r="F45" s="196">
        <v>3454</v>
      </c>
      <c r="G45" s="196">
        <v>18084</v>
      </c>
      <c r="H45" s="197">
        <f t="shared" ref="H45:H69" si="21">IFERROR(G45/F45-1,"-")</f>
        <v>4.2356687898089174</v>
      </c>
      <c r="I45" s="198">
        <f t="shared" si="14"/>
        <v>-1.9316739334400701E-3</v>
      </c>
      <c r="J45" s="197">
        <f t="shared" si="12"/>
        <v>0.26148440550036872</v>
      </c>
      <c r="K45" s="199">
        <f t="shared" si="15"/>
        <v>3.1937382667559112E-2</v>
      </c>
      <c r="L45" s="196">
        <v>104212</v>
      </c>
      <c r="M45" s="196">
        <v>102071</v>
      </c>
      <c r="N45" s="196">
        <v>0</v>
      </c>
      <c r="O45" s="196">
        <v>36016</v>
      </c>
      <c r="P45" s="196">
        <v>143070</v>
      </c>
      <c r="Q45" s="197">
        <f t="shared" ref="Q45:Q69" si="22">IFERROR(P45/O45-1,"-")</f>
        <v>2.9724011550422036</v>
      </c>
      <c r="R45" s="198">
        <f t="shared" si="16"/>
        <v>0.40167138560413829</v>
      </c>
      <c r="S45" s="197">
        <f t="shared" si="13"/>
        <v>0.45830650508855725</v>
      </c>
      <c r="T45" s="199">
        <f t="shared" si="17"/>
        <v>0.25266983732844961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7" t="str">
        <f t="shared" ref="Z45:Z69" si="23">IFERROR(Y45/X45-1,"-")</f>
        <v>-</v>
      </c>
      <c r="AA45" s="198" t="str">
        <f t="shared" si="18"/>
        <v>-</v>
      </c>
      <c r="AB45" s="197" t="str">
        <f t="shared" si="19"/>
        <v>-</v>
      </c>
      <c r="AC45" s="199">
        <f t="shared" si="20"/>
        <v>0</v>
      </c>
      <c r="AD45" s="50"/>
      <c r="AE45" s="50"/>
    </row>
    <row r="46" spans="1:31" x14ac:dyDescent="0.25">
      <c r="A46" s="207" t="s">
        <v>186</v>
      </c>
      <c r="B46" s="195" t="s">
        <v>186</v>
      </c>
      <c r="C46" s="196">
        <v>19573</v>
      </c>
      <c r="D46" s="196">
        <v>24343</v>
      </c>
      <c r="E46" s="196">
        <v>0</v>
      </c>
      <c r="F46" s="196">
        <v>13752</v>
      </c>
      <c r="G46" s="196">
        <v>26068</v>
      </c>
      <c r="H46" s="197">
        <f t="shared" si="21"/>
        <v>0.89557882489819662</v>
      </c>
      <c r="I46" s="198">
        <f t="shared" si="14"/>
        <v>7.0862260198003568E-2</v>
      </c>
      <c r="J46" s="197">
        <f t="shared" si="12"/>
        <v>0.37692852701745255</v>
      </c>
      <c r="K46" s="199">
        <f t="shared" si="15"/>
        <v>0.15194595508303169</v>
      </c>
      <c r="L46" s="196">
        <v>19693</v>
      </c>
      <c r="M46" s="196">
        <v>24841</v>
      </c>
      <c r="N46" s="196">
        <v>0</v>
      </c>
      <c r="O46" s="196">
        <v>14284</v>
      </c>
      <c r="P46" s="196">
        <v>25701</v>
      </c>
      <c r="Q46" s="197">
        <f t="shared" si="22"/>
        <v>0.79928591430971707</v>
      </c>
      <c r="R46" s="198">
        <f t="shared" si="16"/>
        <v>3.4620184372609719E-2</v>
      </c>
      <c r="S46" s="197">
        <f t="shared" si="13"/>
        <v>8.2329876894394416E-2</v>
      </c>
      <c r="T46" s="199">
        <f t="shared" si="17"/>
        <v>0.14980677426687883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7" t="str">
        <f t="shared" si="23"/>
        <v>-</v>
      </c>
      <c r="AA46" s="198" t="str">
        <f t="shared" si="18"/>
        <v>-</v>
      </c>
      <c r="AB46" s="197" t="str">
        <f t="shared" si="19"/>
        <v>-</v>
      </c>
      <c r="AC46" s="199">
        <f t="shared" si="20"/>
        <v>0</v>
      </c>
      <c r="AD46" s="50"/>
      <c r="AE46" s="50"/>
    </row>
    <row r="47" spans="1:31" x14ac:dyDescent="0.25">
      <c r="A47" s="207" t="s">
        <v>190</v>
      </c>
      <c r="B47" s="195" t="s">
        <v>190</v>
      </c>
      <c r="C47" s="196">
        <v>2171</v>
      </c>
      <c r="D47" s="196">
        <v>2318</v>
      </c>
      <c r="E47" s="196">
        <v>0</v>
      </c>
      <c r="F47" s="196">
        <v>1508</v>
      </c>
      <c r="G47" s="196">
        <v>2343</v>
      </c>
      <c r="H47" s="197">
        <f t="shared" si="21"/>
        <v>0.55371352785145889</v>
      </c>
      <c r="I47" s="198">
        <f t="shared" si="14"/>
        <v>1.0785159620362306E-2</v>
      </c>
      <c r="J47" s="197">
        <f t="shared" si="12"/>
        <v>3.3878453997310543E-2</v>
      </c>
      <c r="K47" s="199">
        <f t="shared" si="15"/>
        <v>3.4193896761576741E-2</v>
      </c>
      <c r="L47" s="196">
        <v>10441</v>
      </c>
      <c r="M47" s="196">
        <v>12298</v>
      </c>
      <c r="N47" s="196">
        <v>0</v>
      </c>
      <c r="O47" s="196">
        <v>13920</v>
      </c>
      <c r="P47" s="196">
        <v>19432</v>
      </c>
      <c r="Q47" s="197">
        <f t="shared" si="22"/>
        <v>0.39597701149425291</v>
      </c>
      <c r="R47" s="198">
        <f t="shared" si="16"/>
        <v>0.58009432428037089</v>
      </c>
      <c r="S47" s="197">
        <f t="shared" si="13"/>
        <v>6.2247934625573806E-2</v>
      </c>
      <c r="T47" s="199">
        <f t="shared" si="17"/>
        <v>0.28359189153690112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7" t="str">
        <f t="shared" si="23"/>
        <v>-</v>
      </c>
      <c r="AA47" s="198" t="str">
        <f t="shared" si="18"/>
        <v>-</v>
      </c>
      <c r="AB47" s="197" t="str">
        <f t="shared" si="19"/>
        <v>-</v>
      </c>
      <c r="AC47" s="199">
        <f t="shared" si="20"/>
        <v>0</v>
      </c>
      <c r="AD47" s="50"/>
      <c r="AE47" s="50"/>
    </row>
    <row r="48" spans="1:31" x14ac:dyDescent="0.25">
      <c r="A48" s="207" t="s">
        <v>199</v>
      </c>
      <c r="B48" s="195" t="s">
        <v>199</v>
      </c>
      <c r="C48" s="196">
        <v>479</v>
      </c>
      <c r="D48" s="196">
        <v>620</v>
      </c>
      <c r="E48" s="196">
        <v>0</v>
      </c>
      <c r="F48" s="196">
        <v>710</v>
      </c>
      <c r="G48" s="196">
        <v>1999</v>
      </c>
      <c r="H48" s="197">
        <f t="shared" si="21"/>
        <v>1.8154929577464789</v>
      </c>
      <c r="I48" s="198">
        <f>IFERROR(G48/D48-1,"-")</f>
        <v>2.2241935483870967</v>
      </c>
      <c r="J48" s="197">
        <f t="shared" si="12"/>
        <v>2.890440868144421E-2</v>
      </c>
      <c r="K48" s="199">
        <f t="shared" si="15"/>
        <v>4.0488536012314676E-2</v>
      </c>
      <c r="L48" s="196">
        <v>4501</v>
      </c>
      <c r="M48" s="196">
        <v>4072</v>
      </c>
      <c r="N48" s="196">
        <v>0</v>
      </c>
      <c r="O48" s="196">
        <v>2864</v>
      </c>
      <c r="P48" s="196">
        <v>6880</v>
      </c>
      <c r="Q48" s="197">
        <f t="shared" si="22"/>
        <v>1.4022346368715084</v>
      </c>
      <c r="R48" s="198">
        <f>IFERROR(P48/M48-1,"-")</f>
        <v>0.68958742632612968</v>
      </c>
      <c r="S48" s="197">
        <f t="shared" si="13"/>
        <v>2.2039202872784467E-2</v>
      </c>
      <c r="T48" s="199">
        <f t="shared" si="17"/>
        <v>0.13935023900186341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7" t="str">
        <f t="shared" si="23"/>
        <v>-</v>
      </c>
      <c r="AA48" s="198" t="str">
        <f>IFERROR(Y48/V48-1,"-")</f>
        <v>-</v>
      </c>
      <c r="AB48" s="197" t="str">
        <f t="shared" si="19"/>
        <v>-</v>
      </c>
      <c r="AC48" s="199">
        <f t="shared" si="20"/>
        <v>0</v>
      </c>
      <c r="AD48" s="50"/>
      <c r="AE48" s="50"/>
    </row>
    <row r="49" spans="1:31" x14ac:dyDescent="0.25">
      <c r="A49" s="207" t="s">
        <v>194</v>
      </c>
      <c r="B49" s="195" t="s">
        <v>194</v>
      </c>
      <c r="C49" s="196">
        <v>733</v>
      </c>
      <c r="D49" s="196">
        <v>627</v>
      </c>
      <c r="E49" s="196">
        <v>0</v>
      </c>
      <c r="F49" s="196">
        <v>282</v>
      </c>
      <c r="G49" s="196">
        <v>686</v>
      </c>
      <c r="H49" s="197">
        <f t="shared" si="21"/>
        <v>1.4326241134751774</v>
      </c>
      <c r="I49" s="198">
        <f t="shared" si="14"/>
        <v>9.4098883572567793E-2</v>
      </c>
      <c r="J49" s="197">
        <f t="shared" si="12"/>
        <v>9.9191717636171722E-3</v>
      </c>
      <c r="K49" s="199">
        <f t="shared" si="15"/>
        <v>1.2586001284285846E-2</v>
      </c>
      <c r="L49" s="196">
        <v>5173</v>
      </c>
      <c r="M49" s="196">
        <v>6668</v>
      </c>
      <c r="N49" s="196">
        <v>0</v>
      </c>
      <c r="O49" s="196">
        <v>4088</v>
      </c>
      <c r="P49" s="196">
        <v>6626</v>
      </c>
      <c r="Q49" s="197">
        <f t="shared" si="22"/>
        <v>0.62084148727984334</v>
      </c>
      <c r="R49" s="198">
        <f t="shared" si="16"/>
        <v>-6.2987402519496527E-3</v>
      </c>
      <c r="S49" s="197">
        <f t="shared" si="13"/>
        <v>2.1225546255097368E-2</v>
      </c>
      <c r="T49" s="199">
        <f t="shared" si="17"/>
        <v>0.12156682873130906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7" t="str">
        <f t="shared" si="23"/>
        <v>-</v>
      </c>
      <c r="AA49" s="198" t="str">
        <f t="shared" si="18"/>
        <v>-</v>
      </c>
      <c r="AB49" s="197" t="str">
        <f t="shared" si="19"/>
        <v>-</v>
      </c>
      <c r="AC49" s="199">
        <f t="shared" si="20"/>
        <v>0</v>
      </c>
      <c r="AD49" s="50"/>
      <c r="AE49" s="50"/>
    </row>
    <row r="50" spans="1:31" x14ac:dyDescent="0.25">
      <c r="A50" s="207" t="s">
        <v>203</v>
      </c>
      <c r="B50" s="195" t="s">
        <v>203</v>
      </c>
      <c r="C50" s="196">
        <v>972</v>
      </c>
      <c r="D50" s="196">
        <v>974</v>
      </c>
      <c r="E50" s="196">
        <v>0</v>
      </c>
      <c r="F50" s="196">
        <v>622</v>
      </c>
      <c r="G50" s="196">
        <v>1557</v>
      </c>
      <c r="H50" s="197">
        <f t="shared" si="21"/>
        <v>1.5032154340836015</v>
      </c>
      <c r="I50" s="198">
        <f t="shared" si="14"/>
        <v>0.59856262833675555</v>
      </c>
      <c r="J50" s="197">
        <f t="shared" si="12"/>
        <v>2.2513338827918276E-2</v>
      </c>
      <c r="K50" s="199">
        <f t="shared" si="15"/>
        <v>5.5488239486813973E-2</v>
      </c>
      <c r="L50" s="196">
        <v>5479</v>
      </c>
      <c r="M50" s="196">
        <v>5494</v>
      </c>
      <c r="N50" s="196">
        <v>0</v>
      </c>
      <c r="O50" s="196">
        <v>3200</v>
      </c>
      <c r="P50" s="196">
        <v>6437</v>
      </c>
      <c r="Q50" s="197">
        <f t="shared" si="22"/>
        <v>1.0115625000000001</v>
      </c>
      <c r="R50" s="198">
        <f t="shared" si="16"/>
        <v>0.17164179104477606</v>
      </c>
      <c r="S50" s="197">
        <f t="shared" si="13"/>
        <v>2.062010885059791E-2</v>
      </c>
      <c r="T50" s="199">
        <f t="shared" si="17"/>
        <v>0.22940128296507484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7" t="str">
        <f t="shared" si="23"/>
        <v>-</v>
      </c>
      <c r="AA50" s="198" t="str">
        <f t="shared" si="18"/>
        <v>-</v>
      </c>
      <c r="AB50" s="197" t="str">
        <f t="shared" si="19"/>
        <v>-</v>
      </c>
      <c r="AC50" s="199">
        <f t="shared" si="20"/>
        <v>0</v>
      </c>
      <c r="AD50" s="50"/>
      <c r="AE50" s="50"/>
    </row>
    <row r="51" spans="1:31" x14ac:dyDescent="0.25">
      <c r="A51" s="207" t="s">
        <v>207</v>
      </c>
      <c r="B51" s="195" t="s">
        <v>207</v>
      </c>
      <c r="C51" s="196">
        <v>738</v>
      </c>
      <c r="D51" s="196">
        <v>796</v>
      </c>
      <c r="E51" s="196">
        <v>0</v>
      </c>
      <c r="F51" s="196">
        <v>363</v>
      </c>
      <c r="G51" s="196">
        <v>1088</v>
      </c>
      <c r="H51" s="197">
        <f t="shared" si="21"/>
        <v>1.997245179063361</v>
      </c>
      <c r="I51" s="198">
        <f t="shared" si="14"/>
        <v>0.36683417085427128</v>
      </c>
      <c r="J51" s="197">
        <f t="shared" si="12"/>
        <v>1.5731864254833066E-2</v>
      </c>
      <c r="K51" s="199">
        <f t="shared" si="15"/>
        <v>1.6829339974322882E-2</v>
      </c>
      <c r="L51" s="196">
        <v>16686</v>
      </c>
      <c r="M51" s="196">
        <v>18623</v>
      </c>
      <c r="N51" s="196">
        <v>0</v>
      </c>
      <c r="O51" s="196">
        <v>8539</v>
      </c>
      <c r="P51" s="196">
        <v>29266</v>
      </c>
      <c r="Q51" s="197">
        <f t="shared" si="22"/>
        <v>2.427333411406488</v>
      </c>
      <c r="R51" s="198">
        <f t="shared" si="16"/>
        <v>0.57149761048166248</v>
      </c>
      <c r="S51" s="197">
        <f t="shared" si="13"/>
        <v>9.3749899894609051E-2</v>
      </c>
      <c r="T51" s="199">
        <f t="shared" si="17"/>
        <v>0.452690683537255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7" t="str">
        <f t="shared" si="23"/>
        <v>-</v>
      </c>
      <c r="AA51" s="198" t="str">
        <f t="shared" si="18"/>
        <v>-</v>
      </c>
      <c r="AB51" s="197" t="str">
        <f t="shared" si="19"/>
        <v>-</v>
      </c>
      <c r="AC51" s="199">
        <f t="shared" si="20"/>
        <v>0</v>
      </c>
      <c r="AD51" s="50"/>
      <c r="AE51" s="50"/>
    </row>
    <row r="52" spans="1:31" x14ac:dyDescent="0.25">
      <c r="A52" s="207" t="s">
        <v>229</v>
      </c>
      <c r="B52" s="195" t="s">
        <v>229</v>
      </c>
      <c r="C52" s="196">
        <v>300</v>
      </c>
      <c r="D52" s="196">
        <v>361</v>
      </c>
      <c r="E52" s="196">
        <v>0</v>
      </c>
      <c r="F52" s="196">
        <v>401</v>
      </c>
      <c r="G52" s="196">
        <v>729</v>
      </c>
      <c r="H52" s="197">
        <f t="shared" si="21"/>
        <v>0.81795511221945127</v>
      </c>
      <c r="I52" s="198">
        <f t="shared" si="14"/>
        <v>1.0193905817174516</v>
      </c>
      <c r="J52" s="197">
        <f t="shared" si="12"/>
        <v>1.0540927428100463E-2</v>
      </c>
      <c r="K52" s="199">
        <f t="shared" si="15"/>
        <v>3.7554090253451473E-2</v>
      </c>
      <c r="L52" s="196">
        <v>871</v>
      </c>
      <c r="M52" s="196">
        <v>1890</v>
      </c>
      <c r="N52" s="196">
        <v>0</v>
      </c>
      <c r="O52" s="196">
        <v>1276</v>
      </c>
      <c r="P52" s="196">
        <v>2310</v>
      </c>
      <c r="Q52" s="197">
        <f t="shared" si="22"/>
        <v>0.81034482758620685</v>
      </c>
      <c r="R52" s="198">
        <f t="shared" si="16"/>
        <v>0.22222222222222232</v>
      </c>
      <c r="S52" s="197">
        <f t="shared" si="13"/>
        <v>7.3997904994378078E-3</v>
      </c>
      <c r="T52" s="199">
        <f t="shared" si="17"/>
        <v>0.11899855759324129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7" t="str">
        <f t="shared" si="23"/>
        <v>-</v>
      </c>
      <c r="AA52" s="198" t="str">
        <f t="shared" si="18"/>
        <v>-</v>
      </c>
      <c r="AB52" s="197" t="str">
        <f t="shared" si="19"/>
        <v>-</v>
      </c>
      <c r="AC52" s="199">
        <f t="shared" si="20"/>
        <v>0</v>
      </c>
      <c r="AD52" s="50"/>
      <c r="AE52" s="50"/>
    </row>
    <row r="53" spans="1:31" x14ac:dyDescent="0.25">
      <c r="A53" s="207" t="s">
        <v>219</v>
      </c>
      <c r="B53" s="195" t="s">
        <v>219</v>
      </c>
      <c r="C53" s="196">
        <v>70</v>
      </c>
      <c r="D53" s="196">
        <v>32</v>
      </c>
      <c r="E53" s="196">
        <v>0</v>
      </c>
      <c r="F53" s="196">
        <v>21</v>
      </c>
      <c r="G53" s="196">
        <v>62</v>
      </c>
      <c r="H53" s="197">
        <f t="shared" si="21"/>
        <v>1.9523809523809526</v>
      </c>
      <c r="I53" s="198">
        <f t="shared" si="14"/>
        <v>0.9375</v>
      </c>
      <c r="J53" s="197">
        <f t="shared" si="12"/>
        <v>8.9648491158056073E-4</v>
      </c>
      <c r="K53" s="199">
        <f t="shared" si="15"/>
        <v>3.8193802747489682E-3</v>
      </c>
      <c r="L53" s="196">
        <v>638</v>
      </c>
      <c r="M53" s="196">
        <v>948</v>
      </c>
      <c r="N53" s="196">
        <v>0</v>
      </c>
      <c r="O53" s="196">
        <v>170</v>
      </c>
      <c r="P53" s="196">
        <v>649</v>
      </c>
      <c r="Q53" s="197">
        <f t="shared" si="22"/>
        <v>2.8176470588235296</v>
      </c>
      <c r="R53" s="198">
        <f t="shared" si="16"/>
        <v>-0.31540084388185652</v>
      </c>
      <c r="S53" s="197">
        <f t="shared" si="13"/>
        <v>2.0789887593658605E-3</v>
      </c>
      <c r="T53" s="199">
        <f t="shared" si="17"/>
        <v>3.9980287069549682E-2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7" t="str">
        <f t="shared" si="23"/>
        <v>-</v>
      </c>
      <c r="AA53" s="198" t="str">
        <f t="shared" si="18"/>
        <v>-</v>
      </c>
      <c r="AB53" s="197" t="str">
        <f t="shared" si="19"/>
        <v>-</v>
      </c>
      <c r="AC53" s="199">
        <f t="shared" si="20"/>
        <v>0</v>
      </c>
      <c r="AD53" s="50"/>
      <c r="AE53" s="50"/>
    </row>
    <row r="54" spans="1:31" x14ac:dyDescent="0.25">
      <c r="A54" s="207" t="s">
        <v>231</v>
      </c>
      <c r="B54" s="195" t="s">
        <v>231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7" t="str">
        <f t="shared" si="21"/>
        <v>-</v>
      </c>
      <c r="I54" s="198" t="str">
        <f t="shared" si="14"/>
        <v>-</v>
      </c>
      <c r="J54" s="197">
        <f t="shared" si="12"/>
        <v>0</v>
      </c>
      <c r="K54" s="199">
        <f t="shared" si="15"/>
        <v>0</v>
      </c>
      <c r="L54" s="196">
        <v>13</v>
      </c>
      <c r="M54" s="196">
        <v>37</v>
      </c>
      <c r="N54" s="196">
        <v>0</v>
      </c>
      <c r="O54" s="196">
        <v>8</v>
      </c>
      <c r="P54" s="196">
        <v>62</v>
      </c>
      <c r="Q54" s="197">
        <f t="shared" si="22"/>
        <v>6.75</v>
      </c>
      <c r="R54" s="198">
        <f t="shared" si="16"/>
        <v>0.67567567567567566</v>
      </c>
      <c r="S54" s="197">
        <f t="shared" si="13"/>
        <v>1.9860909565590654E-4</v>
      </c>
      <c r="T54" s="199">
        <f t="shared" si="17"/>
        <v>7.5785356313409118E-3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7" t="str">
        <f t="shared" si="23"/>
        <v>-</v>
      </c>
      <c r="AA54" s="198" t="str">
        <f t="shared" si="18"/>
        <v>-</v>
      </c>
      <c r="AB54" s="197" t="str">
        <f t="shared" si="19"/>
        <v>-</v>
      </c>
      <c r="AC54" s="199">
        <f t="shared" si="20"/>
        <v>0</v>
      </c>
      <c r="AD54" s="50"/>
      <c r="AE54" s="50"/>
    </row>
    <row r="55" spans="1:31" x14ac:dyDescent="0.25">
      <c r="A55" s="207" t="s">
        <v>211</v>
      </c>
      <c r="B55" s="195" t="s">
        <v>211</v>
      </c>
      <c r="C55" s="196">
        <v>2177</v>
      </c>
      <c r="D55" s="196">
        <v>2249</v>
      </c>
      <c r="E55" s="196">
        <v>0</v>
      </c>
      <c r="F55" s="196">
        <v>1036</v>
      </c>
      <c r="G55" s="196">
        <v>2146</v>
      </c>
      <c r="H55" s="197">
        <f t="shared" si="21"/>
        <v>1.0714285714285716</v>
      </c>
      <c r="I55" s="198">
        <f t="shared" si="14"/>
        <v>-4.5798132503334865E-2</v>
      </c>
      <c r="J55" s="197">
        <f t="shared" si="12"/>
        <v>3.1029945487933603E-2</v>
      </c>
      <c r="K55" s="199">
        <f t="shared" si="15"/>
        <v>7.5071713426152667E-2</v>
      </c>
      <c r="L55" s="196">
        <v>3797</v>
      </c>
      <c r="M55" s="196">
        <v>4318</v>
      </c>
      <c r="N55" s="196">
        <v>0</v>
      </c>
      <c r="O55" s="196">
        <v>2715</v>
      </c>
      <c r="P55" s="196">
        <v>4184</v>
      </c>
      <c r="Q55" s="197">
        <f t="shared" si="22"/>
        <v>0.5410681399631676</v>
      </c>
      <c r="R55" s="198">
        <f t="shared" si="16"/>
        <v>-3.1032885595182913E-2</v>
      </c>
      <c r="S55" s="197">
        <f t="shared" si="13"/>
        <v>1.3402910584263112E-2</v>
      </c>
      <c r="T55" s="199">
        <f t="shared" si="17"/>
        <v>0.1463653536696285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7" t="str">
        <f t="shared" si="23"/>
        <v>-</v>
      </c>
      <c r="AA55" s="198" t="str">
        <f t="shared" si="18"/>
        <v>-</v>
      </c>
      <c r="AB55" s="197" t="str">
        <f t="shared" si="19"/>
        <v>-</v>
      </c>
      <c r="AC55" s="199">
        <f t="shared" si="20"/>
        <v>0</v>
      </c>
      <c r="AD55" s="50"/>
      <c r="AE55" s="50"/>
    </row>
    <row r="56" spans="1:31" x14ac:dyDescent="0.25">
      <c r="A56" s="207" t="s">
        <v>225</v>
      </c>
      <c r="B56" s="195" t="s">
        <v>225</v>
      </c>
      <c r="C56" s="196">
        <v>431</v>
      </c>
      <c r="D56" s="196">
        <v>21</v>
      </c>
      <c r="E56" s="196">
        <v>0</v>
      </c>
      <c r="F56" s="196">
        <v>34</v>
      </c>
      <c r="G56" s="196">
        <v>204</v>
      </c>
      <c r="H56" s="197">
        <f t="shared" si="21"/>
        <v>5</v>
      </c>
      <c r="I56" s="198">
        <f t="shared" si="14"/>
        <v>8.7142857142857135</v>
      </c>
      <c r="J56" s="197">
        <f t="shared" si="12"/>
        <v>2.9497245477811997E-3</v>
      </c>
      <c r="K56" s="199">
        <f t="shared" si="15"/>
        <v>7.9229454714929322E-3</v>
      </c>
      <c r="L56" s="196">
        <v>1577</v>
      </c>
      <c r="M56" s="196">
        <v>1179</v>
      </c>
      <c r="N56" s="196">
        <v>0</v>
      </c>
      <c r="O56" s="196">
        <v>306</v>
      </c>
      <c r="P56" s="196">
        <v>829</v>
      </c>
      <c r="Q56" s="197">
        <f t="shared" si="22"/>
        <v>1.7091503267973858</v>
      </c>
      <c r="R56" s="198">
        <f t="shared" si="16"/>
        <v>-0.29686174724342662</v>
      </c>
      <c r="S56" s="197">
        <f t="shared" si="13"/>
        <v>2.6555958112701051E-3</v>
      </c>
      <c r="T56" s="199">
        <f t="shared" si="17"/>
        <v>3.2196675469939415E-2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7" t="str">
        <f t="shared" si="23"/>
        <v>-</v>
      </c>
      <c r="AA56" s="198" t="str">
        <f t="shared" si="18"/>
        <v>-</v>
      </c>
      <c r="AB56" s="197" t="str">
        <f t="shared" si="19"/>
        <v>-</v>
      </c>
      <c r="AC56" s="199">
        <f t="shared" si="20"/>
        <v>0</v>
      </c>
      <c r="AD56" s="50"/>
      <c r="AE56" s="50"/>
    </row>
    <row r="57" spans="1:31" x14ac:dyDescent="0.25">
      <c r="A57" s="207" t="s">
        <v>246</v>
      </c>
      <c r="B57" s="195" t="s">
        <v>375</v>
      </c>
      <c r="C57" s="196">
        <v>122</v>
      </c>
      <c r="D57" s="196">
        <v>73</v>
      </c>
      <c r="E57" s="196">
        <v>0</v>
      </c>
      <c r="F57" s="196">
        <v>25</v>
      </c>
      <c r="G57" s="196">
        <v>191</v>
      </c>
      <c r="H57" s="197">
        <f t="shared" si="21"/>
        <v>6.64</v>
      </c>
      <c r="I57" s="198">
        <f t="shared" si="14"/>
        <v>1.6164383561643834</v>
      </c>
      <c r="J57" s="197">
        <f t="shared" si="12"/>
        <v>2.7617519050304371E-3</v>
      </c>
      <c r="K57" s="199">
        <f t="shared" si="15"/>
        <v>1.2454355764214919E-2</v>
      </c>
      <c r="L57" s="196">
        <v>672</v>
      </c>
      <c r="M57" s="196">
        <v>996</v>
      </c>
      <c r="N57" s="196">
        <v>0</v>
      </c>
      <c r="O57" s="196">
        <v>441</v>
      </c>
      <c r="P57" s="196">
        <v>1462</v>
      </c>
      <c r="Q57" s="197">
        <f t="shared" si="22"/>
        <v>2.3151927437641722</v>
      </c>
      <c r="R57" s="198">
        <f t="shared" si="16"/>
        <v>0.46787148594377514</v>
      </c>
      <c r="S57" s="197">
        <f t="shared" si="13"/>
        <v>4.6833306104666992E-3</v>
      </c>
      <c r="T57" s="199">
        <f t="shared" si="17"/>
        <v>9.5331246739697451E-2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7" t="str">
        <f t="shared" si="23"/>
        <v>-</v>
      </c>
      <c r="AA57" s="198" t="str">
        <f t="shared" si="18"/>
        <v>-</v>
      </c>
      <c r="AB57" s="197" t="str">
        <f t="shared" si="19"/>
        <v>-</v>
      </c>
      <c r="AC57" s="199">
        <f t="shared" si="20"/>
        <v>0</v>
      </c>
      <c r="AD57" s="50"/>
      <c r="AE57" s="50"/>
    </row>
    <row r="58" spans="1:31" x14ac:dyDescent="0.25">
      <c r="A58" s="207" t="s">
        <v>221</v>
      </c>
      <c r="B58" s="195" t="s">
        <v>221</v>
      </c>
      <c r="C58" s="196">
        <v>83</v>
      </c>
      <c r="D58" s="196">
        <v>48</v>
      </c>
      <c r="E58" s="196">
        <v>0</v>
      </c>
      <c r="F58" s="196">
        <v>14</v>
      </c>
      <c r="G58" s="196">
        <v>39</v>
      </c>
      <c r="H58" s="197">
        <f t="shared" si="21"/>
        <v>1.7857142857142856</v>
      </c>
      <c r="I58" s="198">
        <f t="shared" si="14"/>
        <v>-0.1875</v>
      </c>
      <c r="J58" s="197">
        <f t="shared" si="12"/>
        <v>5.6391792825228823E-4</v>
      </c>
      <c r="K58" s="199">
        <f t="shared" si="15"/>
        <v>2.6652087746873504E-3</v>
      </c>
      <c r="L58" s="196">
        <v>410</v>
      </c>
      <c r="M58" s="196">
        <v>278</v>
      </c>
      <c r="N58" s="196">
        <v>0</v>
      </c>
      <c r="O58" s="196">
        <v>278</v>
      </c>
      <c r="P58" s="196">
        <v>336</v>
      </c>
      <c r="Q58" s="197">
        <f t="shared" si="22"/>
        <v>0.20863309352517989</v>
      </c>
      <c r="R58" s="198">
        <f t="shared" si="16"/>
        <v>0.20863309352517989</v>
      </c>
      <c r="S58" s="197">
        <f t="shared" si="13"/>
        <v>1.0763331635545903E-3</v>
      </c>
      <c r="T58" s="199">
        <f t="shared" si="17"/>
        <v>2.296179867422948E-2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7" t="str">
        <f t="shared" si="23"/>
        <v>-</v>
      </c>
      <c r="AA58" s="198" t="str">
        <f t="shared" si="18"/>
        <v>-</v>
      </c>
      <c r="AB58" s="197" t="str">
        <f t="shared" si="19"/>
        <v>-</v>
      </c>
      <c r="AC58" s="199">
        <f t="shared" si="20"/>
        <v>0</v>
      </c>
      <c r="AD58" s="50"/>
      <c r="AE58" s="50"/>
    </row>
    <row r="59" spans="1:31" x14ac:dyDescent="0.25">
      <c r="A59" s="207" t="s">
        <v>243</v>
      </c>
      <c r="B59" s="195" t="s">
        <v>244</v>
      </c>
      <c r="C59" s="196">
        <v>35</v>
      </c>
      <c r="D59" s="196">
        <v>34</v>
      </c>
      <c r="E59" s="196">
        <v>0</v>
      </c>
      <c r="F59" s="196">
        <v>22</v>
      </c>
      <c r="G59" s="196">
        <v>38</v>
      </c>
      <c r="H59" s="197">
        <f t="shared" si="21"/>
        <v>0.72727272727272729</v>
      </c>
      <c r="I59" s="198">
        <f t="shared" si="14"/>
        <v>0.11764705882352944</v>
      </c>
      <c r="J59" s="197">
        <f t="shared" si="12"/>
        <v>5.4945849419453725E-4</v>
      </c>
      <c r="K59" s="199">
        <f t="shared" si="15"/>
        <v>7.714169711733658E-3</v>
      </c>
      <c r="L59" s="196">
        <v>259</v>
      </c>
      <c r="M59" s="196">
        <v>575</v>
      </c>
      <c r="N59" s="196">
        <v>0</v>
      </c>
      <c r="O59" s="196">
        <v>225</v>
      </c>
      <c r="P59" s="196">
        <v>513</v>
      </c>
      <c r="Q59" s="197">
        <f t="shared" si="22"/>
        <v>1.2799999999999998</v>
      </c>
      <c r="R59" s="198">
        <f t="shared" si="16"/>
        <v>-0.10782608695652174</v>
      </c>
      <c r="S59" s="197">
        <f t="shared" si="13"/>
        <v>1.6433300979270976E-3</v>
      </c>
      <c r="T59" s="199">
        <f t="shared" si="17"/>
        <v>0.10414129110840438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7" t="str">
        <f t="shared" si="23"/>
        <v>-</v>
      </c>
      <c r="AA59" s="198" t="str">
        <f t="shared" si="18"/>
        <v>-</v>
      </c>
      <c r="AB59" s="197" t="str">
        <f t="shared" si="19"/>
        <v>-</v>
      </c>
      <c r="AC59" s="199">
        <f t="shared" si="20"/>
        <v>0</v>
      </c>
      <c r="AD59" s="50"/>
      <c r="AE59" s="50"/>
    </row>
    <row r="60" spans="1:31" x14ac:dyDescent="0.25">
      <c r="A60" s="207" t="s">
        <v>235</v>
      </c>
      <c r="B60" s="195" t="s">
        <v>235</v>
      </c>
      <c r="C60" s="196">
        <v>54</v>
      </c>
      <c r="D60" s="196">
        <v>23</v>
      </c>
      <c r="E60" s="196">
        <v>0</v>
      </c>
      <c r="F60" s="196">
        <v>9</v>
      </c>
      <c r="G60" s="196">
        <v>29</v>
      </c>
      <c r="H60" s="197">
        <f t="shared" si="21"/>
        <v>2.2222222222222223</v>
      </c>
      <c r="I60" s="198">
        <f t="shared" si="14"/>
        <v>0.26086956521739135</v>
      </c>
      <c r="J60" s="197">
        <f t="shared" si="12"/>
        <v>4.193235876747784E-4</v>
      </c>
      <c r="K60" s="199">
        <f t="shared" si="15"/>
        <v>7.8420767982693342E-3</v>
      </c>
      <c r="L60" s="196">
        <v>101</v>
      </c>
      <c r="M60" s="196">
        <v>302</v>
      </c>
      <c r="N60" s="196">
        <v>0</v>
      </c>
      <c r="O60" s="196">
        <v>117</v>
      </c>
      <c r="P60" s="196">
        <v>273</v>
      </c>
      <c r="Q60" s="197">
        <f t="shared" si="22"/>
        <v>1.3333333333333335</v>
      </c>
      <c r="R60" s="198">
        <f t="shared" si="16"/>
        <v>-9.6026490066225212E-2</v>
      </c>
      <c r="S60" s="197">
        <f t="shared" si="13"/>
        <v>8.7452069538810457E-4</v>
      </c>
      <c r="T60" s="199">
        <f t="shared" si="17"/>
        <v>7.3823688480259594E-2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7" t="str">
        <f t="shared" si="23"/>
        <v>-</v>
      </c>
      <c r="AA60" s="198" t="str">
        <f t="shared" si="18"/>
        <v>-</v>
      </c>
      <c r="AB60" s="197" t="str">
        <f t="shared" si="19"/>
        <v>-</v>
      </c>
      <c r="AC60" s="199">
        <f t="shared" si="20"/>
        <v>0</v>
      </c>
      <c r="AD60" s="50"/>
      <c r="AE60" s="50"/>
    </row>
    <row r="61" spans="1:31" x14ac:dyDescent="0.25">
      <c r="A61" s="207" t="s">
        <v>223</v>
      </c>
      <c r="B61" s="195" t="s">
        <v>223</v>
      </c>
      <c r="C61" s="196">
        <v>107</v>
      </c>
      <c r="D61" s="196">
        <v>52</v>
      </c>
      <c r="E61" s="196">
        <v>0</v>
      </c>
      <c r="F61" s="196">
        <v>15</v>
      </c>
      <c r="G61" s="196">
        <v>11</v>
      </c>
      <c r="H61" s="197">
        <f t="shared" si="21"/>
        <v>-0.26666666666666672</v>
      </c>
      <c r="I61" s="198">
        <f t="shared" si="14"/>
        <v>-0.78846153846153844</v>
      </c>
      <c r="J61" s="197">
        <f t="shared" si="12"/>
        <v>1.5905377463526079E-4</v>
      </c>
      <c r="K61" s="199">
        <f t="shared" si="15"/>
        <v>5.3055515361983315E-4</v>
      </c>
      <c r="L61" s="196">
        <v>869</v>
      </c>
      <c r="M61" s="196">
        <v>834</v>
      </c>
      <c r="N61" s="196">
        <v>0</v>
      </c>
      <c r="O61" s="196">
        <v>146</v>
      </c>
      <c r="P61" s="196">
        <v>709</v>
      </c>
      <c r="Q61" s="197">
        <f t="shared" si="22"/>
        <v>3.8561643835616435</v>
      </c>
      <c r="R61" s="198">
        <f t="shared" si="16"/>
        <v>-0.14988009592326135</v>
      </c>
      <c r="S61" s="197">
        <f t="shared" si="13"/>
        <v>2.2711911100006085E-3</v>
      </c>
      <c r="T61" s="199">
        <f t="shared" si="17"/>
        <v>3.4196691265132882E-2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7" t="str">
        <f t="shared" si="23"/>
        <v>-</v>
      </c>
      <c r="AA61" s="198" t="str">
        <f t="shared" si="18"/>
        <v>-</v>
      </c>
      <c r="AB61" s="197" t="str">
        <f t="shared" si="19"/>
        <v>-</v>
      </c>
      <c r="AC61" s="199">
        <f t="shared" si="20"/>
        <v>0</v>
      </c>
      <c r="AD61" s="50"/>
      <c r="AE61" s="50"/>
    </row>
    <row r="62" spans="1:31" x14ac:dyDescent="0.25">
      <c r="A62" s="207" t="s">
        <v>215</v>
      </c>
      <c r="B62" s="195" t="s">
        <v>215</v>
      </c>
      <c r="C62" s="196">
        <v>623</v>
      </c>
      <c r="D62" s="196">
        <v>894</v>
      </c>
      <c r="E62" s="196">
        <v>0</v>
      </c>
      <c r="F62" s="196">
        <v>238</v>
      </c>
      <c r="G62" s="196">
        <v>624</v>
      </c>
      <c r="H62" s="197">
        <f t="shared" si="21"/>
        <v>1.6218487394957983</v>
      </c>
      <c r="I62" s="198">
        <f t="shared" si="14"/>
        <v>-0.30201342281879195</v>
      </c>
      <c r="J62" s="197">
        <f t="shared" si="12"/>
        <v>9.0226868520366117E-3</v>
      </c>
      <c r="K62" s="199">
        <f t="shared" si="15"/>
        <v>5.6675749318801087E-2</v>
      </c>
      <c r="L62" s="196">
        <v>941</v>
      </c>
      <c r="M62" s="196">
        <v>1182</v>
      </c>
      <c r="N62" s="196">
        <v>0</v>
      </c>
      <c r="O62" s="196">
        <v>450</v>
      </c>
      <c r="P62" s="196">
        <v>1354</v>
      </c>
      <c r="Q62" s="197">
        <f t="shared" si="22"/>
        <v>2.0088888888888889</v>
      </c>
      <c r="R62" s="198">
        <f t="shared" si="16"/>
        <v>0.14551607445008452</v>
      </c>
      <c r="S62" s="197">
        <f t="shared" si="13"/>
        <v>4.3373663793241524E-3</v>
      </c>
      <c r="T62" s="199">
        <f t="shared" si="17"/>
        <v>0.12297910990009082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7" t="str">
        <f t="shared" si="23"/>
        <v>-</v>
      </c>
      <c r="AA62" s="198" t="str">
        <f t="shared" si="18"/>
        <v>-</v>
      </c>
      <c r="AB62" s="197" t="str">
        <f t="shared" si="19"/>
        <v>-</v>
      </c>
      <c r="AC62" s="199">
        <f t="shared" si="20"/>
        <v>0</v>
      </c>
      <c r="AD62" s="50"/>
      <c r="AE62" s="50"/>
    </row>
    <row r="63" spans="1:31" x14ac:dyDescent="0.25">
      <c r="A63" s="207" t="s">
        <v>241</v>
      </c>
      <c r="B63" s="195" t="s">
        <v>241</v>
      </c>
      <c r="C63" s="196">
        <v>150</v>
      </c>
      <c r="D63" s="196">
        <v>163</v>
      </c>
      <c r="E63" s="196">
        <v>0</v>
      </c>
      <c r="F63" s="196">
        <v>88</v>
      </c>
      <c r="G63" s="196">
        <v>164</v>
      </c>
      <c r="H63" s="197">
        <f t="shared" si="21"/>
        <v>0.86363636363636354</v>
      </c>
      <c r="I63" s="198">
        <f t="shared" si="14"/>
        <v>6.1349693251533388E-3</v>
      </c>
      <c r="J63" s="197">
        <f t="shared" si="12"/>
        <v>2.3713471854711608E-3</v>
      </c>
      <c r="K63" s="199">
        <f t="shared" si="15"/>
        <v>2.6679681145274116E-2</v>
      </c>
      <c r="L63" s="196">
        <v>171</v>
      </c>
      <c r="M63" s="196">
        <v>541</v>
      </c>
      <c r="N63" s="196">
        <v>0</v>
      </c>
      <c r="O63" s="196">
        <v>241</v>
      </c>
      <c r="P63" s="196">
        <v>489</v>
      </c>
      <c r="Q63" s="197">
        <f t="shared" si="22"/>
        <v>1.0290456431535269</v>
      </c>
      <c r="R63" s="198">
        <f t="shared" si="16"/>
        <v>-9.6118299445471345E-2</v>
      </c>
      <c r="S63" s="197">
        <f t="shared" si="13"/>
        <v>1.5664491576731984E-3</v>
      </c>
      <c r="T63" s="199">
        <f t="shared" si="17"/>
        <v>7.955100048804295E-2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7" t="str">
        <f t="shared" si="23"/>
        <v>-</v>
      </c>
      <c r="AA63" s="198" t="str">
        <f t="shared" si="18"/>
        <v>-</v>
      </c>
      <c r="AB63" s="197" t="str">
        <f t="shared" si="19"/>
        <v>-</v>
      </c>
      <c r="AC63" s="199">
        <f t="shared" si="20"/>
        <v>0</v>
      </c>
      <c r="AD63" s="50"/>
      <c r="AE63" s="50"/>
    </row>
    <row r="64" spans="1:31" x14ac:dyDescent="0.25">
      <c r="A64" s="207" t="s">
        <v>227</v>
      </c>
      <c r="B64" s="195" t="s">
        <v>227</v>
      </c>
      <c r="C64" s="196">
        <v>158</v>
      </c>
      <c r="D64" s="196">
        <v>108</v>
      </c>
      <c r="E64" s="196">
        <v>0</v>
      </c>
      <c r="F64" s="196">
        <v>45</v>
      </c>
      <c r="G64" s="196">
        <v>203</v>
      </c>
      <c r="H64" s="197">
        <f t="shared" si="21"/>
        <v>3.5111111111111111</v>
      </c>
      <c r="I64" s="198">
        <f t="shared" si="14"/>
        <v>0.87962962962962954</v>
      </c>
      <c r="J64" s="197">
        <f t="shared" si="12"/>
        <v>2.9352651137234489E-3</v>
      </c>
      <c r="K64" s="199">
        <f t="shared" si="15"/>
        <v>4.14708886618999E-2</v>
      </c>
      <c r="L64" s="196">
        <v>551</v>
      </c>
      <c r="M64" s="196">
        <v>647</v>
      </c>
      <c r="N64" s="196">
        <v>0</v>
      </c>
      <c r="O64" s="196">
        <v>356</v>
      </c>
      <c r="P64" s="196">
        <v>842</v>
      </c>
      <c r="Q64" s="197">
        <f t="shared" si="22"/>
        <v>1.3651685393258428</v>
      </c>
      <c r="R64" s="198">
        <f t="shared" si="16"/>
        <v>0.30139103554868618</v>
      </c>
      <c r="S64" s="197">
        <f t="shared" si="13"/>
        <v>2.6972396539076339E-3</v>
      </c>
      <c r="T64" s="199">
        <f t="shared" si="17"/>
        <v>0.17201225740551584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7" t="str">
        <f t="shared" si="23"/>
        <v>-</v>
      </c>
      <c r="AA64" s="198" t="str">
        <f t="shared" si="18"/>
        <v>-</v>
      </c>
      <c r="AB64" s="197" t="str">
        <f t="shared" si="19"/>
        <v>-</v>
      </c>
      <c r="AC64" s="199">
        <f t="shared" si="20"/>
        <v>0</v>
      </c>
      <c r="AD64" s="50"/>
      <c r="AE64" s="50"/>
    </row>
    <row r="65" spans="1:31" x14ac:dyDescent="0.25">
      <c r="A65" s="207" t="s">
        <v>237</v>
      </c>
      <c r="B65" s="195" t="s">
        <v>237</v>
      </c>
      <c r="C65" s="196">
        <v>66</v>
      </c>
      <c r="D65" s="196">
        <v>34</v>
      </c>
      <c r="E65" s="196">
        <v>0</v>
      </c>
      <c r="F65" s="196">
        <v>16</v>
      </c>
      <c r="G65" s="196">
        <v>92</v>
      </c>
      <c r="H65" s="197">
        <f t="shared" si="21"/>
        <v>4.75</v>
      </c>
      <c r="I65" s="198">
        <f t="shared" si="14"/>
        <v>1.7058823529411766</v>
      </c>
      <c r="J65" s="197">
        <f t="shared" si="12"/>
        <v>1.3302679333130902E-3</v>
      </c>
      <c r="K65" s="199">
        <f t="shared" si="15"/>
        <v>3.0738389575676577E-2</v>
      </c>
      <c r="L65" s="196">
        <v>87</v>
      </c>
      <c r="M65" s="196">
        <v>236</v>
      </c>
      <c r="N65" s="196">
        <v>0</v>
      </c>
      <c r="O65" s="196">
        <v>72</v>
      </c>
      <c r="P65" s="196">
        <v>310</v>
      </c>
      <c r="Q65" s="197">
        <f t="shared" si="22"/>
        <v>3.3055555555555554</v>
      </c>
      <c r="R65" s="198">
        <f t="shared" si="16"/>
        <v>0.31355932203389836</v>
      </c>
      <c r="S65" s="197">
        <f t="shared" si="13"/>
        <v>9.9304547827953264E-4</v>
      </c>
      <c r="T65" s="199">
        <f t="shared" si="17"/>
        <v>0.10357500835282325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7" t="str">
        <f t="shared" si="23"/>
        <v>-</v>
      </c>
      <c r="AA65" s="198" t="str">
        <f t="shared" si="18"/>
        <v>-</v>
      </c>
      <c r="AB65" s="197" t="str">
        <f t="shared" si="19"/>
        <v>-</v>
      </c>
      <c r="AC65" s="199">
        <f t="shared" si="20"/>
        <v>0</v>
      </c>
      <c r="AD65" s="50"/>
      <c r="AE65" s="50"/>
    </row>
    <row r="66" spans="1:31" x14ac:dyDescent="0.25">
      <c r="A66" s="207" t="s">
        <v>233</v>
      </c>
      <c r="B66" s="195" t="s">
        <v>233</v>
      </c>
      <c r="C66" s="196">
        <v>100</v>
      </c>
      <c r="D66" s="196">
        <v>221</v>
      </c>
      <c r="E66" s="196">
        <v>0</v>
      </c>
      <c r="F66" s="196">
        <v>183</v>
      </c>
      <c r="G66" s="196">
        <v>159</v>
      </c>
      <c r="H66" s="197">
        <f t="shared" si="21"/>
        <v>-0.13114754098360659</v>
      </c>
      <c r="I66" s="198">
        <f t="shared" si="14"/>
        <v>-0.28054298642533937</v>
      </c>
      <c r="J66" s="197">
        <f t="shared" si="12"/>
        <v>2.2990500151824056E-3</v>
      </c>
      <c r="K66" s="199">
        <f t="shared" si="15"/>
        <v>3.2973869763583574E-2</v>
      </c>
      <c r="L66" s="196">
        <v>504</v>
      </c>
      <c r="M66" s="196">
        <v>774</v>
      </c>
      <c r="N66" s="196">
        <v>0</v>
      </c>
      <c r="O66" s="196">
        <v>824</v>
      </c>
      <c r="P66" s="196">
        <v>1059</v>
      </c>
      <c r="Q66" s="197">
        <f t="shared" si="22"/>
        <v>0.28519417475728148</v>
      </c>
      <c r="R66" s="198">
        <f t="shared" si="16"/>
        <v>0.36821705426356588</v>
      </c>
      <c r="S66" s="197">
        <f t="shared" si="13"/>
        <v>3.3923714887033069E-3</v>
      </c>
      <c r="T66" s="199">
        <f t="shared" si="17"/>
        <v>0.21961841559518872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7" t="str">
        <f t="shared" si="23"/>
        <v>-</v>
      </c>
      <c r="AA66" s="198" t="str">
        <f t="shared" si="18"/>
        <v>-</v>
      </c>
      <c r="AB66" s="197" t="str">
        <f t="shared" si="19"/>
        <v>-</v>
      </c>
      <c r="AC66" s="199">
        <f t="shared" si="20"/>
        <v>0</v>
      </c>
      <c r="AD66" s="50"/>
      <c r="AE66" s="50"/>
    </row>
    <row r="67" spans="1:31" x14ac:dyDescent="0.25">
      <c r="A67" s="207" t="s">
        <v>239</v>
      </c>
      <c r="B67" s="195" t="s">
        <v>239</v>
      </c>
      <c r="C67" s="196">
        <v>26</v>
      </c>
      <c r="D67" s="196">
        <v>31</v>
      </c>
      <c r="E67" s="196">
        <v>0</v>
      </c>
      <c r="F67" s="196">
        <v>5</v>
      </c>
      <c r="G67" s="196">
        <v>7</v>
      </c>
      <c r="H67" s="197">
        <f t="shared" si="21"/>
        <v>0.39999999999999991</v>
      </c>
      <c r="I67" s="198">
        <f t="shared" si="14"/>
        <v>-0.77419354838709675</v>
      </c>
      <c r="J67" s="197">
        <f t="shared" si="12"/>
        <v>1.0121603840425685E-4</v>
      </c>
      <c r="K67" s="199">
        <f t="shared" si="15"/>
        <v>3.134796238244514E-3</v>
      </c>
      <c r="L67" s="196">
        <v>245</v>
      </c>
      <c r="M67" s="196">
        <v>272</v>
      </c>
      <c r="N67" s="196">
        <v>0</v>
      </c>
      <c r="O67" s="196">
        <v>99</v>
      </c>
      <c r="P67" s="196">
        <v>315</v>
      </c>
      <c r="Q67" s="197">
        <f t="shared" si="22"/>
        <v>2.1818181818181817</v>
      </c>
      <c r="R67" s="198">
        <f t="shared" si="16"/>
        <v>0.15808823529411775</v>
      </c>
      <c r="S67" s="197">
        <f t="shared" si="13"/>
        <v>1.0090623408324283E-3</v>
      </c>
      <c r="T67" s="199">
        <f t="shared" si="17"/>
        <v>0.14106583072100312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7" t="str">
        <f t="shared" si="23"/>
        <v>-</v>
      </c>
      <c r="AA67" s="198" t="str">
        <f t="shared" si="18"/>
        <v>-</v>
      </c>
      <c r="AB67" s="197" t="str">
        <f t="shared" si="19"/>
        <v>-</v>
      </c>
      <c r="AC67" s="199">
        <f t="shared" si="20"/>
        <v>0</v>
      </c>
      <c r="AD67" s="50"/>
      <c r="AE67" s="50"/>
    </row>
    <row r="68" spans="1:31" x14ac:dyDescent="0.25">
      <c r="A68" s="207" t="s">
        <v>217</v>
      </c>
      <c r="B68" s="195" t="s">
        <v>217</v>
      </c>
      <c r="C68" s="196">
        <v>12</v>
      </c>
      <c r="D68" s="196">
        <v>23</v>
      </c>
      <c r="E68" s="196">
        <v>0</v>
      </c>
      <c r="F68" s="196">
        <v>0</v>
      </c>
      <c r="G68" s="196">
        <v>41</v>
      </c>
      <c r="H68" s="197" t="str">
        <f t="shared" si="21"/>
        <v>-</v>
      </c>
      <c r="I68" s="198">
        <f t="shared" si="14"/>
        <v>0.78260869565217384</v>
      </c>
      <c r="J68" s="197">
        <f t="shared" si="12"/>
        <v>5.9283679636779019E-4</v>
      </c>
      <c r="K68" s="199">
        <f t="shared" si="15"/>
        <v>1.9007881316643487E-2</v>
      </c>
      <c r="L68" s="196">
        <v>201</v>
      </c>
      <c r="M68" s="196">
        <v>328</v>
      </c>
      <c r="N68" s="196">
        <v>0</v>
      </c>
      <c r="O68" s="196">
        <v>82</v>
      </c>
      <c r="P68" s="196">
        <v>429</v>
      </c>
      <c r="Q68" s="197">
        <f t="shared" si="22"/>
        <v>4.2317073170731705</v>
      </c>
      <c r="R68" s="198">
        <f t="shared" si="16"/>
        <v>0.30792682926829262</v>
      </c>
      <c r="S68" s="197">
        <f t="shared" si="13"/>
        <v>1.3742468070384501E-3</v>
      </c>
      <c r="T68" s="199">
        <f t="shared" si="17"/>
        <v>0.19888734353268428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7" t="str">
        <f t="shared" si="23"/>
        <v>-</v>
      </c>
      <c r="AA68" s="198" t="str">
        <f t="shared" si="18"/>
        <v>-</v>
      </c>
      <c r="AB68" s="197" t="str">
        <f t="shared" si="19"/>
        <v>-</v>
      </c>
      <c r="AC68" s="199">
        <f t="shared" si="20"/>
        <v>0</v>
      </c>
      <c r="AD68" s="50"/>
      <c r="AE68" s="50"/>
    </row>
    <row r="69" spans="1:31" x14ac:dyDescent="0.25">
      <c r="A69" s="200" t="s">
        <v>377</v>
      </c>
      <c r="B69" s="201" t="s">
        <v>377</v>
      </c>
      <c r="C69" s="202">
        <f>C44-SUM(C45:C68)</f>
        <v>9711</v>
      </c>
      <c r="D69" s="202">
        <f>D44-SUM(D45:D68)</f>
        <v>8786</v>
      </c>
      <c r="E69" s="202">
        <f>E44-SUM(E45:E68)</f>
        <v>0</v>
      </c>
      <c r="F69" s="202">
        <f>F44-SUM(F45:F68)</f>
        <v>2411</v>
      </c>
      <c r="G69" s="202">
        <f>G44-SUM(G45:G68)</f>
        <v>3797</v>
      </c>
      <c r="H69" s="203">
        <f t="shared" si="21"/>
        <v>0.57486520116134376</v>
      </c>
      <c r="I69" s="204">
        <f t="shared" si="14"/>
        <v>-0.56783519235146818</v>
      </c>
      <c r="J69" s="203">
        <f t="shared" si="12"/>
        <v>5.4902471117280471E-2</v>
      </c>
      <c r="K69" s="205">
        <f t="shared" si="15"/>
        <v>6.4145014697435554E-2</v>
      </c>
      <c r="L69" s="202">
        <f>L44-SUM(L45:L68)</f>
        <v>5180</v>
      </c>
      <c r="M69" s="202">
        <f>M44-SUM(M45:M68)</f>
        <v>4253</v>
      </c>
      <c r="N69" s="202">
        <f>N44-SUM(N45:N68)</f>
        <v>0</v>
      </c>
      <c r="O69" s="202">
        <f>O44-SUM(O45:O68)</f>
        <v>2028</v>
      </c>
      <c r="P69" s="202">
        <f>P44-SUM(P45:P68)</f>
        <v>5320</v>
      </c>
      <c r="Q69" s="203">
        <f t="shared" si="22"/>
        <v>1.6232741617357003</v>
      </c>
      <c r="R69" s="204">
        <f t="shared" si="16"/>
        <v>0.25088173054314611</v>
      </c>
      <c r="S69" s="203">
        <f t="shared" si="13"/>
        <v>1.7041941756281011E-2</v>
      </c>
      <c r="T69" s="205">
        <f t="shared" si="17"/>
        <v>8.9873973713552047E-2</v>
      </c>
      <c r="U69" s="202">
        <f>U44-SUM(U45:U68)</f>
        <v>0</v>
      </c>
      <c r="V69" s="202">
        <f>V44-SUM(V45:V68)</f>
        <v>0</v>
      </c>
      <c r="W69" s="202">
        <f>W44-SUM(W45:W68)</f>
        <v>0</v>
      </c>
      <c r="X69" s="202">
        <f>X44-SUM(X45:X68)</f>
        <v>0</v>
      </c>
      <c r="Y69" s="202">
        <f>Y44-SUM(Y45:Y68)</f>
        <v>0</v>
      </c>
      <c r="Z69" s="203" t="str">
        <f t="shared" si="23"/>
        <v>-</v>
      </c>
      <c r="AA69" s="204" t="str">
        <f t="shared" si="18"/>
        <v>-</v>
      </c>
      <c r="AB69" s="203" t="str">
        <f t="shared" si="19"/>
        <v>-</v>
      </c>
      <c r="AC69" s="205">
        <f t="shared" si="20"/>
        <v>0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226BF-AC7A-4125-BD7F-6EE91781DCBC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390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</row>
    <row r="4" spans="1:65" ht="6" customHeight="1" x14ac:dyDescent="0.25"/>
    <row r="5" spans="1:65" ht="15.75" x14ac:dyDescent="0.25">
      <c r="B5" s="180"/>
      <c r="C5" s="325" t="s">
        <v>101</v>
      </c>
      <c r="D5" s="326"/>
      <c r="E5" s="326"/>
      <c r="F5" s="326"/>
      <c r="G5" s="326"/>
      <c r="H5" s="326"/>
      <c r="I5" s="326"/>
      <c r="J5" s="326"/>
      <c r="K5" s="327"/>
      <c r="L5" s="325" t="s">
        <v>101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7"/>
      <c r="AD5" s="325" t="s">
        <v>101</v>
      </c>
      <c r="AE5" s="326"/>
      <c r="AF5" s="326"/>
      <c r="AG5" s="326"/>
      <c r="AH5" s="326"/>
      <c r="AI5" s="326"/>
      <c r="AJ5" s="326"/>
      <c r="AK5" s="326"/>
      <c r="AL5" s="327"/>
      <c r="AM5" s="325" t="s">
        <v>101</v>
      </c>
      <c r="AN5" s="326"/>
      <c r="AO5" s="326"/>
      <c r="AP5" s="326"/>
      <c r="AQ5" s="326"/>
      <c r="AR5" s="326"/>
      <c r="AS5" s="326"/>
      <c r="AT5" s="326"/>
      <c r="AU5" s="327"/>
      <c r="AV5" s="325" t="s">
        <v>101</v>
      </c>
      <c r="AW5" s="326"/>
      <c r="AX5" s="326"/>
      <c r="AY5" s="326"/>
      <c r="AZ5" s="326"/>
      <c r="BA5" s="326"/>
      <c r="BB5" s="326"/>
      <c r="BC5" s="326"/>
      <c r="BD5" s="327"/>
      <c r="BE5" s="325" t="s">
        <v>101</v>
      </c>
      <c r="BF5" s="326"/>
      <c r="BG5" s="326"/>
      <c r="BH5" s="326"/>
      <c r="BI5" s="326"/>
      <c r="BJ5" s="326"/>
      <c r="BK5" s="326"/>
      <c r="BL5" s="326"/>
      <c r="BM5" s="327"/>
    </row>
    <row r="6" spans="1:65" ht="15.75" x14ac:dyDescent="0.25">
      <c r="B6" s="224"/>
      <c r="C6" s="325" t="s">
        <v>113</v>
      </c>
      <c r="D6" s="326"/>
      <c r="E6" s="326"/>
      <c r="F6" s="326"/>
      <c r="G6" s="326"/>
      <c r="H6" s="326"/>
      <c r="I6" s="326"/>
      <c r="J6" s="326"/>
      <c r="K6" s="327"/>
      <c r="L6" s="325" t="s">
        <v>112</v>
      </c>
      <c r="M6" s="326"/>
      <c r="N6" s="326"/>
      <c r="O6" s="326"/>
      <c r="P6" s="326"/>
      <c r="Q6" s="326"/>
      <c r="R6" s="326"/>
      <c r="S6" s="326"/>
      <c r="T6" s="327"/>
      <c r="U6" s="325" t="s">
        <v>111</v>
      </c>
      <c r="V6" s="326"/>
      <c r="W6" s="326"/>
      <c r="X6" s="326"/>
      <c r="Y6" s="326"/>
      <c r="Z6" s="326"/>
      <c r="AA6" s="326"/>
      <c r="AB6" s="326"/>
      <c r="AC6" s="327"/>
      <c r="AD6" s="325" t="s">
        <v>110</v>
      </c>
      <c r="AE6" s="326"/>
      <c r="AF6" s="326"/>
      <c r="AG6" s="326"/>
      <c r="AH6" s="326"/>
      <c r="AI6" s="326"/>
      <c r="AJ6" s="326"/>
      <c r="AK6" s="326"/>
      <c r="AL6" s="327"/>
      <c r="AM6" s="325" t="s">
        <v>109</v>
      </c>
      <c r="AN6" s="326"/>
      <c r="AO6" s="326"/>
      <c r="AP6" s="326"/>
      <c r="AQ6" s="326"/>
      <c r="AR6" s="326"/>
      <c r="AS6" s="326"/>
      <c r="AT6" s="326"/>
      <c r="AU6" s="327"/>
      <c r="AV6" s="325" t="s">
        <v>252</v>
      </c>
      <c r="AW6" s="326"/>
      <c r="AX6" s="326"/>
      <c r="AY6" s="326"/>
      <c r="AZ6" s="326"/>
      <c r="BA6" s="326"/>
      <c r="BB6" s="326"/>
      <c r="BC6" s="326"/>
      <c r="BD6" s="327"/>
      <c r="BE6" s="325" t="s">
        <v>0</v>
      </c>
      <c r="BF6" s="326"/>
      <c r="BG6" s="326"/>
      <c r="BH6" s="326"/>
      <c r="BI6" s="326"/>
      <c r="BJ6" s="326"/>
      <c r="BK6" s="326"/>
      <c r="BL6" s="326"/>
      <c r="BM6" s="327"/>
    </row>
    <row r="7" spans="1:65" s="185" customFormat="1" ht="72" customHeight="1" x14ac:dyDescent="0.25">
      <c r="B7" s="181"/>
      <c r="C7" s="225">
        <v>2018</v>
      </c>
      <c r="D7" s="225">
        <v>2019</v>
      </c>
      <c r="E7" s="225">
        <v>2020</v>
      </c>
      <c r="F7" s="225">
        <v>2021</v>
      </c>
      <c r="G7" s="225">
        <v>2022</v>
      </c>
      <c r="H7" s="183" t="str">
        <f>CONCATENATE("var. ",RIGHT(G7,2),"/",RIGHT(F7,2))</f>
        <v>var. 22/21</v>
      </c>
      <c r="I7" s="183" t="str">
        <f>CONCATENATE("var. ",RIGHT(G7,2),"/",RIGHT(D7,2))</f>
        <v>var. 22/19</v>
      </c>
      <c r="J7" s="183" t="str">
        <f>CONCATENATE("Cuota s/ total lugares de residencia ",RIGHT(G7,4))</f>
        <v>Cuota s/ total lugares de residencia 2022</v>
      </c>
      <c r="K7" s="184" t="str">
        <f>CONCATENATE("cuota s/ total Tenerife ",RIGHT(G7,4))</f>
        <v>cuota s/ total Tenerife 2022</v>
      </c>
      <c r="L7" s="225">
        <v>2018</v>
      </c>
      <c r="M7" s="225">
        <v>2019</v>
      </c>
      <c r="N7" s="225">
        <v>2020</v>
      </c>
      <c r="O7" s="225">
        <v>2021</v>
      </c>
      <c r="P7" s="225">
        <v>2022</v>
      </c>
      <c r="Q7" s="183" t="str">
        <f>CONCATENATE("var. ",RIGHT(P7,2),"/",RIGHT(O7,2))</f>
        <v>var. 22/21</v>
      </c>
      <c r="R7" s="183" t="str">
        <f>CONCATENATE("var. ",RIGHT(P7,2),"/",RIGHT(M7,2))</f>
        <v>var. 22/19</v>
      </c>
      <c r="S7" s="183" t="str">
        <f>CONCATENATE("Cuota s/ total lugares de residencia ",RIGHT(P7,4))</f>
        <v>Cuota s/ total lugares de residencia 2022</v>
      </c>
      <c r="T7" s="184" t="str">
        <f>CONCATENATE("cuota s/ total Tenerife ",RIGHT(P7,4))</f>
        <v>cuota s/ total Tenerife 2022</v>
      </c>
      <c r="U7" s="225">
        <v>2018</v>
      </c>
      <c r="V7" s="225">
        <v>2019</v>
      </c>
      <c r="W7" s="225">
        <v>2020</v>
      </c>
      <c r="X7" s="225">
        <v>2021</v>
      </c>
      <c r="Y7" s="225">
        <v>2022</v>
      </c>
      <c r="Z7" s="183" t="str">
        <f>CONCATENATE("var. ",RIGHT(Y7,2),"/",RIGHT(X7,2))</f>
        <v>var. 22/21</v>
      </c>
      <c r="AA7" s="183" t="str">
        <f>CONCATENATE("var. ",RIGHT(Y7,2),"/",RIGHT(V7,2))</f>
        <v>var. 22/19</v>
      </c>
      <c r="AB7" s="183" t="str">
        <f>CONCATENATE("Cuota s/ total lugares de residencia ",RIGHT(Y7,4))</f>
        <v>Cuota s/ total lugares de residencia 2022</v>
      </c>
      <c r="AC7" s="184" t="str">
        <f>CONCATENATE("cuota s/ total Tenerife ",RIGHT(Y7,4))</f>
        <v>cuota s/ total Tenerife 2022</v>
      </c>
      <c r="AD7" s="225">
        <v>2018</v>
      </c>
      <c r="AE7" s="225">
        <v>2019</v>
      </c>
      <c r="AF7" s="225">
        <v>2020</v>
      </c>
      <c r="AG7" s="225">
        <v>2021</v>
      </c>
      <c r="AH7" s="225">
        <v>2022</v>
      </c>
      <c r="AI7" s="183" t="str">
        <f>CONCATENATE("var. ",RIGHT(AH7,2),"/",RIGHT(AG7,2))</f>
        <v>var. 22/21</v>
      </c>
      <c r="AJ7" s="183" t="str">
        <f>CONCATENATE("var. ",RIGHT(AH7,2),"/",RIGHT(AE7,2))</f>
        <v>var. 22/19</v>
      </c>
      <c r="AK7" s="183" t="str">
        <f>CONCATENATE("Cuota s/ total lugares de residencia ",RIGHT(AH7,4))</f>
        <v>Cuota s/ total lugares de residencia 2022</v>
      </c>
      <c r="AL7" s="184" t="str">
        <f>CONCATENATE("cuota s/ total Tenerife ",RIGHT(AH7,4))</f>
        <v>cuota s/ total Tenerife 2022</v>
      </c>
      <c r="AM7" s="225">
        <v>2018</v>
      </c>
      <c r="AN7" s="225">
        <v>2019</v>
      </c>
      <c r="AO7" s="225">
        <v>2020</v>
      </c>
      <c r="AP7" s="225">
        <v>2021</v>
      </c>
      <c r="AQ7" s="225">
        <v>2022</v>
      </c>
      <c r="AR7" s="183" t="str">
        <f>CONCATENATE("var. ",RIGHT(AQ7,2),"/",RIGHT(AP7,2))</f>
        <v>var. 22/21</v>
      </c>
      <c r="AS7" s="183" t="str">
        <f>CONCATENATE("var. ",RIGHT(AQ7,2),"/",RIGHT(AN7,2))</f>
        <v>var. 22/19</v>
      </c>
      <c r="AT7" s="183" t="str">
        <f>CONCATENATE("Cuota s/ total lugares de residencia ",RIGHT(AQ7,4))</f>
        <v>Cuota s/ total lugares de residencia 2022</v>
      </c>
      <c r="AU7" s="184" t="str">
        <f>CONCATENATE("cuota s/ total Tenerife ",RIGHT(AQ7,4))</f>
        <v>cuota s/ total Tenerife 2022</v>
      </c>
      <c r="AV7" s="225">
        <v>2018</v>
      </c>
      <c r="AW7" s="225">
        <v>2019</v>
      </c>
      <c r="AX7" s="225">
        <v>2020</v>
      </c>
      <c r="AY7" s="225">
        <v>2021</v>
      </c>
      <c r="AZ7" s="225">
        <v>2022</v>
      </c>
      <c r="BA7" s="183" t="str">
        <f>CONCATENATE("var. ",RIGHT(AZ7,2),"/",RIGHT(AY7,2))</f>
        <v>var. 22/21</v>
      </c>
      <c r="BB7" s="183" t="str">
        <f>CONCATENATE("var. ",RIGHT(AZ7,2),"/",RIGHT(AW7,2))</f>
        <v>var. 22/19</v>
      </c>
      <c r="BC7" s="183" t="str">
        <f>CONCATENATE("Cuota s/ total lugares de residencia ",RIGHT(AX7,4))</f>
        <v>Cuota s/ total lugares de residencia 2020</v>
      </c>
      <c r="BD7" s="184" t="str">
        <f>CONCATENATE("cuota s/ total Tenerife ",RIGHT(AX7,4))</f>
        <v>cuota s/ total Tenerife 2020</v>
      </c>
      <c r="BE7" s="225">
        <v>2018</v>
      </c>
      <c r="BF7" s="225">
        <v>2019</v>
      </c>
      <c r="BG7" s="225">
        <v>2020</v>
      </c>
      <c r="BH7" s="225">
        <v>2021</v>
      </c>
      <c r="BI7" s="225">
        <v>2022</v>
      </c>
      <c r="BJ7" s="183" t="str">
        <f>CONCATENATE("var. ",RIGHT(BI7,2),"/",RIGHT(BH7,2))</f>
        <v>var. 22/21</v>
      </c>
      <c r="BK7" s="183" t="str">
        <f>CONCATENATE("var. ",RIGHT(BI7,2),"/",RIGHT(BF7,2))</f>
        <v>var. 22/19</v>
      </c>
      <c r="BL7" s="183" t="str">
        <f>CONCATENATE("Cuota s/ total lugares de residencia ",RIGHT(BI7,4))</f>
        <v>Cuota s/ total lugares de residencia 2022</v>
      </c>
      <c r="BM7" s="184" t="str">
        <f>CONCATENATE("cuota s/ total Tenerife ",RIGHT(BI7,4))</f>
        <v>cuota s/ total Tenerife 2022</v>
      </c>
    </row>
    <row r="8" spans="1:65" x14ac:dyDescent="0.25">
      <c r="A8" s="1" t="s">
        <v>0</v>
      </c>
      <c r="B8" s="186" t="s">
        <v>133</v>
      </c>
      <c r="C8" s="187">
        <f>C9+C12</f>
        <v>55131</v>
      </c>
      <c r="D8" s="187">
        <f>D9+D12</f>
        <v>50454</v>
      </c>
      <c r="E8" s="187">
        <f>E9+E12</f>
        <v>0</v>
      </c>
      <c r="F8" s="187">
        <f>F9+F12</f>
        <v>14655</v>
      </c>
      <c r="G8" s="187">
        <f>G9+G12</f>
        <v>33318</v>
      </c>
      <c r="H8" s="188">
        <f>IFERROR(G8/F8-1,"-")</f>
        <v>1.2734902763561924</v>
      </c>
      <c r="I8" s="188">
        <f>IFERROR(G8/D8-1,"-")</f>
        <v>-0.33963610417409917</v>
      </c>
      <c r="J8" s="188">
        <f>G8/G$8</f>
        <v>1</v>
      </c>
      <c r="K8" s="189">
        <f t="shared" ref="K8:K37" si="0">G8/$BI8</f>
        <v>7.0029886396382442E-3</v>
      </c>
      <c r="L8" s="187">
        <f>L9+L12</f>
        <v>149858</v>
      </c>
      <c r="M8" s="187">
        <f>M9+M12</f>
        <v>125486</v>
      </c>
      <c r="N8" s="187">
        <f>N9+N12</f>
        <v>0</v>
      </c>
      <c r="O8" s="187">
        <f>O9+O12</f>
        <v>30442</v>
      </c>
      <c r="P8" s="187">
        <f>P9+P12</f>
        <v>95353</v>
      </c>
      <c r="Q8" s="188">
        <f>IFERROR(P8/O8-1,"-")</f>
        <v>2.1322843439984234</v>
      </c>
      <c r="R8" s="188">
        <f>IFERROR(P8/M8-1,"-")</f>
        <v>-0.24013037310935081</v>
      </c>
      <c r="S8" s="188">
        <f>P8/P$8</f>
        <v>1</v>
      </c>
      <c r="T8" s="189">
        <f t="shared" ref="T8:T37" si="1">P8/$BI8</f>
        <v>2.0041898545993923E-2</v>
      </c>
      <c r="U8" s="187">
        <f>U9+U12</f>
        <v>588983</v>
      </c>
      <c r="V8" s="187">
        <f>V9+V12</f>
        <v>566108</v>
      </c>
      <c r="W8" s="187">
        <f>W9+W12</f>
        <v>0</v>
      </c>
      <c r="X8" s="187">
        <f>X9+X12</f>
        <v>287758</v>
      </c>
      <c r="Y8" s="187">
        <f>Y9+Y12</f>
        <v>543812</v>
      </c>
      <c r="Z8" s="188">
        <f>IFERROR(Y8/X8-1,"-")</f>
        <v>0.88982408829641568</v>
      </c>
      <c r="AA8" s="188">
        <f>IFERROR(Y8/V8-1,"-")</f>
        <v>-3.938471104453567E-2</v>
      </c>
      <c r="AB8" s="188">
        <f>Y8/Y$8</f>
        <v>1</v>
      </c>
      <c r="AC8" s="189">
        <f t="shared" ref="AC8:AC37" si="2">Y8/$BI8</f>
        <v>0.1143018565970032</v>
      </c>
      <c r="AD8" s="187">
        <f>AD9+AD12</f>
        <v>2178159</v>
      </c>
      <c r="AE8" s="187">
        <f>AE9+AE12</f>
        <v>2231028</v>
      </c>
      <c r="AF8" s="187">
        <f>AF9+AF12</f>
        <v>0</v>
      </c>
      <c r="AG8" s="187">
        <f>AG9+AG12</f>
        <v>1104722</v>
      </c>
      <c r="AH8" s="187">
        <f>AH9+AH12</f>
        <v>2319338</v>
      </c>
      <c r="AI8" s="188">
        <f>IFERROR(AH8/AG8-1,"-")</f>
        <v>1.0994766104051519</v>
      </c>
      <c r="AJ8" s="188">
        <f>IFERROR(AH8/AE8-1,"-")</f>
        <v>3.9582649791934488E-2</v>
      </c>
      <c r="AK8" s="188">
        <f>AH8/AH$8</f>
        <v>1</v>
      </c>
      <c r="AL8" s="189">
        <f t="shared" ref="AL8:AL37" si="3">AH8/$BI8</f>
        <v>0.48749317682577842</v>
      </c>
      <c r="AM8" s="187">
        <f>AM9+AM12</f>
        <v>562791</v>
      </c>
      <c r="AN8" s="187">
        <f>AN9+AN12</f>
        <v>595112</v>
      </c>
      <c r="AO8" s="187">
        <f>AO9+AO12</f>
        <v>0</v>
      </c>
      <c r="AP8" s="187">
        <f>AP9+AP12</f>
        <v>420454</v>
      </c>
      <c r="AQ8" s="187">
        <f>AQ9+AQ12</f>
        <v>785052</v>
      </c>
      <c r="AR8" s="188">
        <f>IFERROR(AQ8/AP8-1,"-")</f>
        <v>0.86715312495540542</v>
      </c>
      <c r="AS8" s="188">
        <f>IFERROR(AQ8/AN8-1,"-")</f>
        <v>0.31916681229751709</v>
      </c>
      <c r="AT8" s="188">
        <f>AQ8/AQ$8</f>
        <v>1</v>
      </c>
      <c r="AU8" s="189">
        <f t="shared" ref="AU8:AU37" si="4">AQ8/$BI8</f>
        <v>0.16500721044256206</v>
      </c>
      <c r="AV8" s="187">
        <f>AV9+AV12</f>
        <v>3534922</v>
      </c>
      <c r="AW8" s="187">
        <f>AW9+AW12</f>
        <v>3568188</v>
      </c>
      <c r="AX8" s="187">
        <f>AX9+AX12</f>
        <v>1200286</v>
      </c>
      <c r="AY8" s="187">
        <f>AY9+AY12</f>
        <v>1858031</v>
      </c>
      <c r="AZ8" s="187">
        <f>AZ9+AZ12</f>
        <v>3776873</v>
      </c>
      <c r="BA8" s="188">
        <f>IFERROR(AZ8/AY8-1,"-")</f>
        <v>1.0327287327283559</v>
      </c>
      <c r="BB8" s="188">
        <f>IFERROR(AZ8/AW8-1,"-")</f>
        <v>5.8484866828765858E-2</v>
      </c>
      <c r="BC8" s="188">
        <f t="shared" ref="BC8:BC37" si="5">AX8/AX$8</f>
        <v>1</v>
      </c>
      <c r="BD8" s="189">
        <f t="shared" ref="BD8:BD37" si="6">AX8/$BI8</f>
        <v>0.25228372718400954</v>
      </c>
      <c r="BE8" s="187">
        <f>BE9+BE12</f>
        <v>4872456</v>
      </c>
      <c r="BF8" s="187">
        <f>BF9+BF12</f>
        <v>4831573</v>
      </c>
      <c r="BG8" s="187">
        <f>BG9+BG12</f>
        <v>1565303</v>
      </c>
      <c r="BH8" s="187">
        <f>BH9+BH12</f>
        <v>2335438</v>
      </c>
      <c r="BI8" s="187">
        <f>BI9+BI12</f>
        <v>4757683</v>
      </c>
      <c r="BJ8" s="188">
        <f>IFERROR(BI8/BH8-1,"-")</f>
        <v>1.0371694731352319</v>
      </c>
      <c r="BK8" s="188">
        <f>IFERROR(BI8/BF8-1,"-")</f>
        <v>-1.5293156079810855E-2</v>
      </c>
      <c r="BL8" s="188">
        <f>BI8/BI$8</f>
        <v>1</v>
      </c>
      <c r="BM8" s="189">
        <f>BI8/$BI8</f>
        <v>1</v>
      </c>
    </row>
    <row r="9" spans="1:65" x14ac:dyDescent="0.25">
      <c r="A9" s="1" t="s">
        <v>165</v>
      </c>
      <c r="B9" s="190" t="s">
        <v>166</v>
      </c>
      <c r="C9" s="191">
        <v>20468</v>
      </c>
      <c r="D9" s="191">
        <v>19072</v>
      </c>
      <c r="E9" s="191">
        <v>0</v>
      </c>
      <c r="F9" s="191">
        <v>10237</v>
      </c>
      <c r="G9" s="191">
        <v>17781</v>
      </c>
      <c r="H9" s="192">
        <f>IFERROR(G9/F9-1,"-")</f>
        <v>0.73693464882289739</v>
      </c>
      <c r="I9" s="193">
        <f t="shared" ref="I9:I37" si="7">IFERROR(G9/D9-1,"-")</f>
        <v>-6.7690855704698016E-2</v>
      </c>
      <c r="J9" s="192">
        <f>G9/G$8</f>
        <v>0.53367549072573384</v>
      </c>
      <c r="K9" s="194">
        <f t="shared" si="0"/>
        <v>1.7487541564997773E-2</v>
      </c>
      <c r="L9" s="191">
        <v>45478</v>
      </c>
      <c r="M9" s="191">
        <v>33225</v>
      </c>
      <c r="N9" s="191">
        <v>0</v>
      </c>
      <c r="O9" s="191">
        <v>10871</v>
      </c>
      <c r="P9" s="191">
        <v>34909</v>
      </c>
      <c r="Q9" s="192">
        <f>IFERROR(P9/O9-1,"-")</f>
        <v>2.2112041210560207</v>
      </c>
      <c r="R9" s="193">
        <f t="shared" ref="R9:R37" si="8">IFERROR(P9/M9-1,"-")</f>
        <v>5.0684725357411642E-2</v>
      </c>
      <c r="S9" s="192">
        <f>P9/P$8</f>
        <v>0.36610279697544912</v>
      </c>
      <c r="T9" s="194">
        <f t="shared" si="1"/>
        <v>3.4332860271779272E-2</v>
      </c>
      <c r="U9" s="191">
        <v>137111</v>
      </c>
      <c r="V9" s="191">
        <v>135934</v>
      </c>
      <c r="W9" s="191">
        <v>0</v>
      </c>
      <c r="X9" s="191">
        <v>98740</v>
      </c>
      <c r="Y9" s="191">
        <v>120982</v>
      </c>
      <c r="Z9" s="192">
        <f>IFERROR(Y9/X9-1,"-")</f>
        <v>0.22525825400040511</v>
      </c>
      <c r="AA9" s="193">
        <f t="shared" ref="AA9:AA37" si="9">IFERROR(Y9/V9-1,"-")</f>
        <v>-0.10999455618167642</v>
      </c>
      <c r="AB9" s="192">
        <f>Y9/Y$8</f>
        <v>0.2224702654593867</v>
      </c>
      <c r="AC9" s="194">
        <f t="shared" si="2"/>
        <v>0.11898530755393738</v>
      </c>
      <c r="AD9" s="191">
        <v>523583</v>
      </c>
      <c r="AE9" s="191">
        <v>551651</v>
      </c>
      <c r="AF9" s="191">
        <v>0</v>
      </c>
      <c r="AG9" s="191">
        <v>402914</v>
      </c>
      <c r="AH9" s="191">
        <v>557954</v>
      </c>
      <c r="AI9" s="192">
        <f>IFERROR(AH9/AG9-1,"-")</f>
        <v>0.38479675563519766</v>
      </c>
      <c r="AJ9" s="193">
        <f t="shared" ref="AJ9:AJ37" si="10">IFERROR(AH9/AE9-1,"-")</f>
        <v>1.1425702119637338E-2</v>
      </c>
      <c r="AK9" s="192">
        <f>AH9/AH$8</f>
        <v>0.24056605807346751</v>
      </c>
      <c r="AL9" s="194">
        <f t="shared" si="3"/>
        <v>0.54874550173537862</v>
      </c>
      <c r="AM9" s="191">
        <v>104885</v>
      </c>
      <c r="AN9" s="191">
        <v>122937</v>
      </c>
      <c r="AO9" s="191">
        <v>0</v>
      </c>
      <c r="AP9" s="191">
        <v>146504</v>
      </c>
      <c r="AQ9" s="191">
        <v>130444</v>
      </c>
      <c r="AR9" s="192">
        <f>IFERROR(AQ9/AP9-1,"-")</f>
        <v>-0.10962158029814884</v>
      </c>
      <c r="AS9" s="193">
        <f t="shared" ref="AS9:AS37" si="11">IFERROR(AQ9/AN9-1,"-")</f>
        <v>6.1063796904105461E-2</v>
      </c>
      <c r="AT9" s="192">
        <f>AQ9/AQ$8</f>
        <v>0.16615969388015062</v>
      </c>
      <c r="AU9" s="194">
        <f t="shared" si="4"/>
        <v>0.1282911462743698</v>
      </c>
      <c r="AV9" s="191">
        <v>831525</v>
      </c>
      <c r="AW9" s="191">
        <v>862819</v>
      </c>
      <c r="AX9" s="191">
        <v>376894</v>
      </c>
      <c r="AY9" s="191">
        <v>669266</v>
      </c>
      <c r="AZ9" s="191">
        <v>862070</v>
      </c>
      <c r="BA9" s="192">
        <f>IFERROR(AZ9/AY9-1,"-")</f>
        <v>0.28808276529810262</v>
      </c>
      <c r="BB9" s="193">
        <f t="shared" ref="BB9:BB37" si="12">IFERROR(AZ9/AW9-1,"-")</f>
        <v>-8.680847315601925E-4</v>
      </c>
      <c r="BC9" s="192">
        <f t="shared" si="5"/>
        <v>0.31400349583349302</v>
      </c>
      <c r="BD9" s="194">
        <f t="shared" si="6"/>
        <v>0.37067372423363537</v>
      </c>
      <c r="BE9" s="191">
        <v>1028693</v>
      </c>
      <c r="BF9" s="191">
        <v>1047557</v>
      </c>
      <c r="BG9" s="191">
        <v>456683</v>
      </c>
      <c r="BH9" s="191">
        <v>800301</v>
      </c>
      <c r="BI9" s="191">
        <v>1016781</v>
      </c>
      <c r="BJ9" s="192">
        <f>IFERROR(BI9/BH9-1,"-")</f>
        <v>0.27049822504282761</v>
      </c>
      <c r="BK9" s="193">
        <f t="shared" ref="BK9:BK37" si="13">IFERROR(BI9/BF9-1,"-")</f>
        <v>-2.9378830937123235E-2</v>
      </c>
      <c r="BL9" s="192">
        <f>BI9/BI$8</f>
        <v>0.21371348196170278</v>
      </c>
      <c r="BM9" s="194">
        <f t="shared" ref="BM9:BM37" si="14">BI9/$BI9</f>
        <v>1</v>
      </c>
    </row>
    <row r="10" spans="1:65" x14ac:dyDescent="0.25">
      <c r="A10" s="207" t="s">
        <v>98</v>
      </c>
      <c r="B10" s="195" t="s">
        <v>98</v>
      </c>
      <c r="C10" s="196">
        <v>10142</v>
      </c>
      <c r="D10" s="196">
        <v>8766</v>
      </c>
      <c r="E10" s="196">
        <v>0</v>
      </c>
      <c r="F10" s="196">
        <v>9089</v>
      </c>
      <c r="G10" s="196">
        <v>14213</v>
      </c>
      <c r="H10" s="197">
        <f>IFERROR(G10/F10-1,"-")</f>
        <v>0.56375838926174504</v>
      </c>
      <c r="I10" s="198">
        <f t="shared" si="7"/>
        <v>0.62137805156285641</v>
      </c>
      <c r="J10" s="197">
        <f>G10/G$8</f>
        <v>0.42658622966564619</v>
      </c>
      <c r="K10" s="199">
        <f t="shared" si="0"/>
        <v>3.3583958715336197E-2</v>
      </c>
      <c r="L10" s="196">
        <v>30918</v>
      </c>
      <c r="M10" s="196">
        <v>22306</v>
      </c>
      <c r="N10" s="196">
        <v>0</v>
      </c>
      <c r="O10" s="196">
        <v>6581</v>
      </c>
      <c r="P10" s="196">
        <v>23987</v>
      </c>
      <c r="Q10" s="197">
        <f>IFERROR(P10/O10-1,"-")</f>
        <v>2.6448867953198603</v>
      </c>
      <c r="R10" s="198">
        <f t="shared" si="8"/>
        <v>7.536088944678565E-2</v>
      </c>
      <c r="S10" s="197">
        <f>P10/P$8</f>
        <v>0.25155999286860403</v>
      </c>
      <c r="T10" s="199">
        <f t="shared" si="1"/>
        <v>5.6678985274380443E-2</v>
      </c>
      <c r="U10" s="196">
        <v>55392</v>
      </c>
      <c r="V10" s="196">
        <v>60519</v>
      </c>
      <c r="W10" s="196">
        <v>0</v>
      </c>
      <c r="X10" s="196">
        <v>61243</v>
      </c>
      <c r="Y10" s="196">
        <v>59201</v>
      </c>
      <c r="Z10" s="197">
        <f>IFERROR(Y10/X10-1,"-")</f>
        <v>-3.3342586091471671E-2</v>
      </c>
      <c r="AA10" s="198">
        <f t="shared" si="9"/>
        <v>-2.1778284505692413E-2</v>
      </c>
      <c r="AB10" s="197">
        <f>Y10/Y$8</f>
        <v>0.10886298941545976</v>
      </c>
      <c r="AC10" s="199">
        <f t="shared" si="2"/>
        <v>0.13988629704542446</v>
      </c>
      <c r="AD10" s="196">
        <v>161839</v>
      </c>
      <c r="AE10" s="196">
        <v>155246</v>
      </c>
      <c r="AF10" s="196">
        <v>0</v>
      </c>
      <c r="AG10" s="196">
        <v>172656</v>
      </c>
      <c r="AH10" s="196">
        <v>168700</v>
      </c>
      <c r="AI10" s="197">
        <f>IFERROR(AH10/AG10-1,"-")</f>
        <v>-2.2912612362153695E-2</v>
      </c>
      <c r="AJ10" s="198">
        <f t="shared" si="10"/>
        <v>8.6662458292001032E-2</v>
      </c>
      <c r="AK10" s="197">
        <f>AH10/AH$8</f>
        <v>7.2736272160418183E-2</v>
      </c>
      <c r="AL10" s="199">
        <f t="shared" si="3"/>
        <v>0.39862195421636643</v>
      </c>
      <c r="AM10" s="196">
        <v>59913</v>
      </c>
      <c r="AN10" s="196">
        <v>65577</v>
      </c>
      <c r="AO10" s="196">
        <v>0</v>
      </c>
      <c r="AP10" s="196">
        <v>75583</v>
      </c>
      <c r="AQ10" s="196">
        <v>66768</v>
      </c>
      <c r="AR10" s="197">
        <f>IFERROR(AQ10/AP10-1,"-")</f>
        <v>-0.11662675469351569</v>
      </c>
      <c r="AS10" s="198">
        <f t="shared" si="11"/>
        <v>1.8161855528615156E-2</v>
      </c>
      <c r="AT10" s="197">
        <f>AQ10/AQ$8</f>
        <v>8.5049143241466812E-2</v>
      </c>
      <c r="AU10" s="199">
        <f t="shared" si="4"/>
        <v>0.15776639382998431</v>
      </c>
      <c r="AV10" s="196">
        <v>318204</v>
      </c>
      <c r="AW10" s="196">
        <v>312414</v>
      </c>
      <c r="AX10" s="196">
        <v>151162</v>
      </c>
      <c r="AY10" s="196">
        <v>325152</v>
      </c>
      <c r="AZ10" s="196">
        <v>332869</v>
      </c>
      <c r="BA10" s="197">
        <f>IFERROR(AZ10/AY10-1,"-")</f>
        <v>2.3733515402027283E-2</v>
      </c>
      <c r="BB10" s="198">
        <f t="shared" si="12"/>
        <v>6.5474018449877436E-2</v>
      </c>
      <c r="BC10" s="197">
        <f t="shared" si="5"/>
        <v>0.12593831803420186</v>
      </c>
      <c r="BD10" s="199">
        <f t="shared" si="6"/>
        <v>0.35718133872705621</v>
      </c>
      <c r="BE10" s="196">
        <v>422456</v>
      </c>
      <c r="BF10" s="196">
        <v>415150</v>
      </c>
      <c r="BG10" s="196">
        <v>208389</v>
      </c>
      <c r="BH10" s="196">
        <v>416048</v>
      </c>
      <c r="BI10" s="196">
        <v>423208</v>
      </c>
      <c r="BJ10" s="197">
        <f>IFERROR(BI10/BH10-1,"-")</f>
        <v>1.7209552743914225E-2</v>
      </c>
      <c r="BK10" s="198">
        <f t="shared" si="13"/>
        <v>1.9409851860773264E-2</v>
      </c>
      <c r="BL10" s="197">
        <f>BI10/BI$8</f>
        <v>8.8952542655742303E-2</v>
      </c>
      <c r="BM10" s="199">
        <f t="shared" si="14"/>
        <v>1</v>
      </c>
    </row>
    <row r="11" spans="1:65" x14ac:dyDescent="0.25">
      <c r="A11" s="207" t="s">
        <v>170</v>
      </c>
      <c r="B11" s="195" t="s">
        <v>170</v>
      </c>
      <c r="C11" s="196">
        <v>10326</v>
      </c>
      <c r="D11" s="196">
        <v>10306</v>
      </c>
      <c r="E11" s="196">
        <v>0</v>
      </c>
      <c r="F11" s="196">
        <v>1148</v>
      </c>
      <c r="G11" s="196">
        <v>3568</v>
      </c>
      <c r="H11" s="197">
        <f>IFERROR(G11/F11-1,"-")</f>
        <v>2.1080139372822297</v>
      </c>
      <c r="I11" s="198">
        <f t="shared" si="7"/>
        <v>-0.65379390646225499</v>
      </c>
      <c r="J11" s="197">
        <f>G11/G$8</f>
        <v>0.10708926106008763</v>
      </c>
      <c r="K11" s="199">
        <f t="shared" si="0"/>
        <v>6.0110550850527231E-3</v>
      </c>
      <c r="L11" s="196">
        <v>14560</v>
      </c>
      <c r="M11" s="196">
        <v>10919</v>
      </c>
      <c r="N11" s="196">
        <v>0</v>
      </c>
      <c r="O11" s="196">
        <v>4290</v>
      </c>
      <c r="P11" s="196">
        <v>10922</v>
      </c>
      <c r="Q11" s="197">
        <f>IFERROR(P11/O11-1,"-")</f>
        <v>1.5459207459207458</v>
      </c>
      <c r="R11" s="198">
        <f t="shared" si="8"/>
        <v>2.747504350215646E-4</v>
      </c>
      <c r="S11" s="197">
        <f>P11/P$8</f>
        <v>0.11454280410684509</v>
      </c>
      <c r="T11" s="199">
        <f t="shared" si="1"/>
        <v>1.8400432634233702E-2</v>
      </c>
      <c r="U11" s="196">
        <v>81719</v>
      </c>
      <c r="V11" s="196">
        <v>75415</v>
      </c>
      <c r="W11" s="196">
        <v>0</v>
      </c>
      <c r="X11" s="196">
        <v>37497</v>
      </c>
      <c r="Y11" s="196">
        <v>61781</v>
      </c>
      <c r="Z11" s="197">
        <f>IFERROR(Y11/X11-1,"-")</f>
        <v>0.64762514334480081</v>
      </c>
      <c r="AA11" s="198">
        <f t="shared" si="9"/>
        <v>-0.1807863157196844</v>
      </c>
      <c r="AB11" s="197">
        <f>Y11/Y$8</f>
        <v>0.11360727604392694</v>
      </c>
      <c r="AC11" s="199">
        <f t="shared" si="2"/>
        <v>0.1040832382874558</v>
      </c>
      <c r="AD11" s="196">
        <v>361744</v>
      </c>
      <c r="AE11" s="196">
        <v>396405</v>
      </c>
      <c r="AF11" s="196">
        <v>0</v>
      </c>
      <c r="AG11" s="196">
        <v>230258</v>
      </c>
      <c r="AH11" s="196">
        <v>389254</v>
      </c>
      <c r="AI11" s="197">
        <f>IFERROR(AH11/AG11-1,"-")</f>
        <v>0.69051238176306584</v>
      </c>
      <c r="AJ11" s="198">
        <f t="shared" si="10"/>
        <v>-1.8039631185277738E-2</v>
      </c>
      <c r="AK11" s="197">
        <f>AH11/AH$8</f>
        <v>0.16782978591304934</v>
      </c>
      <c r="AL11" s="199">
        <f t="shared" si="3"/>
        <v>0.65578117603058095</v>
      </c>
      <c r="AM11" s="196">
        <v>44972</v>
      </c>
      <c r="AN11" s="196">
        <v>57360</v>
      </c>
      <c r="AO11" s="196">
        <v>0</v>
      </c>
      <c r="AP11" s="196">
        <v>70921</v>
      </c>
      <c r="AQ11" s="196">
        <v>63676</v>
      </c>
      <c r="AR11" s="197">
        <f>IFERROR(AQ11/AP11-1,"-")</f>
        <v>-0.10215591996728757</v>
      </c>
      <c r="AS11" s="198">
        <f t="shared" si="11"/>
        <v>0.11011157601115751</v>
      </c>
      <c r="AT11" s="197">
        <f>AQ11/AQ$8</f>
        <v>8.1110550638683804E-2</v>
      </c>
      <c r="AU11" s="199">
        <f t="shared" si="4"/>
        <v>0.10727576894501603</v>
      </c>
      <c r="AV11" s="196">
        <v>513321</v>
      </c>
      <c r="AW11" s="196">
        <v>550405</v>
      </c>
      <c r="AX11" s="196">
        <v>225732</v>
      </c>
      <c r="AY11" s="196">
        <v>344114</v>
      </c>
      <c r="AZ11" s="196">
        <v>529201</v>
      </c>
      <c r="BA11" s="197">
        <f>IFERROR(AZ11/AY11-1,"-")</f>
        <v>0.53786535857303108</v>
      </c>
      <c r="BB11" s="198">
        <f t="shared" si="12"/>
        <v>-3.8524359335398439E-2</v>
      </c>
      <c r="BC11" s="197">
        <f t="shared" si="5"/>
        <v>0.18806517779929116</v>
      </c>
      <c r="BD11" s="199">
        <f t="shared" si="6"/>
        <v>0.38029357804347569</v>
      </c>
      <c r="BE11" s="196">
        <v>606237</v>
      </c>
      <c r="BF11" s="196">
        <v>632407</v>
      </c>
      <c r="BG11" s="196">
        <v>248294</v>
      </c>
      <c r="BH11" s="196">
        <v>384253</v>
      </c>
      <c r="BI11" s="196">
        <v>593573</v>
      </c>
      <c r="BJ11" s="197">
        <f>IFERROR(BI11/BH11-1,"-")</f>
        <v>0.54474525898301374</v>
      </c>
      <c r="BK11" s="198">
        <f t="shared" si="13"/>
        <v>-6.1406657421565591E-2</v>
      </c>
      <c r="BL11" s="197">
        <f>BI11/BI$8</f>
        <v>0.12476093930596048</v>
      </c>
      <c r="BM11" s="199">
        <f t="shared" si="14"/>
        <v>1</v>
      </c>
    </row>
    <row r="12" spans="1:65" x14ac:dyDescent="0.25">
      <c r="A12" s="1" t="s">
        <v>389</v>
      </c>
      <c r="B12" s="190" t="s">
        <v>178</v>
      </c>
      <c r="C12" s="191">
        <v>34663</v>
      </c>
      <c r="D12" s="191">
        <v>31382</v>
      </c>
      <c r="E12" s="191">
        <v>0</v>
      </c>
      <c r="F12" s="191">
        <v>4418</v>
      </c>
      <c r="G12" s="191">
        <v>15537</v>
      </c>
      <c r="H12" s="192">
        <f>IFERROR(G12/F12-1,"-")</f>
        <v>2.5167496604798552</v>
      </c>
      <c r="I12" s="193">
        <f t="shared" si="7"/>
        <v>-0.50490727168440508</v>
      </c>
      <c r="J12" s="192">
        <f>G12/G$8</f>
        <v>0.46632450927426616</v>
      </c>
      <c r="K12" s="194">
        <f t="shared" si="0"/>
        <v>4.1532764023222207E-3</v>
      </c>
      <c r="L12" s="191">
        <v>104380</v>
      </c>
      <c r="M12" s="191">
        <v>92261</v>
      </c>
      <c r="N12" s="191">
        <v>0</v>
      </c>
      <c r="O12" s="191">
        <v>19571</v>
      </c>
      <c r="P12" s="191">
        <v>60444</v>
      </c>
      <c r="Q12" s="192">
        <f>IFERROR(P12/O12-1,"-")</f>
        <v>2.0884471922742835</v>
      </c>
      <c r="R12" s="193">
        <f t="shared" si="8"/>
        <v>-0.34485860764570075</v>
      </c>
      <c r="S12" s="192">
        <f>P12/P$8</f>
        <v>0.63389720302455088</v>
      </c>
      <c r="T12" s="194">
        <f t="shared" si="1"/>
        <v>1.6157600493143097E-2</v>
      </c>
      <c r="U12" s="191">
        <v>451872</v>
      </c>
      <c r="V12" s="191">
        <v>430174</v>
      </c>
      <c r="W12" s="191">
        <v>0</v>
      </c>
      <c r="X12" s="191">
        <v>189018</v>
      </c>
      <c r="Y12" s="191">
        <v>422830</v>
      </c>
      <c r="Z12" s="192">
        <f>IFERROR(Y12/X12-1,"-")</f>
        <v>1.2369827212223177</v>
      </c>
      <c r="AA12" s="193">
        <f t="shared" si="9"/>
        <v>-1.7072161497440619E-2</v>
      </c>
      <c r="AB12" s="192">
        <f>Y12/Y$8</f>
        <v>0.77752973454061325</v>
      </c>
      <c r="AC12" s="194">
        <f t="shared" si="2"/>
        <v>0.11302888982389808</v>
      </c>
      <c r="AD12" s="191">
        <v>1654576</v>
      </c>
      <c r="AE12" s="191">
        <v>1679377</v>
      </c>
      <c r="AF12" s="191">
        <v>0</v>
      </c>
      <c r="AG12" s="191">
        <v>701808</v>
      </c>
      <c r="AH12" s="191">
        <v>1761384</v>
      </c>
      <c r="AI12" s="192">
        <f>IFERROR(AH12/AG12-1,"-")</f>
        <v>1.5097804527734082</v>
      </c>
      <c r="AJ12" s="193">
        <f t="shared" si="10"/>
        <v>4.8831798934962256E-2</v>
      </c>
      <c r="AK12" s="192">
        <f>AH12/AH$8</f>
        <v>0.75943394192653246</v>
      </c>
      <c r="AL12" s="194">
        <f t="shared" si="3"/>
        <v>0.47084473209937067</v>
      </c>
      <c r="AM12" s="191">
        <v>457906</v>
      </c>
      <c r="AN12" s="191">
        <v>472175</v>
      </c>
      <c r="AO12" s="191">
        <v>0</v>
      </c>
      <c r="AP12" s="191">
        <v>273950</v>
      </c>
      <c r="AQ12" s="191">
        <v>654608</v>
      </c>
      <c r="AR12" s="192">
        <f>IFERROR(AQ12/AP12-1,"-")</f>
        <v>1.3895163350976456</v>
      </c>
      <c r="AS12" s="193">
        <f t="shared" si="11"/>
        <v>0.38636734261661454</v>
      </c>
      <c r="AT12" s="192">
        <f>AQ12/AQ$8</f>
        <v>0.83384030611984938</v>
      </c>
      <c r="AU12" s="194">
        <f t="shared" si="4"/>
        <v>0.17498667433683107</v>
      </c>
      <c r="AV12" s="191">
        <v>2703397</v>
      </c>
      <c r="AW12" s="191">
        <v>2705369</v>
      </c>
      <c r="AX12" s="191">
        <v>823392</v>
      </c>
      <c r="AY12" s="191">
        <v>1188765</v>
      </c>
      <c r="AZ12" s="191">
        <v>2914803</v>
      </c>
      <c r="BA12" s="192">
        <f>IFERROR(AZ12/AY12-1,"-")</f>
        <v>1.4519589658174659</v>
      </c>
      <c r="BB12" s="193">
        <f t="shared" si="12"/>
        <v>7.7414208560828479E-2</v>
      </c>
      <c r="BC12" s="192">
        <f t="shared" si="5"/>
        <v>0.68599650416650704</v>
      </c>
      <c r="BD12" s="194">
        <f t="shared" si="6"/>
        <v>0.22010520457365629</v>
      </c>
      <c r="BE12" s="191">
        <v>3843763</v>
      </c>
      <c r="BF12" s="191">
        <v>3784016</v>
      </c>
      <c r="BG12" s="191">
        <v>1108620</v>
      </c>
      <c r="BH12" s="191">
        <v>1535137</v>
      </c>
      <c r="BI12" s="191">
        <v>3740902</v>
      </c>
      <c r="BJ12" s="192">
        <f>IFERROR(BI12/BH12-1,"-")</f>
        <v>1.436852215795724</v>
      </c>
      <c r="BK12" s="193">
        <f t="shared" si="13"/>
        <v>-1.1393715037145702E-2</v>
      </c>
      <c r="BL12" s="192">
        <f>BI12/BI$8</f>
        <v>0.78628651803829719</v>
      </c>
      <c r="BM12" s="194">
        <f t="shared" si="14"/>
        <v>1</v>
      </c>
    </row>
    <row r="13" spans="1:65" x14ac:dyDescent="0.25">
      <c r="A13" s="207" t="s">
        <v>182</v>
      </c>
      <c r="B13" s="195" t="s">
        <v>182</v>
      </c>
      <c r="C13" s="196">
        <v>13698</v>
      </c>
      <c r="D13" s="196">
        <v>13290</v>
      </c>
      <c r="E13" s="196">
        <v>0</v>
      </c>
      <c r="F13" s="196">
        <v>372</v>
      </c>
      <c r="G13" s="196">
        <v>5768</v>
      </c>
      <c r="H13" s="197">
        <f t="shared" ref="H13:H37" si="15">IFERROR(G13/F13-1,"-")</f>
        <v>14.505376344086022</v>
      </c>
      <c r="I13" s="198">
        <f t="shared" si="7"/>
        <v>-0.5659894657637321</v>
      </c>
      <c r="J13" s="197">
        <f t="shared" ref="J13:J37" si="16">G13/G$8</f>
        <v>0.17311963503211478</v>
      </c>
      <c r="K13" s="199">
        <f t="shared" si="0"/>
        <v>3.34871256283916E-3</v>
      </c>
      <c r="L13" s="196">
        <v>26731</v>
      </c>
      <c r="M13" s="196">
        <v>20185</v>
      </c>
      <c r="N13" s="196">
        <v>0</v>
      </c>
      <c r="O13" s="196">
        <v>5563</v>
      </c>
      <c r="P13" s="196">
        <v>16601</v>
      </c>
      <c r="Q13" s="197">
        <f t="shared" ref="Q13:Q37" si="17">IFERROR(P13/O13-1,"-")</f>
        <v>1.9841811971957575</v>
      </c>
      <c r="R13" s="198">
        <f t="shared" si="8"/>
        <v>-0.17755759227148871</v>
      </c>
      <c r="S13" s="197">
        <f t="shared" ref="S13:S37" si="18">P13/P$8</f>
        <v>0.17410044780971756</v>
      </c>
      <c r="T13" s="199">
        <f t="shared" si="1"/>
        <v>9.6379988307373262E-3</v>
      </c>
      <c r="U13" s="196">
        <v>165494</v>
      </c>
      <c r="V13" s="196">
        <v>163334</v>
      </c>
      <c r="W13" s="196">
        <v>0</v>
      </c>
      <c r="X13" s="196">
        <v>45528</v>
      </c>
      <c r="Y13" s="196">
        <v>163035</v>
      </c>
      <c r="Z13" s="197">
        <f t="shared" ref="Z13:Z37" si="19">IFERROR(Y13/X13-1,"-")</f>
        <v>2.5809831312598841</v>
      </c>
      <c r="AA13" s="198">
        <f t="shared" si="9"/>
        <v>-1.8306047730417552E-3</v>
      </c>
      <c r="AB13" s="197">
        <f t="shared" ref="AB13:AB37" si="20">Y13/Y$8</f>
        <v>0.2998002986326157</v>
      </c>
      <c r="AC13" s="199">
        <f t="shared" si="2"/>
        <v>9.465280039571472E-2</v>
      </c>
      <c r="AD13" s="196">
        <v>661022</v>
      </c>
      <c r="AE13" s="196">
        <v>711742</v>
      </c>
      <c r="AF13" s="196">
        <v>0</v>
      </c>
      <c r="AG13" s="196">
        <v>187064</v>
      </c>
      <c r="AH13" s="196">
        <v>790309</v>
      </c>
      <c r="AI13" s="197">
        <f t="shared" ref="AI13:AI37" si="21">IFERROR(AH13/AG13-1,"-")</f>
        <v>3.2248054141897962</v>
      </c>
      <c r="AJ13" s="198">
        <f t="shared" si="10"/>
        <v>0.1103869098634056</v>
      </c>
      <c r="AK13" s="197">
        <f t="shared" ref="AK13:AK37" si="22">AH13/AH$8</f>
        <v>0.34074766161723735</v>
      </c>
      <c r="AL13" s="199">
        <f t="shared" si="3"/>
        <v>0.45882761387393445</v>
      </c>
      <c r="AM13" s="196">
        <v>229126</v>
      </c>
      <c r="AN13" s="196">
        <v>245545</v>
      </c>
      <c r="AO13" s="196">
        <v>0</v>
      </c>
      <c r="AP13" s="196">
        <v>97653</v>
      </c>
      <c r="AQ13" s="196">
        <v>342383</v>
      </c>
      <c r="AR13" s="197">
        <f t="shared" ref="AR13:AR37" si="23">IFERROR(AQ13/AP13-1,"-")</f>
        <v>2.5061186036271286</v>
      </c>
      <c r="AS13" s="198">
        <f t="shared" si="11"/>
        <v>0.3943798489075323</v>
      </c>
      <c r="AT13" s="197">
        <f t="shared" ref="AT13:AT37" si="24">AQ13/AQ$8</f>
        <v>0.4361277979038331</v>
      </c>
      <c r="AU13" s="199">
        <f t="shared" si="4"/>
        <v>0.1987763962209709</v>
      </c>
      <c r="AV13" s="196">
        <v>1096071</v>
      </c>
      <c r="AW13" s="196">
        <v>1154096</v>
      </c>
      <c r="AX13" s="196">
        <v>316458</v>
      </c>
      <c r="AY13" s="196">
        <v>336180</v>
      </c>
      <c r="AZ13" s="196">
        <v>1318096</v>
      </c>
      <c r="BA13" s="197">
        <f t="shared" ref="BA13:BA37" si="25">IFERROR(AZ13/AY13-1,"-")</f>
        <v>2.9208043310131475</v>
      </c>
      <c r="BB13" s="198">
        <f t="shared" si="12"/>
        <v>0.14210256339160687</v>
      </c>
      <c r="BC13" s="197">
        <f t="shared" si="5"/>
        <v>0.26365216290117521</v>
      </c>
      <c r="BD13" s="199">
        <f t="shared" si="6"/>
        <v>0.18372518727651785</v>
      </c>
      <c r="BE13" s="196">
        <v>1692213</v>
      </c>
      <c r="BF13" s="196">
        <v>1721079</v>
      </c>
      <c r="BG13" s="196">
        <v>436137</v>
      </c>
      <c r="BH13" s="196">
        <v>446045</v>
      </c>
      <c r="BI13" s="196">
        <v>1722453</v>
      </c>
      <c r="BJ13" s="197">
        <f t="shared" ref="BJ13:BJ37" si="26">IFERROR(BI13/BH13-1,"-")</f>
        <v>2.8616126175610086</v>
      </c>
      <c r="BK13" s="198">
        <f t="shared" si="13"/>
        <v>7.983363924608522E-4</v>
      </c>
      <c r="BL13" s="197">
        <f t="shared" ref="BL13:BL37" si="27">BI13/BI$8</f>
        <v>0.36203610034548328</v>
      </c>
      <c r="BM13" s="199">
        <f t="shared" si="14"/>
        <v>1</v>
      </c>
    </row>
    <row r="14" spans="1:65" x14ac:dyDescent="0.25">
      <c r="A14" s="207" t="s">
        <v>186</v>
      </c>
      <c r="B14" s="195" t="s">
        <v>186</v>
      </c>
      <c r="C14" s="196">
        <v>3793</v>
      </c>
      <c r="D14" s="196">
        <v>3246</v>
      </c>
      <c r="E14" s="196">
        <v>0</v>
      </c>
      <c r="F14" s="196">
        <v>831</v>
      </c>
      <c r="G14" s="196">
        <v>1756</v>
      </c>
      <c r="H14" s="197">
        <f t="shared" si="15"/>
        <v>1.1131167268351385</v>
      </c>
      <c r="I14" s="198">
        <f t="shared" si="7"/>
        <v>-0.45902649414664198</v>
      </c>
      <c r="J14" s="197">
        <f t="shared" si="16"/>
        <v>5.2704243952218018E-2</v>
      </c>
      <c r="K14" s="199">
        <f t="shared" si="0"/>
        <v>4.5526549808275153E-3</v>
      </c>
      <c r="L14" s="196">
        <v>7505</v>
      </c>
      <c r="M14" s="196">
        <v>5869</v>
      </c>
      <c r="N14" s="196">
        <v>0</v>
      </c>
      <c r="O14" s="196">
        <v>1527</v>
      </c>
      <c r="P14" s="196">
        <v>4430</v>
      </c>
      <c r="Q14" s="197">
        <f t="shared" si="17"/>
        <v>1.9011132940406026</v>
      </c>
      <c r="R14" s="198">
        <f t="shared" si="8"/>
        <v>-0.24518657352189466</v>
      </c>
      <c r="S14" s="197">
        <f t="shared" si="18"/>
        <v>4.645894728010655E-2</v>
      </c>
      <c r="T14" s="199">
        <f t="shared" si="1"/>
        <v>1.1485342576916795E-2</v>
      </c>
      <c r="U14" s="196">
        <v>86156</v>
      </c>
      <c r="V14" s="196">
        <v>73228</v>
      </c>
      <c r="W14" s="196">
        <v>0</v>
      </c>
      <c r="X14" s="196">
        <v>35863</v>
      </c>
      <c r="Y14" s="196">
        <v>58535</v>
      </c>
      <c r="Z14" s="197">
        <f t="shared" si="19"/>
        <v>0.63218358754147719</v>
      </c>
      <c r="AA14" s="198">
        <f t="shared" si="9"/>
        <v>-0.20064729338504395</v>
      </c>
      <c r="AB14" s="197">
        <f t="shared" si="20"/>
        <v>0.10763830147183218</v>
      </c>
      <c r="AC14" s="199">
        <f t="shared" si="2"/>
        <v>0.1517594870744525</v>
      </c>
      <c r="AD14" s="196">
        <v>324137</v>
      </c>
      <c r="AE14" s="196">
        <v>274559</v>
      </c>
      <c r="AF14" s="196">
        <v>0</v>
      </c>
      <c r="AG14" s="196">
        <v>118175</v>
      </c>
      <c r="AH14" s="196">
        <v>216423</v>
      </c>
      <c r="AI14" s="197">
        <f t="shared" si="21"/>
        <v>0.83137719483816364</v>
      </c>
      <c r="AJ14" s="198">
        <f t="shared" si="10"/>
        <v>-0.21174319545161513</v>
      </c>
      <c r="AK14" s="197">
        <f t="shared" si="22"/>
        <v>9.3312402073350245E-2</v>
      </c>
      <c r="AL14" s="199">
        <f t="shared" si="3"/>
        <v>0.56110435587450647</v>
      </c>
      <c r="AM14" s="196">
        <v>64734</v>
      </c>
      <c r="AN14" s="196">
        <v>59059</v>
      </c>
      <c r="AO14" s="196">
        <v>0</v>
      </c>
      <c r="AP14" s="196">
        <v>38155</v>
      </c>
      <c r="AQ14" s="196">
        <v>57883</v>
      </c>
      <c r="AR14" s="197">
        <f t="shared" si="23"/>
        <v>0.5170488795701742</v>
      </c>
      <c r="AS14" s="198">
        <f t="shared" si="11"/>
        <v>-1.9912291098731827E-2</v>
      </c>
      <c r="AT14" s="197">
        <f t="shared" si="24"/>
        <v>7.3731421612835843E-2</v>
      </c>
      <c r="AU14" s="199">
        <f t="shared" si="4"/>
        <v>0.15006909353942999</v>
      </c>
      <c r="AV14" s="196">
        <v>486325</v>
      </c>
      <c r="AW14" s="196">
        <v>415961</v>
      </c>
      <c r="AX14" s="196">
        <v>117084</v>
      </c>
      <c r="AY14" s="196">
        <v>194551</v>
      </c>
      <c r="AZ14" s="196">
        <v>339027</v>
      </c>
      <c r="BA14" s="197">
        <f t="shared" si="25"/>
        <v>0.74261247693406873</v>
      </c>
      <c r="BB14" s="198">
        <f t="shared" si="12"/>
        <v>-0.18495483951620462</v>
      </c>
      <c r="BC14" s="197">
        <f t="shared" si="5"/>
        <v>9.7546751357593109E-2</v>
      </c>
      <c r="BD14" s="199">
        <f t="shared" si="6"/>
        <v>0.30355527094260182</v>
      </c>
      <c r="BE14" s="196">
        <v>580856</v>
      </c>
      <c r="BF14" s="196">
        <v>491040</v>
      </c>
      <c r="BG14" s="196">
        <v>138922</v>
      </c>
      <c r="BH14" s="196">
        <v>222501</v>
      </c>
      <c r="BI14" s="196">
        <v>385709</v>
      </c>
      <c r="BJ14" s="197">
        <f t="shared" si="26"/>
        <v>0.73351580442335096</v>
      </c>
      <c r="BK14" s="198">
        <f t="shared" si="13"/>
        <v>-0.21450594656239819</v>
      </c>
      <c r="BL14" s="197">
        <f t="shared" si="27"/>
        <v>8.1070764908044532E-2</v>
      </c>
      <c r="BM14" s="199">
        <f t="shared" si="14"/>
        <v>1</v>
      </c>
    </row>
    <row r="15" spans="1:65" x14ac:dyDescent="0.25">
      <c r="A15" s="207" t="s">
        <v>190</v>
      </c>
      <c r="B15" s="195" t="s">
        <v>190</v>
      </c>
      <c r="C15" s="196">
        <v>3627</v>
      </c>
      <c r="D15" s="196">
        <v>3188</v>
      </c>
      <c r="E15" s="196">
        <v>0</v>
      </c>
      <c r="F15" s="196">
        <v>880</v>
      </c>
      <c r="G15" s="196">
        <v>1639</v>
      </c>
      <c r="H15" s="197">
        <f t="shared" si="15"/>
        <v>0.86250000000000004</v>
      </c>
      <c r="I15" s="198">
        <f t="shared" si="7"/>
        <v>-0.48588456712672523</v>
      </c>
      <c r="J15" s="197">
        <f t="shared" si="16"/>
        <v>4.9192628609160211E-2</v>
      </c>
      <c r="K15" s="199">
        <f t="shared" si="0"/>
        <v>8.3079886455798869E-3</v>
      </c>
      <c r="L15" s="196">
        <v>7772</v>
      </c>
      <c r="M15" s="196">
        <v>4523</v>
      </c>
      <c r="N15" s="196">
        <v>0</v>
      </c>
      <c r="O15" s="196">
        <v>1602</v>
      </c>
      <c r="P15" s="196">
        <v>3676</v>
      </c>
      <c r="Q15" s="197">
        <f t="shared" si="17"/>
        <v>1.2946317103620473</v>
      </c>
      <c r="R15" s="198">
        <f t="shared" si="8"/>
        <v>-0.18726508954233911</v>
      </c>
      <c r="S15" s="197">
        <f t="shared" si="18"/>
        <v>3.8551487630174193E-2</v>
      </c>
      <c r="T15" s="199">
        <f t="shared" si="1"/>
        <v>1.8633414436334143E-2</v>
      </c>
      <c r="U15" s="196">
        <v>18664</v>
      </c>
      <c r="V15" s="196">
        <v>23509</v>
      </c>
      <c r="W15" s="196">
        <v>0</v>
      </c>
      <c r="X15" s="196">
        <v>19016</v>
      </c>
      <c r="Y15" s="196">
        <v>26683</v>
      </c>
      <c r="Z15" s="197">
        <f t="shared" si="19"/>
        <v>0.4031867900715187</v>
      </c>
      <c r="AA15" s="198">
        <f t="shared" si="9"/>
        <v>0.13501212301671695</v>
      </c>
      <c r="AB15" s="197">
        <f t="shared" si="20"/>
        <v>4.9066589188910874E-2</v>
      </c>
      <c r="AC15" s="199">
        <f t="shared" si="2"/>
        <v>0.1352544606650446</v>
      </c>
      <c r="AD15" s="196">
        <v>86506</v>
      </c>
      <c r="AE15" s="196">
        <v>87411</v>
      </c>
      <c r="AF15" s="196">
        <v>0</v>
      </c>
      <c r="AG15" s="196">
        <v>60143</v>
      </c>
      <c r="AH15" s="196">
        <v>99285</v>
      </c>
      <c r="AI15" s="197">
        <f t="shared" si="21"/>
        <v>0.65081555625758614</v>
      </c>
      <c r="AJ15" s="198">
        <f t="shared" si="10"/>
        <v>0.13584102687304811</v>
      </c>
      <c r="AK15" s="197">
        <f t="shared" si="22"/>
        <v>4.2807473511838293E-2</v>
      </c>
      <c r="AL15" s="199">
        <f t="shared" si="3"/>
        <v>0.50326946472019463</v>
      </c>
      <c r="AM15" s="196">
        <v>16574</v>
      </c>
      <c r="AN15" s="196">
        <v>20439</v>
      </c>
      <c r="AO15" s="196">
        <v>0</v>
      </c>
      <c r="AP15" s="196">
        <v>23593</v>
      </c>
      <c r="AQ15" s="196">
        <v>35147</v>
      </c>
      <c r="AR15" s="197">
        <f t="shared" si="23"/>
        <v>0.48972152757173748</v>
      </c>
      <c r="AS15" s="198">
        <f t="shared" si="11"/>
        <v>0.71960467733255062</v>
      </c>
      <c r="AT15" s="197">
        <f t="shared" si="24"/>
        <v>4.4770282732863556E-2</v>
      </c>
      <c r="AU15" s="199">
        <f t="shared" si="4"/>
        <v>0.17815794809407948</v>
      </c>
      <c r="AV15" s="196">
        <v>133143</v>
      </c>
      <c r="AW15" s="196">
        <v>139070</v>
      </c>
      <c r="AX15" s="196">
        <v>48786</v>
      </c>
      <c r="AY15" s="196">
        <v>105234</v>
      </c>
      <c r="AZ15" s="196">
        <v>166430</v>
      </c>
      <c r="BA15" s="197">
        <f t="shared" si="25"/>
        <v>0.58152308189368451</v>
      </c>
      <c r="BB15" s="198">
        <f t="shared" si="12"/>
        <v>0.19673545696411887</v>
      </c>
      <c r="BC15" s="197">
        <f t="shared" si="5"/>
        <v>4.0645312867100006E-2</v>
      </c>
      <c r="BD15" s="199">
        <f t="shared" si="6"/>
        <v>0.24729318734793188</v>
      </c>
      <c r="BE15" s="196">
        <v>162041</v>
      </c>
      <c r="BF15" s="196">
        <v>166950</v>
      </c>
      <c r="BG15" s="196">
        <v>58766</v>
      </c>
      <c r="BH15" s="196">
        <v>128102</v>
      </c>
      <c r="BI15" s="196">
        <v>197280</v>
      </c>
      <c r="BJ15" s="197">
        <f t="shared" si="26"/>
        <v>0.54002279433576361</v>
      </c>
      <c r="BK15" s="198">
        <f t="shared" si="13"/>
        <v>0.18167115902964959</v>
      </c>
      <c r="BL15" s="197">
        <f t="shared" si="27"/>
        <v>4.1465562123411751E-2</v>
      </c>
      <c r="BM15" s="199">
        <f t="shared" si="14"/>
        <v>1</v>
      </c>
    </row>
    <row r="16" spans="1:65" x14ac:dyDescent="0.25">
      <c r="A16" s="207" t="s">
        <v>199</v>
      </c>
      <c r="B16" s="195" t="s">
        <v>199</v>
      </c>
      <c r="C16" s="196">
        <v>268</v>
      </c>
      <c r="D16" s="196">
        <v>501</v>
      </c>
      <c r="E16" s="196">
        <v>0</v>
      </c>
      <c r="F16" s="196">
        <v>52</v>
      </c>
      <c r="G16" s="196">
        <v>256</v>
      </c>
      <c r="H16" s="197">
        <f t="shared" si="15"/>
        <v>3.9230769230769234</v>
      </c>
      <c r="I16" s="198">
        <f t="shared" si="7"/>
        <v>-0.48902195608782439</v>
      </c>
      <c r="J16" s="197">
        <f t="shared" si="16"/>
        <v>7.6835344258358845E-3</v>
      </c>
      <c r="K16" s="199">
        <f t="shared" si="0"/>
        <v>1.5095852768260969E-3</v>
      </c>
      <c r="L16" s="196">
        <v>2653</v>
      </c>
      <c r="M16" s="196">
        <v>1766</v>
      </c>
      <c r="N16" s="196">
        <v>0</v>
      </c>
      <c r="O16" s="196">
        <v>723</v>
      </c>
      <c r="P16" s="196">
        <v>1640</v>
      </c>
      <c r="Q16" s="197">
        <f t="shared" si="17"/>
        <v>1.268326417704011</v>
      </c>
      <c r="R16" s="198">
        <f t="shared" si="8"/>
        <v>-7.1347678369195977E-2</v>
      </c>
      <c r="S16" s="197">
        <f t="shared" si="18"/>
        <v>1.7199249105953666E-2</v>
      </c>
      <c r="T16" s="199">
        <f t="shared" si="1"/>
        <v>9.670780679667184E-3</v>
      </c>
      <c r="U16" s="196">
        <v>15130</v>
      </c>
      <c r="V16" s="196">
        <v>13153</v>
      </c>
      <c r="W16" s="196">
        <v>0</v>
      </c>
      <c r="X16" s="196">
        <v>9301</v>
      </c>
      <c r="Y16" s="196">
        <v>17439</v>
      </c>
      <c r="Z16" s="197">
        <f t="shared" si="19"/>
        <v>0.87495968175465011</v>
      </c>
      <c r="AA16" s="198">
        <f t="shared" si="9"/>
        <v>0.3258572188854254</v>
      </c>
      <c r="AB16" s="197">
        <f t="shared" si="20"/>
        <v>3.2068067641022997E-2</v>
      </c>
      <c r="AC16" s="199">
        <f t="shared" si="2"/>
        <v>0.10283460016629026</v>
      </c>
      <c r="AD16" s="196">
        <v>69349</v>
      </c>
      <c r="AE16" s="196">
        <v>63564</v>
      </c>
      <c r="AF16" s="196">
        <v>0</v>
      </c>
      <c r="AG16" s="196">
        <v>44381</v>
      </c>
      <c r="AH16" s="196">
        <v>81669</v>
      </c>
      <c r="AI16" s="197">
        <f t="shared" si="21"/>
        <v>0.84017935603073379</v>
      </c>
      <c r="AJ16" s="198">
        <f t="shared" si="10"/>
        <v>0.28483103643571828</v>
      </c>
      <c r="AK16" s="197">
        <f t="shared" si="22"/>
        <v>3.5212202792348504E-2</v>
      </c>
      <c r="AL16" s="199">
        <f t="shared" si="3"/>
        <v>0.48158718739496292</v>
      </c>
      <c r="AM16" s="196">
        <v>12944</v>
      </c>
      <c r="AN16" s="196">
        <v>12774</v>
      </c>
      <c r="AO16" s="196">
        <v>0</v>
      </c>
      <c r="AP16" s="196">
        <v>12565</v>
      </c>
      <c r="AQ16" s="196">
        <v>22447</v>
      </c>
      <c r="AR16" s="197">
        <f t="shared" si="23"/>
        <v>0.78647035415837641</v>
      </c>
      <c r="AS16" s="198">
        <f t="shared" si="11"/>
        <v>0.75724127133239394</v>
      </c>
      <c r="AT16" s="197">
        <f t="shared" si="24"/>
        <v>2.8593010399311128E-2</v>
      </c>
      <c r="AU16" s="199">
        <f t="shared" si="4"/>
        <v>0.13236586214420076</v>
      </c>
      <c r="AV16" s="196">
        <v>100344</v>
      </c>
      <c r="AW16" s="196">
        <v>91758</v>
      </c>
      <c r="AX16" s="196">
        <v>27554</v>
      </c>
      <c r="AY16" s="196">
        <v>67022</v>
      </c>
      <c r="AZ16" s="196">
        <v>123451</v>
      </c>
      <c r="BA16" s="197">
        <f t="shared" si="25"/>
        <v>0.84194742025006719</v>
      </c>
      <c r="BB16" s="198">
        <f t="shared" si="12"/>
        <v>0.34539767649687225</v>
      </c>
      <c r="BC16" s="197">
        <f t="shared" si="5"/>
        <v>2.2956195440086778E-2</v>
      </c>
      <c r="BD16" s="199">
        <f t="shared" si="6"/>
        <v>0.16248090905338389</v>
      </c>
      <c r="BE16" s="196">
        <v>146606</v>
      </c>
      <c r="BF16" s="196">
        <v>137818</v>
      </c>
      <c r="BG16" s="196">
        <v>39662</v>
      </c>
      <c r="BH16" s="196">
        <v>93209</v>
      </c>
      <c r="BI16" s="196">
        <v>169583</v>
      </c>
      <c r="BJ16" s="197">
        <f t="shared" si="26"/>
        <v>0.8193843942108594</v>
      </c>
      <c r="BK16" s="198">
        <f t="shared" si="13"/>
        <v>0.2304851325661379</v>
      </c>
      <c r="BL16" s="197">
        <f t="shared" si="27"/>
        <v>3.5644030928500284E-2</v>
      </c>
      <c r="BM16" s="199">
        <f t="shared" si="14"/>
        <v>1</v>
      </c>
    </row>
    <row r="17" spans="1:65" x14ac:dyDescent="0.25">
      <c r="A17" s="207" t="s">
        <v>194</v>
      </c>
      <c r="B17" s="195" t="s">
        <v>194</v>
      </c>
      <c r="C17" s="196">
        <v>265</v>
      </c>
      <c r="D17" s="196">
        <v>386</v>
      </c>
      <c r="E17" s="196">
        <v>0</v>
      </c>
      <c r="F17" s="196">
        <v>76</v>
      </c>
      <c r="G17" s="196">
        <v>284</v>
      </c>
      <c r="H17" s="197">
        <f t="shared" si="15"/>
        <v>2.736842105263158</v>
      </c>
      <c r="I17" s="198">
        <f t="shared" si="7"/>
        <v>-0.26424870466321249</v>
      </c>
      <c r="J17" s="197">
        <f t="shared" si="16"/>
        <v>8.5239210036616841E-3</v>
      </c>
      <c r="K17" s="199">
        <f t="shared" si="0"/>
        <v>1.9434350899523037E-3</v>
      </c>
      <c r="L17" s="196">
        <v>1941</v>
      </c>
      <c r="M17" s="196">
        <v>1886</v>
      </c>
      <c r="N17" s="196">
        <v>0</v>
      </c>
      <c r="O17" s="196">
        <v>759</v>
      </c>
      <c r="P17" s="196">
        <v>1595</v>
      </c>
      <c r="Q17" s="197">
        <f t="shared" si="17"/>
        <v>1.1014492753623188</v>
      </c>
      <c r="R17" s="198">
        <f t="shared" si="8"/>
        <v>-0.15429480381760341</v>
      </c>
      <c r="S17" s="197">
        <f t="shared" si="18"/>
        <v>1.6727318490241522E-2</v>
      </c>
      <c r="T17" s="199">
        <f t="shared" si="1"/>
        <v>1.0914714677725087E-2</v>
      </c>
      <c r="U17" s="196">
        <v>10419</v>
      </c>
      <c r="V17" s="196">
        <v>10018</v>
      </c>
      <c r="W17" s="196">
        <v>0</v>
      </c>
      <c r="X17" s="196">
        <v>5459</v>
      </c>
      <c r="Y17" s="196">
        <v>8532</v>
      </c>
      <c r="Z17" s="197">
        <f t="shared" si="19"/>
        <v>0.56292361238322042</v>
      </c>
      <c r="AA17" s="198">
        <f t="shared" si="9"/>
        <v>-0.14833300059892196</v>
      </c>
      <c r="AB17" s="197">
        <f t="shared" si="20"/>
        <v>1.5689245548093828E-2</v>
      </c>
      <c r="AC17" s="199">
        <f t="shared" si="2"/>
        <v>5.8385169674200897E-2</v>
      </c>
      <c r="AD17" s="196">
        <v>80551</v>
      </c>
      <c r="AE17" s="196">
        <v>79296</v>
      </c>
      <c r="AF17" s="196">
        <v>0</v>
      </c>
      <c r="AG17" s="196">
        <v>54044</v>
      </c>
      <c r="AH17" s="196">
        <v>85996</v>
      </c>
      <c r="AI17" s="197">
        <f t="shared" si="21"/>
        <v>0.59122196728591514</v>
      </c>
      <c r="AJ17" s="198">
        <f t="shared" si="10"/>
        <v>8.449354317998381E-2</v>
      </c>
      <c r="AK17" s="197">
        <f t="shared" si="22"/>
        <v>3.7077821343848981E-2</v>
      </c>
      <c r="AL17" s="199">
        <f t="shared" si="3"/>
        <v>0.58847761970259971</v>
      </c>
      <c r="AM17" s="196">
        <v>26967</v>
      </c>
      <c r="AN17" s="196">
        <v>27268</v>
      </c>
      <c r="AO17" s="196">
        <v>0</v>
      </c>
      <c r="AP17" s="196">
        <v>23387</v>
      </c>
      <c r="AQ17" s="196">
        <v>34101</v>
      </c>
      <c r="AR17" s="197">
        <f t="shared" si="23"/>
        <v>0.4581177577286526</v>
      </c>
      <c r="AS17" s="198">
        <f t="shared" si="11"/>
        <v>0.25058676837318461</v>
      </c>
      <c r="AT17" s="197">
        <f t="shared" si="24"/>
        <v>4.3437886917044984E-2</v>
      </c>
      <c r="AU17" s="199">
        <f t="shared" si="4"/>
        <v>0.23335591550163207</v>
      </c>
      <c r="AV17" s="196">
        <v>120143</v>
      </c>
      <c r="AW17" s="196">
        <v>118854</v>
      </c>
      <c r="AX17" s="196">
        <v>48656</v>
      </c>
      <c r="AY17" s="196">
        <v>83725</v>
      </c>
      <c r="AZ17" s="196">
        <v>130508</v>
      </c>
      <c r="BA17" s="197">
        <f t="shared" si="25"/>
        <v>0.55876978202448502</v>
      </c>
      <c r="BB17" s="198">
        <f t="shared" si="12"/>
        <v>9.8053073518771017E-2</v>
      </c>
      <c r="BC17" s="197">
        <f t="shared" si="5"/>
        <v>4.0537005347058952E-2</v>
      </c>
      <c r="BD17" s="199">
        <f t="shared" si="6"/>
        <v>0.33295696386168766</v>
      </c>
      <c r="BE17" s="196">
        <v>136223</v>
      </c>
      <c r="BF17" s="196">
        <v>133862</v>
      </c>
      <c r="BG17" s="196">
        <v>55544</v>
      </c>
      <c r="BH17" s="196">
        <v>93337</v>
      </c>
      <c r="BI17" s="196">
        <v>146133</v>
      </c>
      <c r="BJ17" s="197">
        <f t="shared" si="26"/>
        <v>0.56564920663831053</v>
      </c>
      <c r="BK17" s="198">
        <f t="shared" si="13"/>
        <v>9.1669032286982199E-2</v>
      </c>
      <c r="BL17" s="197">
        <f t="shared" si="27"/>
        <v>3.0715161140412256E-2</v>
      </c>
      <c r="BM17" s="199">
        <f t="shared" si="14"/>
        <v>1</v>
      </c>
    </row>
    <row r="18" spans="1:65" x14ac:dyDescent="0.25">
      <c r="A18" s="207" t="s">
        <v>203</v>
      </c>
      <c r="B18" s="195" t="s">
        <v>203</v>
      </c>
      <c r="C18" s="196">
        <v>3795</v>
      </c>
      <c r="D18" s="196">
        <v>2611</v>
      </c>
      <c r="E18" s="196">
        <v>0</v>
      </c>
      <c r="F18" s="196">
        <v>742</v>
      </c>
      <c r="G18" s="196">
        <v>1381</v>
      </c>
      <c r="H18" s="197">
        <f t="shared" si="15"/>
        <v>0.86118598382749334</v>
      </c>
      <c r="I18" s="198">
        <f t="shared" si="7"/>
        <v>-0.4710838759096132</v>
      </c>
      <c r="J18" s="197">
        <f t="shared" si="16"/>
        <v>4.1449066570622486E-2</v>
      </c>
      <c r="K18" s="199">
        <f t="shared" si="0"/>
        <v>9.2210515070176146E-3</v>
      </c>
      <c r="L18" s="196">
        <v>5088</v>
      </c>
      <c r="M18" s="196">
        <v>4678</v>
      </c>
      <c r="N18" s="196">
        <v>0</v>
      </c>
      <c r="O18" s="196">
        <v>1762</v>
      </c>
      <c r="P18" s="196">
        <v>5835</v>
      </c>
      <c r="Q18" s="197">
        <f t="shared" si="17"/>
        <v>2.3115777525539158</v>
      </c>
      <c r="R18" s="198">
        <f t="shared" si="8"/>
        <v>0.24732791791363828</v>
      </c>
      <c r="S18" s="197">
        <f t="shared" si="18"/>
        <v>6.1193669837341251E-2</v>
      </c>
      <c r="T18" s="199">
        <f t="shared" si="1"/>
        <v>3.8960778814951323E-2</v>
      </c>
      <c r="U18" s="196">
        <v>24768</v>
      </c>
      <c r="V18" s="196">
        <v>22137</v>
      </c>
      <c r="W18" s="196">
        <v>0</v>
      </c>
      <c r="X18" s="196">
        <v>11589</v>
      </c>
      <c r="Y18" s="196">
        <v>24482</v>
      </c>
      <c r="Z18" s="197">
        <f t="shared" si="19"/>
        <v>1.1125204935714903</v>
      </c>
      <c r="AA18" s="198">
        <f t="shared" si="9"/>
        <v>0.10593124632967421</v>
      </c>
      <c r="AB18" s="197">
        <f t="shared" si="20"/>
        <v>4.501923458842394E-2</v>
      </c>
      <c r="AC18" s="199">
        <f t="shared" si="2"/>
        <v>0.16346834394989518</v>
      </c>
      <c r="AD18" s="196">
        <v>58155</v>
      </c>
      <c r="AE18" s="196">
        <v>60462</v>
      </c>
      <c r="AF18" s="196">
        <v>0</v>
      </c>
      <c r="AG18" s="196">
        <v>34222</v>
      </c>
      <c r="AH18" s="196">
        <v>67239</v>
      </c>
      <c r="AI18" s="197">
        <f t="shared" si="21"/>
        <v>0.96478873239436624</v>
      </c>
      <c r="AJ18" s="198">
        <f t="shared" si="10"/>
        <v>0.11208693063411723</v>
      </c>
      <c r="AK18" s="197">
        <f t="shared" si="22"/>
        <v>2.8990599903938107E-2</v>
      </c>
      <c r="AL18" s="199">
        <f t="shared" si="3"/>
        <v>0.44896037818997636</v>
      </c>
      <c r="AM18" s="196">
        <v>11149</v>
      </c>
      <c r="AN18" s="196">
        <v>12627</v>
      </c>
      <c r="AO18" s="196">
        <v>0</v>
      </c>
      <c r="AP18" s="196">
        <v>8173</v>
      </c>
      <c r="AQ18" s="196">
        <v>14127</v>
      </c>
      <c r="AR18" s="197">
        <f t="shared" si="23"/>
        <v>0.72849626820017122</v>
      </c>
      <c r="AS18" s="198">
        <f t="shared" si="11"/>
        <v>0.11879306248515076</v>
      </c>
      <c r="AT18" s="197">
        <f t="shared" si="24"/>
        <v>1.7994986319377571E-2</v>
      </c>
      <c r="AU18" s="199">
        <f t="shared" si="4"/>
        <v>9.4327150354553108E-2</v>
      </c>
      <c r="AV18" s="196">
        <v>102955</v>
      </c>
      <c r="AW18" s="196">
        <v>102515</v>
      </c>
      <c r="AX18" s="196">
        <v>28316</v>
      </c>
      <c r="AY18" s="196">
        <v>56488</v>
      </c>
      <c r="AZ18" s="196">
        <v>113064</v>
      </c>
      <c r="BA18" s="197">
        <f t="shared" si="25"/>
        <v>1.0015578529953264</v>
      </c>
      <c r="BB18" s="198">
        <f t="shared" si="12"/>
        <v>0.10290201433936508</v>
      </c>
      <c r="BC18" s="197">
        <f t="shared" si="5"/>
        <v>2.3591044134481282E-2</v>
      </c>
      <c r="BD18" s="199">
        <f t="shared" si="6"/>
        <v>0.18906827984989918</v>
      </c>
      <c r="BE18" s="196">
        <v>135496</v>
      </c>
      <c r="BF18" s="196">
        <v>132707</v>
      </c>
      <c r="BG18" s="196">
        <v>36101</v>
      </c>
      <c r="BH18" s="196">
        <v>74068</v>
      </c>
      <c r="BI18" s="196">
        <v>149766</v>
      </c>
      <c r="BJ18" s="197">
        <f t="shared" si="26"/>
        <v>1.0220068045579738</v>
      </c>
      <c r="BK18" s="198">
        <f t="shared" si="13"/>
        <v>0.12854634646250762</v>
      </c>
      <c r="BL18" s="197">
        <f t="shared" si="27"/>
        <v>3.1478768131462311E-2</v>
      </c>
      <c r="BM18" s="199">
        <f t="shared" si="14"/>
        <v>1</v>
      </c>
    </row>
    <row r="19" spans="1:65" x14ac:dyDescent="0.25">
      <c r="A19" s="207" t="s">
        <v>207</v>
      </c>
      <c r="B19" s="195" t="s">
        <v>207</v>
      </c>
      <c r="C19" s="196">
        <v>219</v>
      </c>
      <c r="D19" s="196">
        <v>118</v>
      </c>
      <c r="E19" s="196">
        <v>0</v>
      </c>
      <c r="F19" s="196">
        <v>16</v>
      </c>
      <c r="G19" s="196">
        <v>216</v>
      </c>
      <c r="H19" s="197">
        <f t="shared" si="15"/>
        <v>12.5</v>
      </c>
      <c r="I19" s="198">
        <f t="shared" si="7"/>
        <v>0.83050847457627119</v>
      </c>
      <c r="J19" s="197">
        <f t="shared" si="16"/>
        <v>6.4829821717990272E-3</v>
      </c>
      <c r="K19" s="199">
        <f t="shared" si="0"/>
        <v>1.6003912067394251E-3</v>
      </c>
      <c r="L19" s="196">
        <v>4832</v>
      </c>
      <c r="M19" s="196">
        <v>4305</v>
      </c>
      <c r="N19" s="196">
        <v>0</v>
      </c>
      <c r="O19" s="196">
        <v>1650</v>
      </c>
      <c r="P19" s="196">
        <v>5328</v>
      </c>
      <c r="Q19" s="197">
        <f t="shared" si="17"/>
        <v>2.229090909090909</v>
      </c>
      <c r="R19" s="198">
        <f t="shared" si="8"/>
        <v>0.23763066202090588</v>
      </c>
      <c r="S19" s="197">
        <f t="shared" si="18"/>
        <v>5.5876584900317765E-2</v>
      </c>
      <c r="T19" s="199">
        <f t="shared" si="1"/>
        <v>3.947631643290582E-2</v>
      </c>
      <c r="U19" s="196">
        <v>13211</v>
      </c>
      <c r="V19" s="196">
        <v>12979</v>
      </c>
      <c r="W19" s="196">
        <v>0</v>
      </c>
      <c r="X19" s="196">
        <v>4308</v>
      </c>
      <c r="Y19" s="196">
        <v>12400</v>
      </c>
      <c r="Z19" s="197">
        <f t="shared" si="19"/>
        <v>1.8783658310120708</v>
      </c>
      <c r="AA19" s="198">
        <f t="shared" si="9"/>
        <v>-4.4610524693736053E-2</v>
      </c>
      <c r="AB19" s="197">
        <f t="shared" si="20"/>
        <v>2.2801997749222157E-2</v>
      </c>
      <c r="AC19" s="199">
        <f t="shared" si="2"/>
        <v>9.1874310016522562E-2</v>
      </c>
      <c r="AD19" s="196">
        <v>32574</v>
      </c>
      <c r="AE19" s="196">
        <v>39475</v>
      </c>
      <c r="AF19" s="196">
        <v>0</v>
      </c>
      <c r="AG19" s="196">
        <v>17369</v>
      </c>
      <c r="AH19" s="196">
        <v>55659</v>
      </c>
      <c r="AI19" s="197">
        <f t="shared" si="21"/>
        <v>2.2045022741666185</v>
      </c>
      <c r="AJ19" s="198">
        <f t="shared" si="10"/>
        <v>0.40998100063331222</v>
      </c>
      <c r="AK19" s="197">
        <f t="shared" si="22"/>
        <v>2.3997795922802111E-2</v>
      </c>
      <c r="AL19" s="199">
        <f t="shared" si="3"/>
        <v>0.41238969525884106</v>
      </c>
      <c r="AM19" s="196">
        <v>13378</v>
      </c>
      <c r="AN19" s="196">
        <v>16331</v>
      </c>
      <c r="AO19" s="196">
        <v>0</v>
      </c>
      <c r="AP19" s="196">
        <v>7933</v>
      </c>
      <c r="AQ19" s="196">
        <v>26168</v>
      </c>
      <c r="AR19" s="197">
        <f t="shared" si="23"/>
        <v>2.2986259926887684</v>
      </c>
      <c r="AS19" s="198">
        <f t="shared" si="11"/>
        <v>0.6023513563162084</v>
      </c>
      <c r="AT19" s="197">
        <f t="shared" si="24"/>
        <v>3.3332823812944876E-2</v>
      </c>
      <c r="AU19" s="199">
        <f t="shared" si="4"/>
        <v>0.19388443100906147</v>
      </c>
      <c r="AV19" s="196">
        <v>64214</v>
      </c>
      <c r="AW19" s="196">
        <v>73208</v>
      </c>
      <c r="AX19" s="196">
        <v>19744</v>
      </c>
      <c r="AY19" s="196">
        <v>31276</v>
      </c>
      <c r="AZ19" s="196">
        <v>99771</v>
      </c>
      <c r="BA19" s="197">
        <f t="shared" si="25"/>
        <v>2.1900179051029545</v>
      </c>
      <c r="BB19" s="198">
        <f t="shared" si="12"/>
        <v>0.36284285870396671</v>
      </c>
      <c r="BC19" s="197">
        <f t="shared" si="5"/>
        <v>1.6449412889927899E-2</v>
      </c>
      <c r="BD19" s="199">
        <f t="shared" si="6"/>
        <v>0.14628761104566301</v>
      </c>
      <c r="BE19" s="196">
        <v>103187</v>
      </c>
      <c r="BF19" s="196">
        <v>111075</v>
      </c>
      <c r="BG19" s="196">
        <v>27214</v>
      </c>
      <c r="BH19" s="196">
        <v>42715</v>
      </c>
      <c r="BI19" s="196">
        <v>134967</v>
      </c>
      <c r="BJ19" s="197">
        <f t="shared" si="26"/>
        <v>2.1597097038511062</v>
      </c>
      <c r="BK19" s="198">
        <f t="shared" si="13"/>
        <v>0.2150979068197163</v>
      </c>
      <c r="BL19" s="197">
        <f t="shared" si="27"/>
        <v>2.8368220413171705E-2</v>
      </c>
      <c r="BM19" s="199">
        <f t="shared" si="14"/>
        <v>1</v>
      </c>
    </row>
    <row r="20" spans="1:65" x14ac:dyDescent="0.25">
      <c r="A20" s="207" t="s">
        <v>229</v>
      </c>
      <c r="B20" s="195" t="s">
        <v>229</v>
      </c>
      <c r="C20" s="196">
        <v>167</v>
      </c>
      <c r="D20" s="196">
        <v>166</v>
      </c>
      <c r="E20" s="196">
        <v>0</v>
      </c>
      <c r="F20" s="196">
        <v>3</v>
      </c>
      <c r="G20" s="196">
        <v>145</v>
      </c>
      <c r="H20" s="197">
        <f t="shared" si="15"/>
        <v>47.333333333333336</v>
      </c>
      <c r="I20" s="198">
        <f t="shared" si="7"/>
        <v>-0.12650602409638556</v>
      </c>
      <c r="J20" s="197">
        <f t="shared" si="16"/>
        <v>4.3520019208836067E-3</v>
      </c>
      <c r="K20" s="199">
        <f t="shared" si="0"/>
        <v>1.5887799265874103E-3</v>
      </c>
      <c r="L20" s="196">
        <v>1550</v>
      </c>
      <c r="M20" s="196">
        <v>1495</v>
      </c>
      <c r="N20" s="196">
        <v>0</v>
      </c>
      <c r="O20" s="196">
        <v>338</v>
      </c>
      <c r="P20" s="196">
        <v>1379</v>
      </c>
      <c r="Q20" s="197">
        <f t="shared" si="17"/>
        <v>3.0798816568047336</v>
      </c>
      <c r="R20" s="198">
        <f t="shared" si="8"/>
        <v>-7.7591973244147128E-2</v>
      </c>
      <c r="S20" s="197">
        <f t="shared" si="18"/>
        <v>1.4462051534823236E-2</v>
      </c>
      <c r="T20" s="199">
        <f t="shared" si="1"/>
        <v>1.5109844956993371E-2</v>
      </c>
      <c r="U20" s="196">
        <v>7823</v>
      </c>
      <c r="V20" s="196">
        <v>5972</v>
      </c>
      <c r="W20" s="196">
        <v>0</v>
      </c>
      <c r="X20" s="196">
        <v>3535</v>
      </c>
      <c r="Y20" s="196">
        <v>7173</v>
      </c>
      <c r="Z20" s="197">
        <f t="shared" si="19"/>
        <v>1.0291371994342291</v>
      </c>
      <c r="AA20" s="198">
        <f t="shared" si="9"/>
        <v>0.20110515740120571</v>
      </c>
      <c r="AB20" s="197">
        <f t="shared" si="20"/>
        <v>1.3190220149610528E-2</v>
      </c>
      <c r="AC20" s="199">
        <f t="shared" si="2"/>
        <v>7.8595299402837895E-2</v>
      </c>
      <c r="AD20" s="196">
        <v>27100</v>
      </c>
      <c r="AE20" s="196">
        <v>30746</v>
      </c>
      <c r="AF20" s="196">
        <v>0</v>
      </c>
      <c r="AG20" s="196">
        <v>37138</v>
      </c>
      <c r="AH20" s="196">
        <v>52163</v>
      </c>
      <c r="AI20" s="197">
        <f t="shared" si="21"/>
        <v>0.40457213635629286</v>
      </c>
      <c r="AJ20" s="198">
        <f t="shared" si="10"/>
        <v>0.69657841670461207</v>
      </c>
      <c r="AK20" s="197">
        <f t="shared" si="22"/>
        <v>2.2490469263212177E-2</v>
      </c>
      <c r="AL20" s="199">
        <f t="shared" si="3"/>
        <v>0.57155536076261437</v>
      </c>
      <c r="AM20" s="196">
        <v>3934</v>
      </c>
      <c r="AN20" s="196">
        <v>2698</v>
      </c>
      <c r="AO20" s="196">
        <v>0</v>
      </c>
      <c r="AP20" s="196">
        <v>8189</v>
      </c>
      <c r="AQ20" s="196">
        <v>13329</v>
      </c>
      <c r="AR20" s="197">
        <f t="shared" si="23"/>
        <v>0.62767126633288561</v>
      </c>
      <c r="AS20" s="198">
        <f t="shared" si="11"/>
        <v>3.9403261675315049</v>
      </c>
      <c r="AT20" s="197">
        <f t="shared" si="24"/>
        <v>1.6978493144403174E-2</v>
      </c>
      <c r="AU20" s="199">
        <f t="shared" si="4"/>
        <v>0.14604722511367993</v>
      </c>
      <c r="AV20" s="196">
        <v>40574</v>
      </c>
      <c r="AW20" s="196">
        <v>41077</v>
      </c>
      <c r="AX20" s="196">
        <v>23734</v>
      </c>
      <c r="AY20" s="196">
        <v>49203</v>
      </c>
      <c r="AZ20" s="196">
        <v>74189</v>
      </c>
      <c r="BA20" s="197">
        <f t="shared" si="25"/>
        <v>0.50781456415259241</v>
      </c>
      <c r="BB20" s="198">
        <f t="shared" si="12"/>
        <v>0.80609586873432826</v>
      </c>
      <c r="BC20" s="197">
        <f t="shared" si="5"/>
        <v>1.9773620620418802E-2</v>
      </c>
      <c r="BD20" s="199">
        <f t="shared" si="6"/>
        <v>0.26005588122500412</v>
      </c>
      <c r="BE20" s="196">
        <v>56137</v>
      </c>
      <c r="BF20" s="196">
        <v>53107</v>
      </c>
      <c r="BG20" s="196">
        <v>29463</v>
      </c>
      <c r="BH20" s="196">
        <v>60951</v>
      </c>
      <c r="BI20" s="196">
        <v>91265</v>
      </c>
      <c r="BJ20" s="197">
        <f t="shared" si="26"/>
        <v>0.49735033059342748</v>
      </c>
      <c r="BK20" s="198">
        <f t="shared" si="13"/>
        <v>0.71851168395880016</v>
      </c>
      <c r="BL20" s="197">
        <f t="shared" si="27"/>
        <v>1.9182656768010814E-2</v>
      </c>
      <c r="BM20" s="199">
        <f t="shared" si="14"/>
        <v>1</v>
      </c>
    </row>
    <row r="21" spans="1:65" x14ac:dyDescent="0.25">
      <c r="A21" s="207" t="s">
        <v>219</v>
      </c>
      <c r="B21" s="195" t="s">
        <v>219</v>
      </c>
      <c r="C21" s="196">
        <v>502</v>
      </c>
      <c r="D21" s="196">
        <v>439</v>
      </c>
      <c r="E21" s="196">
        <v>0</v>
      </c>
      <c r="F21" s="196">
        <v>11</v>
      </c>
      <c r="G21" s="196">
        <v>84</v>
      </c>
      <c r="H21" s="197">
        <f t="shared" si="15"/>
        <v>6.6363636363636367</v>
      </c>
      <c r="I21" s="198">
        <f t="shared" si="7"/>
        <v>-0.80865603644646922</v>
      </c>
      <c r="J21" s="197">
        <f t="shared" si="16"/>
        <v>2.5211597334773997E-3</v>
      </c>
      <c r="K21" s="199">
        <f t="shared" si="0"/>
        <v>1.3474494706448509E-3</v>
      </c>
      <c r="L21" s="196">
        <v>3880</v>
      </c>
      <c r="M21" s="196">
        <v>4323</v>
      </c>
      <c r="N21" s="196">
        <v>0</v>
      </c>
      <c r="O21" s="196">
        <v>170</v>
      </c>
      <c r="P21" s="196">
        <v>451</v>
      </c>
      <c r="Q21" s="197">
        <f t="shared" si="17"/>
        <v>1.6529411764705881</v>
      </c>
      <c r="R21" s="198">
        <f t="shared" si="8"/>
        <v>-0.89567430025445294</v>
      </c>
      <c r="S21" s="197">
        <f t="shared" si="18"/>
        <v>4.7297935041372583E-3</v>
      </c>
      <c r="T21" s="199">
        <f t="shared" si="1"/>
        <v>7.2345203721527109E-3</v>
      </c>
      <c r="U21" s="196">
        <v>9146</v>
      </c>
      <c r="V21" s="196">
        <v>7634</v>
      </c>
      <c r="W21" s="196">
        <v>0</v>
      </c>
      <c r="X21" s="196">
        <v>1968</v>
      </c>
      <c r="Y21" s="196">
        <v>5060</v>
      </c>
      <c r="Z21" s="197">
        <f t="shared" si="19"/>
        <v>1.571138211382114</v>
      </c>
      <c r="AA21" s="198">
        <f t="shared" si="9"/>
        <v>-0.33717579250720464</v>
      </c>
      <c r="AB21" s="197">
        <f t="shared" si="20"/>
        <v>9.3046861783116219E-3</v>
      </c>
      <c r="AC21" s="199">
        <f t="shared" si="2"/>
        <v>8.1167789541225541E-2</v>
      </c>
      <c r="AD21" s="196">
        <v>23880</v>
      </c>
      <c r="AE21" s="196">
        <v>28904</v>
      </c>
      <c r="AF21" s="196">
        <v>0</v>
      </c>
      <c r="AG21" s="196">
        <v>10200</v>
      </c>
      <c r="AH21" s="196">
        <v>29706</v>
      </c>
      <c r="AI21" s="197">
        <f t="shared" si="21"/>
        <v>1.9123529411764704</v>
      </c>
      <c r="AJ21" s="198">
        <f t="shared" si="10"/>
        <v>2.7747024633268724E-2</v>
      </c>
      <c r="AK21" s="197">
        <f t="shared" si="22"/>
        <v>1.2807965031401202E-2</v>
      </c>
      <c r="AL21" s="199">
        <f t="shared" si="3"/>
        <v>0.47651588065447548</v>
      </c>
      <c r="AM21" s="196">
        <v>3135</v>
      </c>
      <c r="AN21" s="196">
        <v>3163</v>
      </c>
      <c r="AO21" s="196">
        <v>0</v>
      </c>
      <c r="AP21" s="196">
        <v>2622</v>
      </c>
      <c r="AQ21" s="196">
        <v>5634</v>
      </c>
      <c r="AR21" s="197">
        <f t="shared" si="23"/>
        <v>1.1487414187643021</v>
      </c>
      <c r="AS21" s="198">
        <f t="shared" si="11"/>
        <v>0.78122036041732534</v>
      </c>
      <c r="AT21" s="197">
        <f t="shared" si="24"/>
        <v>7.1765946714357773E-3</v>
      </c>
      <c r="AU21" s="199">
        <f t="shared" si="4"/>
        <v>9.037536092396535E-2</v>
      </c>
      <c r="AV21" s="196">
        <v>40543</v>
      </c>
      <c r="AW21" s="196">
        <v>44463</v>
      </c>
      <c r="AX21" s="196">
        <v>18286</v>
      </c>
      <c r="AY21" s="196">
        <v>14971</v>
      </c>
      <c r="AZ21" s="196">
        <v>40935</v>
      </c>
      <c r="BA21" s="197">
        <f t="shared" si="25"/>
        <v>1.7342862868211877</v>
      </c>
      <c r="BB21" s="198">
        <f t="shared" si="12"/>
        <v>-7.9346872680655878E-2</v>
      </c>
      <c r="BC21" s="197">
        <f t="shared" si="5"/>
        <v>1.5234702395928969E-2</v>
      </c>
      <c r="BD21" s="199">
        <f t="shared" si="6"/>
        <v>0.29332691690728263</v>
      </c>
      <c r="BE21" s="196">
        <v>68669</v>
      </c>
      <c r="BF21" s="196">
        <v>74390</v>
      </c>
      <c r="BG21" s="196">
        <v>28784</v>
      </c>
      <c r="BH21" s="196">
        <v>25400</v>
      </c>
      <c r="BI21" s="196">
        <v>62340</v>
      </c>
      <c r="BJ21" s="197">
        <f t="shared" si="26"/>
        <v>1.4543307086614172</v>
      </c>
      <c r="BK21" s="198">
        <f t="shared" si="13"/>
        <v>-0.16198413765291031</v>
      </c>
      <c r="BL21" s="197">
        <f t="shared" si="27"/>
        <v>1.3103016741552558E-2</v>
      </c>
      <c r="BM21" s="199">
        <f t="shared" si="14"/>
        <v>1</v>
      </c>
    </row>
    <row r="22" spans="1:65" x14ac:dyDescent="0.25">
      <c r="A22" s="207" t="s">
        <v>231</v>
      </c>
      <c r="B22" s="195" t="s">
        <v>231</v>
      </c>
      <c r="C22" s="196">
        <v>3</v>
      </c>
      <c r="D22" s="196">
        <v>13</v>
      </c>
      <c r="E22" s="196">
        <v>0</v>
      </c>
      <c r="F22" s="196">
        <v>0</v>
      </c>
      <c r="G22" s="196">
        <v>137</v>
      </c>
      <c r="H22" s="197" t="str">
        <f t="shared" si="15"/>
        <v>-</v>
      </c>
      <c r="I22" s="198">
        <f t="shared" si="7"/>
        <v>9.5384615384615383</v>
      </c>
      <c r="J22" s="197">
        <f t="shared" si="16"/>
        <v>4.1118914700762352E-3</v>
      </c>
      <c r="K22" s="199">
        <f t="shared" si="0"/>
        <v>2.6830128079589517E-3</v>
      </c>
      <c r="L22" s="196">
        <v>1898</v>
      </c>
      <c r="M22" s="196">
        <v>909</v>
      </c>
      <c r="N22" s="196">
        <v>0</v>
      </c>
      <c r="O22" s="196">
        <v>463</v>
      </c>
      <c r="P22" s="196">
        <v>1313</v>
      </c>
      <c r="Q22" s="197">
        <f t="shared" si="17"/>
        <v>1.83585313174946</v>
      </c>
      <c r="R22" s="198">
        <f t="shared" si="8"/>
        <v>0.44444444444444442</v>
      </c>
      <c r="S22" s="197">
        <f t="shared" si="18"/>
        <v>1.376988663177876E-2</v>
      </c>
      <c r="T22" s="199">
        <f t="shared" si="1"/>
        <v>2.5713838079197839E-2</v>
      </c>
      <c r="U22" s="196">
        <v>2063</v>
      </c>
      <c r="V22" s="196">
        <v>1606</v>
      </c>
      <c r="W22" s="196">
        <v>0</v>
      </c>
      <c r="X22" s="196">
        <v>640</v>
      </c>
      <c r="Y22" s="196">
        <v>2587</v>
      </c>
      <c r="Z22" s="197">
        <f t="shared" si="19"/>
        <v>3.0421874999999998</v>
      </c>
      <c r="AA22" s="198">
        <f t="shared" si="9"/>
        <v>0.61083437110834371</v>
      </c>
      <c r="AB22" s="197">
        <f t="shared" si="20"/>
        <v>4.7571587239707844E-3</v>
      </c>
      <c r="AC22" s="199">
        <f t="shared" si="2"/>
        <v>5.0663898789706632E-2</v>
      </c>
      <c r="AD22" s="196">
        <v>8729</v>
      </c>
      <c r="AE22" s="196">
        <v>11750</v>
      </c>
      <c r="AF22" s="196">
        <v>0</v>
      </c>
      <c r="AG22" s="196">
        <v>8334</v>
      </c>
      <c r="AH22" s="196">
        <v>23167</v>
      </c>
      <c r="AI22" s="197">
        <f t="shared" si="21"/>
        <v>1.7798176145908329</v>
      </c>
      <c r="AJ22" s="198">
        <f t="shared" si="10"/>
        <v>0.97165957446808515</v>
      </c>
      <c r="AK22" s="197">
        <f t="shared" si="22"/>
        <v>9.9886260648512637E-3</v>
      </c>
      <c r="AL22" s="199">
        <f t="shared" si="3"/>
        <v>0.45370334103638715</v>
      </c>
      <c r="AM22" s="196">
        <v>1059</v>
      </c>
      <c r="AN22" s="196">
        <v>1464</v>
      </c>
      <c r="AO22" s="196">
        <v>0</v>
      </c>
      <c r="AP22" s="196">
        <v>3868</v>
      </c>
      <c r="AQ22" s="196">
        <v>7842</v>
      </c>
      <c r="AR22" s="197">
        <f t="shared" si="23"/>
        <v>1.0274043433298861</v>
      </c>
      <c r="AS22" s="198">
        <f t="shared" si="11"/>
        <v>4.3565573770491799</v>
      </c>
      <c r="AT22" s="197">
        <f t="shared" si="24"/>
        <v>9.9891472157258368E-3</v>
      </c>
      <c r="AU22" s="199">
        <f t="shared" si="4"/>
        <v>0.15357800321178175</v>
      </c>
      <c r="AV22" s="196">
        <v>13752</v>
      </c>
      <c r="AW22" s="196">
        <v>15742</v>
      </c>
      <c r="AX22" s="196">
        <v>5212</v>
      </c>
      <c r="AY22" s="196">
        <v>13305</v>
      </c>
      <c r="AZ22" s="196">
        <v>35046</v>
      </c>
      <c r="BA22" s="197">
        <f t="shared" si="25"/>
        <v>1.6340473506200675</v>
      </c>
      <c r="BB22" s="198">
        <f t="shared" si="12"/>
        <v>1.2262736628128574</v>
      </c>
      <c r="BC22" s="197">
        <f t="shared" si="5"/>
        <v>4.3422984188768348E-3</v>
      </c>
      <c r="BD22" s="199">
        <f t="shared" si="6"/>
        <v>0.10207199091300771</v>
      </c>
      <c r="BE22" s="196">
        <v>21450</v>
      </c>
      <c r="BF22" s="196">
        <v>25367</v>
      </c>
      <c r="BG22" s="196">
        <v>8090</v>
      </c>
      <c r="BH22" s="196">
        <v>20409</v>
      </c>
      <c r="BI22" s="196">
        <v>51062</v>
      </c>
      <c r="BJ22" s="197">
        <f t="shared" si="26"/>
        <v>1.5019354206477535</v>
      </c>
      <c r="BK22" s="198">
        <f t="shared" si="13"/>
        <v>1.0129301848858754</v>
      </c>
      <c r="BL22" s="197">
        <f t="shared" si="27"/>
        <v>1.0732535143682335E-2</v>
      </c>
      <c r="BM22" s="199">
        <f t="shared" si="14"/>
        <v>1</v>
      </c>
    </row>
    <row r="23" spans="1:65" x14ac:dyDescent="0.25">
      <c r="A23" s="207" t="s">
        <v>211</v>
      </c>
      <c r="B23" s="195" t="s">
        <v>211</v>
      </c>
      <c r="C23" s="196">
        <v>228</v>
      </c>
      <c r="D23" s="196">
        <v>233</v>
      </c>
      <c r="E23" s="196">
        <v>0</v>
      </c>
      <c r="F23" s="196">
        <v>54</v>
      </c>
      <c r="G23" s="196">
        <v>170</v>
      </c>
      <c r="H23" s="197">
        <f t="shared" si="15"/>
        <v>2.1481481481481484</v>
      </c>
      <c r="I23" s="198">
        <f t="shared" si="7"/>
        <v>-0.27038626609442062</v>
      </c>
      <c r="J23" s="197">
        <f t="shared" si="16"/>
        <v>5.1023470796566417E-3</v>
      </c>
      <c r="K23" s="199">
        <f t="shared" si="0"/>
        <v>3.8438927327816216E-3</v>
      </c>
      <c r="L23" s="196">
        <v>1402</v>
      </c>
      <c r="M23" s="196">
        <v>909</v>
      </c>
      <c r="N23" s="196">
        <v>0</v>
      </c>
      <c r="O23" s="196">
        <v>474</v>
      </c>
      <c r="P23" s="196">
        <v>975</v>
      </c>
      <c r="Q23" s="197">
        <f t="shared" si="17"/>
        <v>1.0569620253164556</v>
      </c>
      <c r="R23" s="198">
        <f t="shared" si="8"/>
        <v>7.2607260726072598E-2</v>
      </c>
      <c r="S23" s="197">
        <f t="shared" si="18"/>
        <v>1.0225163340429772E-2</v>
      </c>
      <c r="T23" s="199">
        <f t="shared" si="1"/>
        <v>2.2045855379188711E-2</v>
      </c>
      <c r="U23" s="196">
        <v>4468</v>
      </c>
      <c r="V23" s="196">
        <v>3783</v>
      </c>
      <c r="W23" s="196">
        <v>0</v>
      </c>
      <c r="X23" s="196">
        <v>2169</v>
      </c>
      <c r="Y23" s="196">
        <v>3409</v>
      </c>
      <c r="Z23" s="197">
        <f t="shared" si="19"/>
        <v>0.57169202397418162</v>
      </c>
      <c r="AA23" s="198">
        <f t="shared" si="9"/>
        <v>-9.886333597673802E-2</v>
      </c>
      <c r="AB23" s="197">
        <f t="shared" si="20"/>
        <v>6.2687105102498661E-3</v>
      </c>
      <c r="AC23" s="199">
        <f t="shared" si="2"/>
        <v>7.7081354859132631E-2</v>
      </c>
      <c r="AD23" s="196">
        <v>21362</v>
      </c>
      <c r="AE23" s="196">
        <v>19230</v>
      </c>
      <c r="AF23" s="196">
        <v>0</v>
      </c>
      <c r="AG23" s="196">
        <v>14214</v>
      </c>
      <c r="AH23" s="196">
        <v>21095</v>
      </c>
      <c r="AI23" s="197">
        <f t="shared" si="21"/>
        <v>0.48410018291824963</v>
      </c>
      <c r="AJ23" s="198">
        <f t="shared" si="10"/>
        <v>9.6983879355174274E-2</v>
      </c>
      <c r="AK23" s="197">
        <f t="shared" si="22"/>
        <v>9.0952677013872059E-3</v>
      </c>
      <c r="AL23" s="199">
        <f t="shared" si="3"/>
        <v>0.47698186587075475</v>
      </c>
      <c r="AM23" s="196">
        <v>12231</v>
      </c>
      <c r="AN23" s="196">
        <v>11581</v>
      </c>
      <c r="AO23" s="196">
        <v>0</v>
      </c>
      <c r="AP23" s="196">
        <v>10260</v>
      </c>
      <c r="AQ23" s="196">
        <v>13297</v>
      </c>
      <c r="AR23" s="197">
        <f t="shared" si="23"/>
        <v>0.2960038986354776</v>
      </c>
      <c r="AS23" s="198">
        <f t="shared" si="11"/>
        <v>0.14817373283826951</v>
      </c>
      <c r="AT23" s="197">
        <f t="shared" si="24"/>
        <v>1.6937731513326507E-2</v>
      </c>
      <c r="AU23" s="199">
        <f t="shared" si="4"/>
        <v>0.30066024510468953</v>
      </c>
      <c r="AV23" s="196">
        <v>39691</v>
      </c>
      <c r="AW23" s="196">
        <v>35736</v>
      </c>
      <c r="AX23" s="196">
        <v>10240</v>
      </c>
      <c r="AY23" s="196">
        <v>27171</v>
      </c>
      <c r="AZ23" s="196">
        <v>38946</v>
      </c>
      <c r="BA23" s="197">
        <f t="shared" si="25"/>
        <v>0.43336645688417796</v>
      </c>
      <c r="BB23" s="198">
        <f t="shared" si="12"/>
        <v>8.9825386165211629E-2</v>
      </c>
      <c r="BC23" s="197">
        <f t="shared" si="5"/>
        <v>8.5313000401570967E-3</v>
      </c>
      <c r="BD23" s="199">
        <f t="shared" si="6"/>
        <v>0.23153800931578708</v>
      </c>
      <c r="BE23" s="196">
        <v>47361</v>
      </c>
      <c r="BF23" s="196">
        <v>41827</v>
      </c>
      <c r="BG23" s="196">
        <v>11898</v>
      </c>
      <c r="BH23" s="196">
        <v>31225</v>
      </c>
      <c r="BI23" s="196">
        <v>44226</v>
      </c>
      <c r="BJ23" s="197">
        <f t="shared" si="26"/>
        <v>0.41636509207365902</v>
      </c>
      <c r="BK23" s="198">
        <f t="shared" si="13"/>
        <v>5.7355296817845014E-2</v>
      </c>
      <c r="BL23" s="197">
        <f t="shared" si="27"/>
        <v>9.2957012898925804E-3</v>
      </c>
      <c r="BM23" s="199">
        <f t="shared" si="14"/>
        <v>1</v>
      </c>
    </row>
    <row r="24" spans="1:65" x14ac:dyDescent="0.25">
      <c r="A24" s="207" t="s">
        <v>225</v>
      </c>
      <c r="B24" s="195" t="s">
        <v>225</v>
      </c>
      <c r="C24" s="196">
        <v>496</v>
      </c>
      <c r="D24" s="196">
        <v>382</v>
      </c>
      <c r="E24" s="196">
        <v>0</v>
      </c>
      <c r="F24" s="196">
        <v>30</v>
      </c>
      <c r="G24" s="196">
        <v>78</v>
      </c>
      <c r="H24" s="197">
        <f t="shared" si="15"/>
        <v>1.6</v>
      </c>
      <c r="I24" s="198">
        <f t="shared" si="7"/>
        <v>-0.79581151832460728</v>
      </c>
      <c r="J24" s="197">
        <f t="shared" si="16"/>
        <v>2.3410768953718709E-3</v>
      </c>
      <c r="K24" s="199">
        <f t="shared" si="0"/>
        <v>1.3744009021708487E-3</v>
      </c>
      <c r="L24" s="196">
        <v>2568</v>
      </c>
      <c r="M24" s="196">
        <v>1698</v>
      </c>
      <c r="N24" s="196">
        <v>0</v>
      </c>
      <c r="O24" s="196">
        <v>152</v>
      </c>
      <c r="P24" s="196">
        <v>423</v>
      </c>
      <c r="Q24" s="197">
        <f t="shared" si="17"/>
        <v>1.7828947368421053</v>
      </c>
      <c r="R24" s="198">
        <f t="shared" si="8"/>
        <v>-0.75088339222614842</v>
      </c>
      <c r="S24" s="197">
        <f t="shared" si="18"/>
        <v>4.4361477876941474E-3</v>
      </c>
      <c r="T24" s="199">
        <f t="shared" si="1"/>
        <v>7.4534818156188325E-3</v>
      </c>
      <c r="U24" s="196">
        <v>11893</v>
      </c>
      <c r="V24" s="196">
        <v>8870</v>
      </c>
      <c r="W24" s="196">
        <v>0</v>
      </c>
      <c r="X24" s="196">
        <v>1581</v>
      </c>
      <c r="Y24" s="196">
        <v>2952</v>
      </c>
      <c r="Z24" s="197">
        <f t="shared" si="19"/>
        <v>0.86717267552182165</v>
      </c>
      <c r="AA24" s="198">
        <f t="shared" si="9"/>
        <v>-0.66719278466741827</v>
      </c>
      <c r="AB24" s="197">
        <f t="shared" si="20"/>
        <v>5.4283465609438553E-3</v>
      </c>
      <c r="AC24" s="199">
        <f t="shared" si="2"/>
        <v>5.2015787989850577E-2</v>
      </c>
      <c r="AD24" s="196">
        <v>45539</v>
      </c>
      <c r="AE24" s="196">
        <v>42581</v>
      </c>
      <c r="AF24" s="196">
        <v>0</v>
      </c>
      <c r="AG24" s="196">
        <v>8542</v>
      </c>
      <c r="AH24" s="196">
        <v>26059</v>
      </c>
      <c r="AI24" s="197">
        <f t="shared" si="21"/>
        <v>2.0506907047529852</v>
      </c>
      <c r="AJ24" s="198">
        <f t="shared" si="10"/>
        <v>-0.38801343322138981</v>
      </c>
      <c r="AK24" s="197">
        <f t="shared" si="22"/>
        <v>1.1235533587601289E-2</v>
      </c>
      <c r="AL24" s="199">
        <f t="shared" si="3"/>
        <v>0.45917324499577106</v>
      </c>
      <c r="AM24" s="196">
        <v>7063</v>
      </c>
      <c r="AN24" s="196">
        <v>6570</v>
      </c>
      <c r="AO24" s="196">
        <v>0</v>
      </c>
      <c r="AP24" s="196">
        <v>2179</v>
      </c>
      <c r="AQ24" s="196">
        <v>5762</v>
      </c>
      <c r="AR24" s="197">
        <f t="shared" si="23"/>
        <v>1.6443322625057366</v>
      </c>
      <c r="AS24" s="198">
        <f t="shared" si="11"/>
        <v>-0.12298325722983261</v>
      </c>
      <c r="AT24" s="197">
        <f t="shared" si="24"/>
        <v>7.3396411957424475E-3</v>
      </c>
      <c r="AU24" s="199">
        <f t="shared" si="4"/>
        <v>0.10152946151677474</v>
      </c>
      <c r="AV24" s="196">
        <v>67559</v>
      </c>
      <c r="AW24" s="196">
        <v>60101</v>
      </c>
      <c r="AX24" s="196">
        <v>25540</v>
      </c>
      <c r="AY24" s="196">
        <v>12484</v>
      </c>
      <c r="AZ24" s="196">
        <v>35274</v>
      </c>
      <c r="BA24" s="197">
        <f t="shared" si="25"/>
        <v>1.8255366869593077</v>
      </c>
      <c r="BB24" s="198">
        <f t="shared" si="12"/>
        <v>-0.41308796858621322</v>
      </c>
      <c r="BC24" s="197">
        <f t="shared" si="5"/>
        <v>2.1278262014219944E-2</v>
      </c>
      <c r="BD24" s="199">
        <f t="shared" si="6"/>
        <v>0.4500281928390189</v>
      </c>
      <c r="BE24" s="196">
        <v>119807</v>
      </c>
      <c r="BF24" s="196">
        <v>106028</v>
      </c>
      <c r="BG24" s="196">
        <v>42711</v>
      </c>
      <c r="BH24" s="196">
        <v>22147</v>
      </c>
      <c r="BI24" s="196">
        <v>56752</v>
      </c>
      <c r="BJ24" s="197">
        <f t="shared" si="26"/>
        <v>1.5625141102632409</v>
      </c>
      <c r="BK24" s="198">
        <f t="shared" si="13"/>
        <v>-0.4647451616554118</v>
      </c>
      <c r="BL24" s="197">
        <f t="shared" si="27"/>
        <v>1.1928495446207745E-2</v>
      </c>
      <c r="BM24" s="199">
        <f t="shared" si="14"/>
        <v>1</v>
      </c>
    </row>
    <row r="25" spans="1:65" x14ac:dyDescent="0.25">
      <c r="A25" s="207" t="s">
        <v>246</v>
      </c>
      <c r="B25" s="195" t="s">
        <v>375</v>
      </c>
      <c r="C25" s="196">
        <v>203</v>
      </c>
      <c r="D25" s="196">
        <v>234</v>
      </c>
      <c r="E25" s="196">
        <v>0</v>
      </c>
      <c r="F25" s="196">
        <v>12</v>
      </c>
      <c r="G25" s="196">
        <v>173</v>
      </c>
      <c r="H25" s="197">
        <f t="shared" si="15"/>
        <v>13.416666666666666</v>
      </c>
      <c r="I25" s="198">
        <f t="shared" si="7"/>
        <v>-0.26068376068376065</v>
      </c>
      <c r="J25" s="197">
        <f t="shared" si="16"/>
        <v>5.1923884987094063E-3</v>
      </c>
      <c r="K25" s="199">
        <f t="shared" si="0"/>
        <v>6.5265778850869581E-3</v>
      </c>
      <c r="L25" s="196">
        <v>814</v>
      </c>
      <c r="M25" s="196">
        <v>687</v>
      </c>
      <c r="N25" s="196">
        <v>0</v>
      </c>
      <c r="O25" s="196">
        <v>94</v>
      </c>
      <c r="P25" s="196">
        <v>487</v>
      </c>
      <c r="Q25" s="197">
        <f t="shared" si="17"/>
        <v>4.1808510638297873</v>
      </c>
      <c r="R25" s="198">
        <f t="shared" si="8"/>
        <v>-0.29112081513828236</v>
      </c>
      <c r="S25" s="197">
        <f t="shared" si="18"/>
        <v>5.107337996706973E-3</v>
      </c>
      <c r="T25" s="199">
        <f t="shared" si="1"/>
        <v>1.837250537593843E-2</v>
      </c>
      <c r="U25" s="196">
        <v>1728</v>
      </c>
      <c r="V25" s="196">
        <v>1469</v>
      </c>
      <c r="W25" s="196">
        <v>0</v>
      </c>
      <c r="X25" s="196">
        <v>778</v>
      </c>
      <c r="Y25" s="196">
        <v>2045</v>
      </c>
      <c r="Z25" s="197">
        <f t="shared" si="19"/>
        <v>1.6285347043701801</v>
      </c>
      <c r="AA25" s="198">
        <f t="shared" si="9"/>
        <v>0.39210347174948934</v>
      </c>
      <c r="AB25" s="197">
        <f t="shared" si="20"/>
        <v>3.7604907578354285E-3</v>
      </c>
      <c r="AC25" s="199">
        <f t="shared" si="2"/>
        <v>7.7149432225449885E-2</v>
      </c>
      <c r="AD25" s="196">
        <v>4862</v>
      </c>
      <c r="AE25" s="196">
        <v>5525</v>
      </c>
      <c r="AF25" s="196">
        <v>0</v>
      </c>
      <c r="AG25" s="196">
        <v>2884</v>
      </c>
      <c r="AH25" s="196">
        <v>8599</v>
      </c>
      <c r="AI25" s="197">
        <f t="shared" si="21"/>
        <v>1.9816227461858529</v>
      </c>
      <c r="AJ25" s="198">
        <f t="shared" si="10"/>
        <v>0.55638009049773762</v>
      </c>
      <c r="AK25" s="197">
        <f t="shared" si="22"/>
        <v>3.707523439878103E-3</v>
      </c>
      <c r="AL25" s="199">
        <f t="shared" si="3"/>
        <v>0.32440487418417774</v>
      </c>
      <c r="AM25" s="196">
        <v>6531</v>
      </c>
      <c r="AN25" s="196">
        <v>5261</v>
      </c>
      <c r="AO25" s="196">
        <v>0</v>
      </c>
      <c r="AP25" s="196">
        <v>2765</v>
      </c>
      <c r="AQ25" s="196">
        <v>10902</v>
      </c>
      <c r="AR25" s="197">
        <f t="shared" si="23"/>
        <v>2.9428571428571431</v>
      </c>
      <c r="AS25" s="198">
        <f t="shared" si="11"/>
        <v>1.072229614141798</v>
      </c>
      <c r="AT25" s="197">
        <f t="shared" si="24"/>
        <v>1.388697818743217E-2</v>
      </c>
      <c r="AU25" s="199">
        <f t="shared" si="4"/>
        <v>0.41128758441166485</v>
      </c>
      <c r="AV25" s="196">
        <v>14138</v>
      </c>
      <c r="AW25" s="196">
        <v>13176</v>
      </c>
      <c r="AX25" s="196">
        <v>3740</v>
      </c>
      <c r="AY25" s="196">
        <v>6533</v>
      </c>
      <c r="AZ25" s="196">
        <v>22206</v>
      </c>
      <c r="BA25" s="197">
        <f t="shared" si="25"/>
        <v>2.3990509719883666</v>
      </c>
      <c r="BB25" s="198">
        <f t="shared" si="12"/>
        <v>0.68533697632058277</v>
      </c>
      <c r="BC25" s="197">
        <f t="shared" si="5"/>
        <v>3.1159240381042519E-3</v>
      </c>
      <c r="BD25" s="199">
        <f t="shared" si="6"/>
        <v>0.14109480514581055</v>
      </c>
      <c r="BE25" s="196">
        <v>17417</v>
      </c>
      <c r="BF25" s="196">
        <v>17037</v>
      </c>
      <c r="BG25" s="196">
        <v>4482</v>
      </c>
      <c r="BH25" s="196">
        <v>7560</v>
      </c>
      <c r="BI25" s="196">
        <v>26507</v>
      </c>
      <c r="BJ25" s="197">
        <f t="shared" si="26"/>
        <v>2.5062169312169313</v>
      </c>
      <c r="BK25" s="198">
        <f t="shared" si="13"/>
        <v>0.55584903445442269</v>
      </c>
      <c r="BL25" s="197">
        <f t="shared" si="27"/>
        <v>5.5714094444711849E-3</v>
      </c>
      <c r="BM25" s="199">
        <f t="shared" si="14"/>
        <v>1</v>
      </c>
    </row>
    <row r="26" spans="1:65" x14ac:dyDescent="0.25">
      <c r="A26" s="207" t="s">
        <v>221</v>
      </c>
      <c r="B26" s="195" t="s">
        <v>221</v>
      </c>
      <c r="C26" s="196">
        <v>366</v>
      </c>
      <c r="D26" s="196">
        <v>114</v>
      </c>
      <c r="E26" s="196">
        <v>0</v>
      </c>
      <c r="F26" s="196">
        <v>5</v>
      </c>
      <c r="G26" s="196">
        <v>103</v>
      </c>
      <c r="H26" s="197">
        <f t="shared" si="15"/>
        <v>19.600000000000001</v>
      </c>
      <c r="I26" s="198">
        <f t="shared" si="7"/>
        <v>-9.6491228070175405E-2</v>
      </c>
      <c r="J26" s="197">
        <f t="shared" si="16"/>
        <v>3.0914220541449068E-3</v>
      </c>
      <c r="K26" s="199">
        <f t="shared" si="0"/>
        <v>1.8511529267985838E-3</v>
      </c>
      <c r="L26" s="196">
        <v>1639</v>
      </c>
      <c r="M26" s="196">
        <v>1235</v>
      </c>
      <c r="N26" s="196">
        <v>0</v>
      </c>
      <c r="O26" s="196">
        <v>321</v>
      </c>
      <c r="P26" s="196">
        <v>760</v>
      </c>
      <c r="Q26" s="197">
        <f t="shared" si="17"/>
        <v>1.3676012461059188</v>
      </c>
      <c r="R26" s="198">
        <f t="shared" si="8"/>
        <v>-0.38461538461538458</v>
      </c>
      <c r="S26" s="197">
        <f t="shared" si="18"/>
        <v>7.9703837320273096E-3</v>
      </c>
      <c r="T26" s="199">
        <f t="shared" si="1"/>
        <v>1.3658992469581783E-2</v>
      </c>
      <c r="U26" s="196">
        <v>9365</v>
      </c>
      <c r="V26" s="196">
        <v>9449</v>
      </c>
      <c r="W26" s="196">
        <v>0</v>
      </c>
      <c r="X26" s="196">
        <v>2047</v>
      </c>
      <c r="Y26" s="196">
        <v>4429</v>
      </c>
      <c r="Z26" s="197">
        <f t="shared" si="19"/>
        <v>1.1636541279921837</v>
      </c>
      <c r="AA26" s="198">
        <f t="shared" si="9"/>
        <v>-0.53127315059794689</v>
      </c>
      <c r="AB26" s="197">
        <f t="shared" si="20"/>
        <v>8.1443587122020118E-3</v>
      </c>
      <c r="AC26" s="199">
        <f t="shared" si="2"/>
        <v>7.9599575852339108E-2</v>
      </c>
      <c r="AD26" s="196">
        <v>24396</v>
      </c>
      <c r="AE26" s="196">
        <v>26930</v>
      </c>
      <c r="AF26" s="196">
        <v>0</v>
      </c>
      <c r="AG26" s="196">
        <v>6978</v>
      </c>
      <c r="AH26" s="196">
        <v>21619</v>
      </c>
      <c r="AI26" s="197">
        <f t="shared" si="21"/>
        <v>2.098165663513901</v>
      </c>
      <c r="AJ26" s="198">
        <f t="shared" si="10"/>
        <v>-0.19721500185666541</v>
      </c>
      <c r="AK26" s="197">
        <f t="shared" si="22"/>
        <v>9.3211942373211659E-3</v>
      </c>
      <c r="AL26" s="199">
        <f t="shared" si="3"/>
        <v>0.38854441868406392</v>
      </c>
      <c r="AM26" s="196">
        <v>4078</v>
      </c>
      <c r="AN26" s="196">
        <v>3853</v>
      </c>
      <c r="AO26" s="196">
        <v>0</v>
      </c>
      <c r="AP26" s="196">
        <v>1910</v>
      </c>
      <c r="AQ26" s="196">
        <v>6692</v>
      </c>
      <c r="AR26" s="197">
        <f t="shared" si="23"/>
        <v>2.5036649214659685</v>
      </c>
      <c r="AS26" s="198">
        <f t="shared" si="11"/>
        <v>0.73682844536724623</v>
      </c>
      <c r="AT26" s="197">
        <f t="shared" si="24"/>
        <v>8.5242760989080978E-3</v>
      </c>
      <c r="AU26" s="199">
        <f t="shared" si="4"/>
        <v>0.12027102316637012</v>
      </c>
      <c r="AV26" s="196">
        <v>39844</v>
      </c>
      <c r="AW26" s="196">
        <v>41581</v>
      </c>
      <c r="AX26" s="196">
        <v>18654</v>
      </c>
      <c r="AY26" s="196">
        <v>11261</v>
      </c>
      <c r="AZ26" s="196">
        <v>33603</v>
      </c>
      <c r="BA26" s="197">
        <f t="shared" si="25"/>
        <v>1.9840156291625966</v>
      </c>
      <c r="BB26" s="198">
        <f t="shared" si="12"/>
        <v>-0.19186647747769414</v>
      </c>
      <c r="BC26" s="197">
        <f t="shared" si="5"/>
        <v>1.5541295991122115E-2</v>
      </c>
      <c r="BD26" s="199">
        <f t="shared" si="6"/>
        <v>0.33525637569418237</v>
      </c>
      <c r="BE26" s="196">
        <v>84450</v>
      </c>
      <c r="BF26" s="196">
        <v>84811</v>
      </c>
      <c r="BG26" s="196">
        <v>33820</v>
      </c>
      <c r="BH26" s="196">
        <v>19710</v>
      </c>
      <c r="BI26" s="196">
        <v>55641</v>
      </c>
      <c r="BJ26" s="197">
        <f t="shared" si="26"/>
        <v>1.8229832572298328</v>
      </c>
      <c r="BK26" s="198">
        <f t="shared" si="13"/>
        <v>-0.34394123403803756</v>
      </c>
      <c r="BL26" s="197">
        <f t="shared" si="27"/>
        <v>1.1694978417015172E-2</v>
      </c>
      <c r="BM26" s="199">
        <f t="shared" si="14"/>
        <v>1</v>
      </c>
    </row>
    <row r="27" spans="1:65" x14ac:dyDescent="0.25">
      <c r="A27" s="207" t="s">
        <v>243</v>
      </c>
      <c r="B27" s="195" t="s">
        <v>244</v>
      </c>
      <c r="C27" s="196">
        <v>14</v>
      </c>
      <c r="D27" s="196">
        <v>31</v>
      </c>
      <c r="E27" s="196">
        <v>0</v>
      </c>
      <c r="F27" s="196">
        <v>0</v>
      </c>
      <c r="G27" s="196">
        <v>107</v>
      </c>
      <c r="H27" s="197" t="str">
        <f t="shared" si="15"/>
        <v>-</v>
      </c>
      <c r="I27" s="198">
        <f t="shared" si="7"/>
        <v>2.4516129032258065</v>
      </c>
      <c r="J27" s="197">
        <f t="shared" si="16"/>
        <v>3.2114772795485925E-3</v>
      </c>
      <c r="K27" s="199">
        <f t="shared" si="0"/>
        <v>3.7857345032550243E-3</v>
      </c>
      <c r="L27" s="196">
        <v>823</v>
      </c>
      <c r="M27" s="196">
        <v>791</v>
      </c>
      <c r="N27" s="196">
        <v>0</v>
      </c>
      <c r="O27" s="196">
        <v>302</v>
      </c>
      <c r="P27" s="196">
        <v>779</v>
      </c>
      <c r="Q27" s="197">
        <f t="shared" si="17"/>
        <v>1.5794701986754967</v>
      </c>
      <c r="R27" s="198">
        <f t="shared" si="8"/>
        <v>-1.5170670037926715E-2</v>
      </c>
      <c r="S27" s="197">
        <f t="shared" si="18"/>
        <v>8.169643325327991E-3</v>
      </c>
      <c r="T27" s="199">
        <f t="shared" si="1"/>
        <v>2.7561562411548259E-2</v>
      </c>
      <c r="U27" s="196">
        <v>2348</v>
      </c>
      <c r="V27" s="196">
        <v>1817</v>
      </c>
      <c r="W27" s="196">
        <v>0</v>
      </c>
      <c r="X27" s="196">
        <v>1362</v>
      </c>
      <c r="Y27" s="196">
        <v>3323</v>
      </c>
      <c r="Z27" s="197">
        <f t="shared" si="19"/>
        <v>1.4397944199706316</v>
      </c>
      <c r="AA27" s="198">
        <f t="shared" si="9"/>
        <v>0.82883874518436973</v>
      </c>
      <c r="AB27" s="197">
        <f t="shared" si="20"/>
        <v>6.110567622634293E-3</v>
      </c>
      <c r="AC27" s="199">
        <f t="shared" si="2"/>
        <v>0.11757005377865837</v>
      </c>
      <c r="AD27" s="196">
        <v>5597</v>
      </c>
      <c r="AE27" s="196">
        <v>9031</v>
      </c>
      <c r="AF27" s="196">
        <v>0</v>
      </c>
      <c r="AG27" s="196">
        <v>7179</v>
      </c>
      <c r="AH27" s="196">
        <v>14076</v>
      </c>
      <c r="AI27" s="197">
        <f t="shared" si="21"/>
        <v>0.96071876305892179</v>
      </c>
      <c r="AJ27" s="198">
        <f t="shared" si="10"/>
        <v>0.5586313807994685</v>
      </c>
      <c r="AK27" s="197">
        <f t="shared" si="22"/>
        <v>6.0689731294015789E-3</v>
      </c>
      <c r="AL27" s="199">
        <f t="shared" si="3"/>
        <v>0.49801868100764224</v>
      </c>
      <c r="AM27" s="196">
        <v>1200</v>
      </c>
      <c r="AN27" s="196">
        <v>1356</v>
      </c>
      <c r="AO27" s="196">
        <v>0</v>
      </c>
      <c r="AP27" s="196">
        <v>1719</v>
      </c>
      <c r="AQ27" s="196">
        <v>3607</v>
      </c>
      <c r="AR27" s="197">
        <f t="shared" si="23"/>
        <v>1.0983129726585226</v>
      </c>
      <c r="AS27" s="198">
        <f t="shared" si="11"/>
        <v>1.6600294985250739</v>
      </c>
      <c r="AT27" s="197">
        <f t="shared" si="24"/>
        <v>4.5946001029231187E-3</v>
      </c>
      <c r="AU27" s="199">
        <f t="shared" si="4"/>
        <v>0.12761817152561564</v>
      </c>
      <c r="AV27" s="196">
        <v>9982</v>
      </c>
      <c r="AW27" s="196">
        <v>13026</v>
      </c>
      <c r="AX27" s="196">
        <v>4841</v>
      </c>
      <c r="AY27" s="196">
        <v>10562</v>
      </c>
      <c r="AZ27" s="196">
        <v>21892</v>
      </c>
      <c r="BA27" s="197">
        <f t="shared" si="25"/>
        <v>1.0727135012308273</v>
      </c>
      <c r="BB27" s="198">
        <f t="shared" si="12"/>
        <v>0.68063872255489022</v>
      </c>
      <c r="BC27" s="197">
        <f t="shared" si="5"/>
        <v>4.0332054193750492E-3</v>
      </c>
      <c r="BD27" s="199">
        <f t="shared" si="6"/>
        <v>0.17127795075007077</v>
      </c>
      <c r="BE27" s="196">
        <v>14538</v>
      </c>
      <c r="BF27" s="196">
        <v>17159</v>
      </c>
      <c r="BG27" s="196">
        <v>6665</v>
      </c>
      <c r="BH27" s="196">
        <v>13296</v>
      </c>
      <c r="BI27" s="196">
        <v>28264</v>
      </c>
      <c r="BJ27" s="197">
        <f t="shared" si="26"/>
        <v>1.1257521058965101</v>
      </c>
      <c r="BK27" s="198">
        <f t="shared" si="13"/>
        <v>0.64718223672708208</v>
      </c>
      <c r="BL27" s="197">
        <f t="shared" si="27"/>
        <v>5.9407068524741985E-3</v>
      </c>
      <c r="BM27" s="199">
        <f t="shared" si="14"/>
        <v>1</v>
      </c>
    </row>
    <row r="28" spans="1:65" x14ac:dyDescent="0.25">
      <c r="A28" s="207" t="s">
        <v>235</v>
      </c>
      <c r="B28" s="195" t="s">
        <v>235</v>
      </c>
      <c r="C28" s="196">
        <v>0</v>
      </c>
      <c r="D28" s="196">
        <v>15</v>
      </c>
      <c r="E28" s="196">
        <v>0</v>
      </c>
      <c r="F28" s="196">
        <v>0</v>
      </c>
      <c r="G28" s="196">
        <v>51</v>
      </c>
      <c r="H28" s="197" t="str">
        <f t="shared" si="15"/>
        <v>-</v>
      </c>
      <c r="I28" s="198">
        <f t="shared" si="7"/>
        <v>2.4</v>
      </c>
      <c r="J28" s="197">
        <f t="shared" si="16"/>
        <v>1.5307041238969926E-3</v>
      </c>
      <c r="K28" s="199">
        <f t="shared" si="0"/>
        <v>2.4174053182917004E-3</v>
      </c>
      <c r="L28" s="196">
        <v>528</v>
      </c>
      <c r="M28" s="196">
        <v>369</v>
      </c>
      <c r="N28" s="196">
        <v>0</v>
      </c>
      <c r="O28" s="196">
        <v>119</v>
      </c>
      <c r="P28" s="196">
        <v>502</v>
      </c>
      <c r="Q28" s="197">
        <f t="shared" si="17"/>
        <v>3.2184873949579833</v>
      </c>
      <c r="R28" s="198">
        <f t="shared" si="8"/>
        <v>0.36043360433604343</v>
      </c>
      <c r="S28" s="197">
        <f t="shared" si="18"/>
        <v>5.2646482019443538E-3</v>
      </c>
      <c r="T28" s="199">
        <f t="shared" si="1"/>
        <v>2.3794852348675167E-2</v>
      </c>
      <c r="U28" s="196">
        <v>2177</v>
      </c>
      <c r="V28" s="196">
        <v>1315</v>
      </c>
      <c r="W28" s="196">
        <v>0</v>
      </c>
      <c r="X28" s="196">
        <v>913</v>
      </c>
      <c r="Y28" s="196">
        <v>2227</v>
      </c>
      <c r="Z28" s="197">
        <f t="shared" si="19"/>
        <v>1.4392113910186199</v>
      </c>
      <c r="AA28" s="198">
        <f t="shared" si="9"/>
        <v>0.69353612167300382</v>
      </c>
      <c r="AB28" s="197">
        <f t="shared" si="20"/>
        <v>4.0951652409288502E-3</v>
      </c>
      <c r="AC28" s="199">
        <f t="shared" si="2"/>
        <v>0.10556003223207092</v>
      </c>
      <c r="AD28" s="196">
        <v>3054</v>
      </c>
      <c r="AE28" s="196">
        <v>4139</v>
      </c>
      <c r="AF28" s="196">
        <v>0</v>
      </c>
      <c r="AG28" s="196">
        <v>5438</v>
      </c>
      <c r="AH28" s="196">
        <v>9437</v>
      </c>
      <c r="AI28" s="197">
        <f t="shared" si="21"/>
        <v>0.73538065465244573</v>
      </c>
      <c r="AJ28" s="198">
        <f t="shared" si="10"/>
        <v>1.2800193283401788</v>
      </c>
      <c r="AK28" s="197">
        <f t="shared" si="22"/>
        <v>4.0688334343679106E-3</v>
      </c>
      <c r="AL28" s="199">
        <f t="shared" si="3"/>
        <v>0.44731478409252501</v>
      </c>
      <c r="AM28" s="196">
        <v>505</v>
      </c>
      <c r="AN28" s="196">
        <v>536</v>
      </c>
      <c r="AO28" s="196">
        <v>0</v>
      </c>
      <c r="AP28" s="196">
        <v>2037</v>
      </c>
      <c r="AQ28" s="196">
        <v>3016</v>
      </c>
      <c r="AR28" s="197">
        <f t="shared" si="23"/>
        <v>0.48060873834069717</v>
      </c>
      <c r="AS28" s="198">
        <f t="shared" si="11"/>
        <v>4.6268656716417906</v>
      </c>
      <c r="AT28" s="197">
        <f t="shared" si="24"/>
        <v>3.8417837289759149E-3</v>
      </c>
      <c r="AU28" s="199">
        <f t="shared" si="4"/>
        <v>0.14295871450917191</v>
      </c>
      <c r="AV28" s="196">
        <v>6264</v>
      </c>
      <c r="AW28" s="196">
        <v>6374</v>
      </c>
      <c r="AX28" s="196">
        <v>2810</v>
      </c>
      <c r="AY28" s="196">
        <v>8507</v>
      </c>
      <c r="AZ28" s="196">
        <v>15233</v>
      </c>
      <c r="BA28" s="197">
        <f t="shared" si="25"/>
        <v>0.79064299988244979</v>
      </c>
      <c r="BB28" s="198">
        <f t="shared" si="12"/>
        <v>1.3898650768748038</v>
      </c>
      <c r="BC28" s="197">
        <f t="shared" si="5"/>
        <v>2.3411087024259218E-3</v>
      </c>
      <c r="BD28" s="199">
        <f t="shared" si="6"/>
        <v>0.13319429302744465</v>
      </c>
      <c r="BE28" s="196">
        <v>10072</v>
      </c>
      <c r="BF28" s="196">
        <v>10476</v>
      </c>
      <c r="BG28" s="196">
        <v>4167</v>
      </c>
      <c r="BH28" s="196">
        <v>12573</v>
      </c>
      <c r="BI28" s="196">
        <v>21097</v>
      </c>
      <c r="BJ28" s="197">
        <f t="shared" si="26"/>
        <v>0.67796070945677256</v>
      </c>
      <c r="BK28" s="198">
        <f t="shared" si="13"/>
        <v>1.013841160748377</v>
      </c>
      <c r="BL28" s="197">
        <f t="shared" si="27"/>
        <v>4.4343013185199603E-3</v>
      </c>
      <c r="BM28" s="199">
        <f t="shared" si="14"/>
        <v>1</v>
      </c>
    </row>
    <row r="29" spans="1:65" x14ac:dyDescent="0.25">
      <c r="A29" s="207" t="s">
        <v>223</v>
      </c>
      <c r="B29" s="195" t="s">
        <v>223</v>
      </c>
      <c r="C29" s="196">
        <v>139</v>
      </c>
      <c r="D29" s="196">
        <v>138</v>
      </c>
      <c r="E29" s="196">
        <v>0</v>
      </c>
      <c r="F29" s="196">
        <v>5</v>
      </c>
      <c r="G29" s="196">
        <v>47</v>
      </c>
      <c r="H29" s="197">
        <f t="shared" si="15"/>
        <v>8.4</v>
      </c>
      <c r="I29" s="198">
        <f t="shared" si="7"/>
        <v>-0.65942028985507251</v>
      </c>
      <c r="J29" s="197">
        <f t="shared" si="16"/>
        <v>1.4106488984933069E-3</v>
      </c>
      <c r="K29" s="199">
        <f t="shared" si="0"/>
        <v>1.3656042072231747E-3</v>
      </c>
      <c r="L29" s="196">
        <v>1888</v>
      </c>
      <c r="M29" s="196">
        <v>1451</v>
      </c>
      <c r="N29" s="196">
        <v>0</v>
      </c>
      <c r="O29" s="196">
        <v>111</v>
      </c>
      <c r="P29" s="196">
        <v>510</v>
      </c>
      <c r="Q29" s="197">
        <f t="shared" si="17"/>
        <v>3.5945945945945947</v>
      </c>
      <c r="R29" s="198">
        <f t="shared" si="8"/>
        <v>-0.64851826326671258</v>
      </c>
      <c r="S29" s="197">
        <f t="shared" si="18"/>
        <v>5.3485469780709576E-3</v>
      </c>
      <c r="T29" s="199">
        <f t="shared" si="1"/>
        <v>1.481825841880466E-2</v>
      </c>
      <c r="U29" s="196">
        <v>6542</v>
      </c>
      <c r="V29" s="196">
        <v>5535</v>
      </c>
      <c r="W29" s="196">
        <v>0</v>
      </c>
      <c r="X29" s="196">
        <v>551</v>
      </c>
      <c r="Y29" s="196">
        <v>3077</v>
      </c>
      <c r="Z29" s="197">
        <f t="shared" si="19"/>
        <v>4.5843920145190564</v>
      </c>
      <c r="AA29" s="198">
        <f t="shared" si="9"/>
        <v>-0.4440831074977416</v>
      </c>
      <c r="AB29" s="197">
        <f t="shared" si="20"/>
        <v>5.6582054092223048E-3</v>
      </c>
      <c r="AC29" s="199">
        <f t="shared" si="2"/>
        <v>8.9403492460121456E-2</v>
      </c>
      <c r="AD29" s="196">
        <v>15032</v>
      </c>
      <c r="AE29" s="196">
        <v>19032</v>
      </c>
      <c r="AF29" s="196">
        <v>0</v>
      </c>
      <c r="AG29" s="196">
        <v>2845</v>
      </c>
      <c r="AH29" s="196">
        <v>14363</v>
      </c>
      <c r="AI29" s="197">
        <f t="shared" si="21"/>
        <v>4.0485061511423552</v>
      </c>
      <c r="AJ29" s="198">
        <f t="shared" si="10"/>
        <v>-0.24532366540563266</v>
      </c>
      <c r="AK29" s="197">
        <f t="shared" si="22"/>
        <v>6.1927153351516682E-3</v>
      </c>
      <c r="AL29" s="199">
        <f t="shared" si="3"/>
        <v>0.41732283464566927</v>
      </c>
      <c r="AM29" s="196">
        <v>3577</v>
      </c>
      <c r="AN29" s="196">
        <v>3488</v>
      </c>
      <c r="AO29" s="196">
        <v>0</v>
      </c>
      <c r="AP29" s="196">
        <v>820</v>
      </c>
      <c r="AQ29" s="196">
        <v>2814</v>
      </c>
      <c r="AR29" s="197">
        <f t="shared" si="23"/>
        <v>2.4317073170731707</v>
      </c>
      <c r="AS29" s="198">
        <f t="shared" si="11"/>
        <v>-0.19323394495412849</v>
      </c>
      <c r="AT29" s="197">
        <f t="shared" si="24"/>
        <v>3.584475932804451E-3</v>
      </c>
      <c r="AU29" s="199">
        <f t="shared" si="4"/>
        <v>8.1761919981404543E-2</v>
      </c>
      <c r="AV29" s="196">
        <v>27178</v>
      </c>
      <c r="AW29" s="196">
        <v>29644</v>
      </c>
      <c r="AX29" s="196">
        <v>10911</v>
      </c>
      <c r="AY29" s="196">
        <v>4332</v>
      </c>
      <c r="AZ29" s="196">
        <v>20811</v>
      </c>
      <c r="BA29" s="197">
        <f t="shared" si="25"/>
        <v>3.804016620498615</v>
      </c>
      <c r="BB29" s="198">
        <f t="shared" si="12"/>
        <v>-0.29796923492106331</v>
      </c>
      <c r="BC29" s="197">
        <f t="shared" si="5"/>
        <v>9.0903334705228593E-3</v>
      </c>
      <c r="BD29" s="199">
        <f t="shared" si="6"/>
        <v>0.31702356393642678</v>
      </c>
      <c r="BE29" s="196">
        <v>58644</v>
      </c>
      <c r="BF29" s="196">
        <v>61542</v>
      </c>
      <c r="BG29" s="196">
        <v>20813</v>
      </c>
      <c r="BH29" s="196">
        <v>8200</v>
      </c>
      <c r="BI29" s="196">
        <v>34417</v>
      </c>
      <c r="BJ29" s="197">
        <f t="shared" si="26"/>
        <v>3.1971951219512196</v>
      </c>
      <c r="BK29" s="198">
        <f t="shared" si="13"/>
        <v>-0.44075590653537422</v>
      </c>
      <c r="BL29" s="197">
        <f t="shared" si="27"/>
        <v>7.2339834326919216E-3</v>
      </c>
      <c r="BM29" s="199">
        <f t="shared" si="14"/>
        <v>1</v>
      </c>
    </row>
    <row r="30" spans="1:65" x14ac:dyDescent="0.25">
      <c r="A30" s="207" t="s">
        <v>215</v>
      </c>
      <c r="B30" s="195" t="s">
        <v>215</v>
      </c>
      <c r="C30" s="196">
        <v>112</v>
      </c>
      <c r="D30" s="196">
        <v>79</v>
      </c>
      <c r="E30" s="196">
        <v>0</v>
      </c>
      <c r="F30" s="196">
        <v>13</v>
      </c>
      <c r="G30" s="196">
        <v>79</v>
      </c>
      <c r="H30" s="197">
        <f t="shared" si="15"/>
        <v>5.0769230769230766</v>
      </c>
      <c r="I30" s="198">
        <f t="shared" si="7"/>
        <v>0</v>
      </c>
      <c r="J30" s="197">
        <f t="shared" si="16"/>
        <v>2.3710907017227925E-3</v>
      </c>
      <c r="K30" s="199">
        <f t="shared" si="0"/>
        <v>3.096824774598197E-3</v>
      </c>
      <c r="L30" s="196">
        <v>637</v>
      </c>
      <c r="M30" s="196">
        <v>530</v>
      </c>
      <c r="N30" s="196">
        <v>0</v>
      </c>
      <c r="O30" s="196">
        <v>179</v>
      </c>
      <c r="P30" s="196">
        <v>496</v>
      </c>
      <c r="Q30" s="197">
        <f t="shared" si="17"/>
        <v>1.7709497206703912</v>
      </c>
      <c r="R30" s="198">
        <f t="shared" si="8"/>
        <v>-6.4150943396226401E-2</v>
      </c>
      <c r="S30" s="197">
        <f t="shared" si="18"/>
        <v>5.2017241198494017E-3</v>
      </c>
      <c r="T30" s="199">
        <f t="shared" si="1"/>
        <v>1.9443355546844374E-2</v>
      </c>
      <c r="U30" s="196">
        <v>2996</v>
      </c>
      <c r="V30" s="196">
        <v>2572</v>
      </c>
      <c r="W30" s="196">
        <v>0</v>
      </c>
      <c r="X30" s="196">
        <v>1523</v>
      </c>
      <c r="Y30" s="196">
        <v>2855</v>
      </c>
      <c r="Z30" s="197">
        <f t="shared" si="19"/>
        <v>0.8745896257386736</v>
      </c>
      <c r="AA30" s="198">
        <f t="shared" si="9"/>
        <v>0.11003110419906692</v>
      </c>
      <c r="AB30" s="197">
        <f t="shared" si="20"/>
        <v>5.2499760946797787E-3</v>
      </c>
      <c r="AC30" s="199">
        <f t="shared" si="2"/>
        <v>0.11191689533516268</v>
      </c>
      <c r="AD30" s="196">
        <v>14440</v>
      </c>
      <c r="AE30" s="196">
        <v>15097</v>
      </c>
      <c r="AF30" s="196">
        <v>0</v>
      </c>
      <c r="AG30" s="196">
        <v>7098</v>
      </c>
      <c r="AH30" s="196">
        <v>13655</v>
      </c>
      <c r="AI30" s="197">
        <f t="shared" si="21"/>
        <v>0.92378134685826985</v>
      </c>
      <c r="AJ30" s="198">
        <f t="shared" si="10"/>
        <v>-9.5515665363979596E-2</v>
      </c>
      <c r="AK30" s="197">
        <f t="shared" si="22"/>
        <v>5.8874558171340269E-3</v>
      </c>
      <c r="AL30" s="199">
        <f t="shared" si="3"/>
        <v>0.53528028224225799</v>
      </c>
      <c r="AM30" s="196">
        <v>6846</v>
      </c>
      <c r="AN30" s="196">
        <v>4756</v>
      </c>
      <c r="AO30" s="196">
        <v>0</v>
      </c>
      <c r="AP30" s="196">
        <v>3032</v>
      </c>
      <c r="AQ30" s="196">
        <v>4894</v>
      </c>
      <c r="AR30" s="197">
        <f t="shared" si="23"/>
        <v>0.61411609498680741</v>
      </c>
      <c r="AS30" s="198">
        <f t="shared" si="11"/>
        <v>2.9015979814970505E-2</v>
      </c>
      <c r="AT30" s="197">
        <f t="shared" si="24"/>
        <v>6.2339819527878412E-3</v>
      </c>
      <c r="AU30" s="199">
        <f t="shared" si="4"/>
        <v>0.19184633477067817</v>
      </c>
      <c r="AV30" s="196">
        <v>25031</v>
      </c>
      <c r="AW30" s="196">
        <v>23034</v>
      </c>
      <c r="AX30" s="196">
        <v>6708</v>
      </c>
      <c r="AY30" s="196">
        <v>11845</v>
      </c>
      <c r="AZ30" s="196">
        <v>21979</v>
      </c>
      <c r="BA30" s="197">
        <f t="shared" si="25"/>
        <v>0.85555086534402691</v>
      </c>
      <c r="BB30" s="198">
        <f t="shared" si="12"/>
        <v>-4.5801858122775041E-2</v>
      </c>
      <c r="BC30" s="197">
        <f t="shared" si="5"/>
        <v>5.588668034118535E-3</v>
      </c>
      <c r="BD30" s="199">
        <f t="shared" si="6"/>
        <v>0.26295570364562915</v>
      </c>
      <c r="BE30" s="196">
        <v>29690</v>
      </c>
      <c r="BF30" s="196">
        <v>27683</v>
      </c>
      <c r="BG30" s="196">
        <v>8544</v>
      </c>
      <c r="BH30" s="196">
        <v>14012</v>
      </c>
      <c r="BI30" s="196">
        <v>25510</v>
      </c>
      <c r="BJ30" s="197">
        <f t="shared" si="26"/>
        <v>0.82058235797887535</v>
      </c>
      <c r="BK30" s="198">
        <f t="shared" si="13"/>
        <v>-7.8495827764331949E-2</v>
      </c>
      <c r="BL30" s="197">
        <f t="shared" si="27"/>
        <v>5.3618536585981029E-3</v>
      </c>
      <c r="BM30" s="199">
        <f t="shared" si="14"/>
        <v>1</v>
      </c>
    </row>
    <row r="31" spans="1:65" x14ac:dyDescent="0.25">
      <c r="A31" s="207" t="s">
        <v>241</v>
      </c>
      <c r="B31" s="195" t="s">
        <v>241</v>
      </c>
      <c r="C31" s="196">
        <v>2</v>
      </c>
      <c r="D31" s="196">
        <v>40</v>
      </c>
      <c r="E31" s="196">
        <v>0</v>
      </c>
      <c r="F31" s="196">
        <v>0</v>
      </c>
      <c r="G31" s="196">
        <v>104</v>
      </c>
      <c r="H31" s="197" t="str">
        <f t="shared" si="15"/>
        <v>-</v>
      </c>
      <c r="I31" s="198">
        <f t="shared" si="7"/>
        <v>1.6</v>
      </c>
      <c r="J31" s="197">
        <f t="shared" si="16"/>
        <v>3.1214358604958279E-3</v>
      </c>
      <c r="K31" s="199">
        <f t="shared" si="0"/>
        <v>3.765387400434468E-3</v>
      </c>
      <c r="L31" s="196">
        <v>302</v>
      </c>
      <c r="M31" s="196">
        <v>261</v>
      </c>
      <c r="N31" s="196">
        <v>0</v>
      </c>
      <c r="O31" s="196">
        <v>135</v>
      </c>
      <c r="P31" s="196">
        <v>413</v>
      </c>
      <c r="Q31" s="197">
        <f t="shared" si="17"/>
        <v>2.0592592592592593</v>
      </c>
      <c r="R31" s="198">
        <f t="shared" si="8"/>
        <v>0.58237547892720309</v>
      </c>
      <c r="S31" s="197">
        <f t="shared" si="18"/>
        <v>4.331274317535893E-3</v>
      </c>
      <c r="T31" s="199">
        <f t="shared" si="1"/>
        <v>1.495293265749457E-2</v>
      </c>
      <c r="U31" s="196">
        <v>1154</v>
      </c>
      <c r="V31" s="196">
        <v>1207</v>
      </c>
      <c r="W31" s="196">
        <v>0</v>
      </c>
      <c r="X31" s="196">
        <v>1339</v>
      </c>
      <c r="Y31" s="196">
        <v>2307</v>
      </c>
      <c r="Z31" s="197">
        <f t="shared" si="19"/>
        <v>0.72292755787901419</v>
      </c>
      <c r="AA31" s="198">
        <f t="shared" si="9"/>
        <v>0.91135045567522788</v>
      </c>
      <c r="AB31" s="197">
        <f t="shared" si="20"/>
        <v>4.2422749038270582E-3</v>
      </c>
      <c r="AC31" s="199">
        <f t="shared" si="2"/>
        <v>8.352643012309921E-2</v>
      </c>
      <c r="AD31" s="196">
        <v>3987</v>
      </c>
      <c r="AE31" s="196">
        <v>5262</v>
      </c>
      <c r="AF31" s="196">
        <v>0</v>
      </c>
      <c r="AG31" s="196">
        <v>10093</v>
      </c>
      <c r="AH31" s="196">
        <v>14155</v>
      </c>
      <c r="AI31" s="197">
        <f t="shared" si="21"/>
        <v>0.40245714851877534</v>
      </c>
      <c r="AJ31" s="198">
        <f t="shared" si="10"/>
        <v>1.6900418091980236</v>
      </c>
      <c r="AK31" s="197">
        <f t="shared" si="22"/>
        <v>6.1030345727962031E-3</v>
      </c>
      <c r="AL31" s="199">
        <f t="shared" si="3"/>
        <v>0.51249094858797972</v>
      </c>
      <c r="AM31" s="196">
        <v>831</v>
      </c>
      <c r="AN31" s="196">
        <v>832</v>
      </c>
      <c r="AO31" s="196">
        <v>0</v>
      </c>
      <c r="AP31" s="196">
        <v>2415</v>
      </c>
      <c r="AQ31" s="196">
        <v>4408</v>
      </c>
      <c r="AR31" s="197">
        <f t="shared" si="23"/>
        <v>0.82525879917184275</v>
      </c>
      <c r="AS31" s="198">
        <f t="shared" si="11"/>
        <v>4.2980769230769234</v>
      </c>
      <c r="AT31" s="197">
        <f t="shared" si="24"/>
        <v>5.6149146808109522E-3</v>
      </c>
      <c r="AU31" s="199">
        <f t="shared" si="4"/>
        <v>0.15959449674149168</v>
      </c>
      <c r="AV31" s="196">
        <v>6276</v>
      </c>
      <c r="AW31" s="196">
        <v>7602</v>
      </c>
      <c r="AX31" s="196">
        <v>4203</v>
      </c>
      <c r="AY31" s="196">
        <v>13982</v>
      </c>
      <c r="AZ31" s="196">
        <v>21387</v>
      </c>
      <c r="BA31" s="197">
        <f t="shared" si="25"/>
        <v>0.52960949792590473</v>
      </c>
      <c r="BB31" s="198">
        <f t="shared" si="12"/>
        <v>1.813338595106551</v>
      </c>
      <c r="BC31" s="197">
        <f t="shared" si="5"/>
        <v>3.5016654364043234E-3</v>
      </c>
      <c r="BD31" s="199">
        <f t="shared" si="6"/>
        <v>0.15217233888486603</v>
      </c>
      <c r="BE31" s="196">
        <v>9852</v>
      </c>
      <c r="BF31" s="196">
        <v>10674</v>
      </c>
      <c r="BG31" s="196">
        <v>6155</v>
      </c>
      <c r="BH31" s="196">
        <v>20489</v>
      </c>
      <c r="BI31" s="196">
        <v>27620</v>
      </c>
      <c r="BJ31" s="197">
        <f t="shared" si="26"/>
        <v>0.34804041192835178</v>
      </c>
      <c r="BK31" s="198">
        <f t="shared" si="13"/>
        <v>1.5875960277309349</v>
      </c>
      <c r="BL31" s="197">
        <f t="shared" si="27"/>
        <v>5.8053468463535717E-3</v>
      </c>
      <c r="BM31" s="199">
        <f t="shared" si="14"/>
        <v>1</v>
      </c>
    </row>
    <row r="32" spans="1:65" x14ac:dyDescent="0.25">
      <c r="A32" s="207" t="s">
        <v>227</v>
      </c>
      <c r="B32" s="195" t="s">
        <v>227</v>
      </c>
      <c r="C32" s="196">
        <v>33</v>
      </c>
      <c r="D32" s="196">
        <v>32</v>
      </c>
      <c r="E32" s="196">
        <v>0</v>
      </c>
      <c r="F32" s="196">
        <v>0</v>
      </c>
      <c r="G32" s="196">
        <v>65</v>
      </c>
      <c r="H32" s="197" t="str">
        <f t="shared" si="15"/>
        <v>-</v>
      </c>
      <c r="I32" s="198">
        <f t="shared" si="7"/>
        <v>1.03125</v>
      </c>
      <c r="J32" s="197">
        <f t="shared" si="16"/>
        <v>1.9508974128098927E-3</v>
      </c>
      <c r="K32" s="199">
        <f t="shared" si="0"/>
        <v>3.1467854376452361E-3</v>
      </c>
      <c r="L32" s="196">
        <v>362</v>
      </c>
      <c r="M32" s="196">
        <v>431</v>
      </c>
      <c r="N32" s="196">
        <v>0</v>
      </c>
      <c r="O32" s="196">
        <v>164</v>
      </c>
      <c r="P32" s="196">
        <v>422</v>
      </c>
      <c r="Q32" s="197">
        <f t="shared" si="17"/>
        <v>1.5731707317073171</v>
      </c>
      <c r="R32" s="198">
        <f t="shared" si="8"/>
        <v>-2.0881670533642649E-2</v>
      </c>
      <c r="S32" s="197">
        <f t="shared" si="18"/>
        <v>4.4256604406783216E-3</v>
      </c>
      <c r="T32" s="199">
        <f t="shared" si="1"/>
        <v>2.0429899302865994E-2</v>
      </c>
      <c r="U32" s="196">
        <v>2479</v>
      </c>
      <c r="V32" s="196">
        <v>1692</v>
      </c>
      <c r="W32" s="196">
        <v>0</v>
      </c>
      <c r="X32" s="196">
        <v>995</v>
      </c>
      <c r="Y32" s="196">
        <v>2558</v>
      </c>
      <c r="Z32" s="197">
        <f t="shared" si="19"/>
        <v>1.5708542713567839</v>
      </c>
      <c r="AA32" s="198">
        <f t="shared" si="9"/>
        <v>0.51182033096926705</v>
      </c>
      <c r="AB32" s="197">
        <f t="shared" si="20"/>
        <v>4.7038314711701839E-3</v>
      </c>
      <c r="AC32" s="199">
        <f t="shared" si="2"/>
        <v>0.12383810999225407</v>
      </c>
      <c r="AD32" s="196">
        <v>5173</v>
      </c>
      <c r="AE32" s="196">
        <v>7955</v>
      </c>
      <c r="AF32" s="196">
        <v>0</v>
      </c>
      <c r="AG32" s="196">
        <v>5516</v>
      </c>
      <c r="AH32" s="196">
        <v>11784</v>
      </c>
      <c r="AI32" s="197">
        <f t="shared" si="21"/>
        <v>1.1363306744017403</v>
      </c>
      <c r="AJ32" s="198">
        <f t="shared" si="10"/>
        <v>0.48133249528598365</v>
      </c>
      <c r="AK32" s="197">
        <f t="shared" si="22"/>
        <v>5.0807601134461641E-3</v>
      </c>
      <c r="AL32" s="199">
        <f t="shared" si="3"/>
        <v>0.57048799380325332</v>
      </c>
      <c r="AM32" s="196">
        <v>855</v>
      </c>
      <c r="AN32" s="196">
        <v>1113</v>
      </c>
      <c r="AO32" s="196">
        <v>0</v>
      </c>
      <c r="AP32" s="196">
        <v>1236</v>
      </c>
      <c r="AQ32" s="196">
        <v>2216</v>
      </c>
      <c r="AR32" s="197">
        <f t="shared" si="23"/>
        <v>0.79288025889967639</v>
      </c>
      <c r="AS32" s="198">
        <f t="shared" si="11"/>
        <v>0.99101527403414202</v>
      </c>
      <c r="AT32" s="197">
        <f t="shared" si="24"/>
        <v>2.8227429520592266E-3</v>
      </c>
      <c r="AU32" s="199">
        <f t="shared" si="4"/>
        <v>0.10728117738187451</v>
      </c>
      <c r="AV32" s="196">
        <v>8902</v>
      </c>
      <c r="AW32" s="196">
        <v>11223</v>
      </c>
      <c r="AX32" s="196">
        <v>2891</v>
      </c>
      <c r="AY32" s="196">
        <v>7911</v>
      </c>
      <c r="AZ32" s="196">
        <v>17045</v>
      </c>
      <c r="BA32" s="197">
        <f t="shared" si="25"/>
        <v>1.1545948679054483</v>
      </c>
      <c r="BB32" s="198">
        <f t="shared" si="12"/>
        <v>0.51875612581306241</v>
      </c>
      <c r="BC32" s="197">
        <f t="shared" si="5"/>
        <v>2.4085926187591956E-3</v>
      </c>
      <c r="BD32" s="199">
        <f t="shared" si="6"/>
        <v>0.13995933384972889</v>
      </c>
      <c r="BE32" s="196">
        <v>10610</v>
      </c>
      <c r="BF32" s="196">
        <v>13370</v>
      </c>
      <c r="BG32" s="196">
        <v>3627</v>
      </c>
      <c r="BH32" s="196">
        <v>9571</v>
      </c>
      <c r="BI32" s="196">
        <v>20656</v>
      </c>
      <c r="BJ32" s="197">
        <f t="shared" si="26"/>
        <v>1.1581861874412289</v>
      </c>
      <c r="BK32" s="198">
        <f t="shared" si="13"/>
        <v>0.5449513836948392</v>
      </c>
      <c r="BL32" s="197">
        <f t="shared" si="27"/>
        <v>4.3416091404156181E-3</v>
      </c>
      <c r="BM32" s="199">
        <f t="shared" si="14"/>
        <v>1</v>
      </c>
    </row>
    <row r="33" spans="1:65" x14ac:dyDescent="0.25">
      <c r="A33" s="207" t="s">
        <v>237</v>
      </c>
      <c r="B33" s="195" t="s">
        <v>237</v>
      </c>
      <c r="C33" s="196">
        <v>3</v>
      </c>
      <c r="D33" s="196">
        <v>0</v>
      </c>
      <c r="E33" s="196">
        <v>0</v>
      </c>
      <c r="F33" s="196">
        <v>0</v>
      </c>
      <c r="G33" s="196">
        <v>73</v>
      </c>
      <c r="H33" s="197" t="str">
        <f t="shared" si="15"/>
        <v>-</v>
      </c>
      <c r="I33" s="198" t="str">
        <f t="shared" si="7"/>
        <v>-</v>
      </c>
      <c r="J33" s="197">
        <f t="shared" si="16"/>
        <v>2.1910078636172641E-3</v>
      </c>
      <c r="K33" s="199">
        <f t="shared" si="0"/>
        <v>4.7893977168350609E-3</v>
      </c>
      <c r="L33" s="196">
        <v>707</v>
      </c>
      <c r="M33" s="196">
        <v>571</v>
      </c>
      <c r="N33" s="196">
        <v>0</v>
      </c>
      <c r="O33" s="196">
        <v>326</v>
      </c>
      <c r="P33" s="196">
        <v>651</v>
      </c>
      <c r="Q33" s="197">
        <f t="shared" si="17"/>
        <v>0.99693251533742333</v>
      </c>
      <c r="R33" s="198">
        <f t="shared" si="8"/>
        <v>0.14010507880910672</v>
      </c>
      <c r="S33" s="197">
        <f t="shared" si="18"/>
        <v>6.8272629073023398E-3</v>
      </c>
      <c r="T33" s="199">
        <f t="shared" si="1"/>
        <v>4.2710930324104446E-2</v>
      </c>
      <c r="U33" s="196">
        <v>1764</v>
      </c>
      <c r="V33" s="196">
        <v>1691</v>
      </c>
      <c r="W33" s="196">
        <v>0</v>
      </c>
      <c r="X33" s="196">
        <v>810</v>
      </c>
      <c r="Y33" s="196">
        <v>1875</v>
      </c>
      <c r="Z33" s="197">
        <f t="shared" si="19"/>
        <v>1.3148148148148149</v>
      </c>
      <c r="AA33" s="198">
        <f t="shared" si="9"/>
        <v>0.10881135422826738</v>
      </c>
      <c r="AB33" s="197">
        <f t="shared" si="20"/>
        <v>3.4478827241767374E-3</v>
      </c>
      <c r="AC33" s="199">
        <f t="shared" si="2"/>
        <v>0.12301535231596904</v>
      </c>
      <c r="AD33" s="196">
        <v>3162</v>
      </c>
      <c r="AE33" s="196">
        <v>4169</v>
      </c>
      <c r="AF33" s="196">
        <v>0</v>
      </c>
      <c r="AG33" s="196">
        <v>4034</v>
      </c>
      <c r="AH33" s="196">
        <v>7125</v>
      </c>
      <c r="AI33" s="197">
        <f t="shared" si="21"/>
        <v>0.7662369856222111</v>
      </c>
      <c r="AJ33" s="198">
        <f t="shared" si="10"/>
        <v>0.70904293595586476</v>
      </c>
      <c r="AK33" s="197">
        <f t="shared" si="22"/>
        <v>3.071997268186008E-3</v>
      </c>
      <c r="AL33" s="199">
        <f t="shared" si="3"/>
        <v>0.46745833880068233</v>
      </c>
      <c r="AM33" s="196">
        <v>675</v>
      </c>
      <c r="AN33" s="196">
        <v>769</v>
      </c>
      <c r="AO33" s="196">
        <v>0</v>
      </c>
      <c r="AP33" s="196">
        <v>963</v>
      </c>
      <c r="AQ33" s="196">
        <v>1895</v>
      </c>
      <c r="AR33" s="197">
        <f t="shared" si="23"/>
        <v>0.96780893042575289</v>
      </c>
      <c r="AS33" s="198">
        <f t="shared" si="11"/>
        <v>1.4642392717815347</v>
      </c>
      <c r="AT33" s="197">
        <f t="shared" si="24"/>
        <v>2.4138528403214055E-3</v>
      </c>
      <c r="AU33" s="199">
        <f t="shared" si="4"/>
        <v>0.12432751607400604</v>
      </c>
      <c r="AV33" s="196">
        <v>6311</v>
      </c>
      <c r="AW33" s="196">
        <v>7200</v>
      </c>
      <c r="AX33" s="196">
        <v>2288</v>
      </c>
      <c r="AY33" s="196">
        <v>6133</v>
      </c>
      <c r="AZ33" s="196">
        <v>11619</v>
      </c>
      <c r="BA33" s="197">
        <f t="shared" si="25"/>
        <v>0.89450513614870375</v>
      </c>
      <c r="BB33" s="198">
        <f t="shared" si="12"/>
        <v>0.61375000000000002</v>
      </c>
      <c r="BC33" s="197">
        <f t="shared" si="5"/>
        <v>1.9062123527226011E-3</v>
      </c>
      <c r="BD33" s="199">
        <f t="shared" si="6"/>
        <v>0.15011153391943313</v>
      </c>
      <c r="BE33" s="196">
        <v>9788</v>
      </c>
      <c r="BF33" s="196">
        <v>10652</v>
      </c>
      <c r="BG33" s="196">
        <v>3538</v>
      </c>
      <c r="BH33" s="196">
        <v>8256</v>
      </c>
      <c r="BI33" s="196">
        <v>15242</v>
      </c>
      <c r="BJ33" s="197">
        <f t="shared" si="26"/>
        <v>0.84617248062015493</v>
      </c>
      <c r="BK33" s="198">
        <f t="shared" si="13"/>
        <v>0.43090499436725493</v>
      </c>
      <c r="BL33" s="197">
        <f t="shared" si="27"/>
        <v>3.2036602690847624E-3</v>
      </c>
      <c r="BM33" s="199">
        <f t="shared" si="14"/>
        <v>1</v>
      </c>
    </row>
    <row r="34" spans="1:65" x14ac:dyDescent="0.25">
      <c r="A34" s="207" t="s">
        <v>233</v>
      </c>
      <c r="B34" s="195" t="s">
        <v>233</v>
      </c>
      <c r="C34" s="196">
        <v>4</v>
      </c>
      <c r="D34" s="196">
        <v>5</v>
      </c>
      <c r="E34" s="196">
        <v>0</v>
      </c>
      <c r="F34" s="196">
        <v>0</v>
      </c>
      <c r="G34" s="196">
        <v>2</v>
      </c>
      <c r="H34" s="197" t="str">
        <f t="shared" si="15"/>
        <v>-</v>
      </c>
      <c r="I34" s="198">
        <f t="shared" si="7"/>
        <v>-0.6</v>
      </c>
      <c r="J34" s="197">
        <f t="shared" si="16"/>
        <v>6.0027612701842847E-5</v>
      </c>
      <c r="K34" s="199">
        <f t="shared" si="0"/>
        <v>4.0201005025125629E-4</v>
      </c>
      <c r="L34" s="196">
        <v>64</v>
      </c>
      <c r="M34" s="196">
        <v>50</v>
      </c>
      <c r="N34" s="196">
        <v>0</v>
      </c>
      <c r="O34" s="196">
        <v>65</v>
      </c>
      <c r="P34" s="196">
        <v>41</v>
      </c>
      <c r="Q34" s="197">
        <f t="shared" si="17"/>
        <v>-0.36923076923076925</v>
      </c>
      <c r="R34" s="198">
        <f t="shared" si="8"/>
        <v>-0.18000000000000005</v>
      </c>
      <c r="S34" s="197">
        <f t="shared" si="18"/>
        <v>4.2998122764884169E-4</v>
      </c>
      <c r="T34" s="199">
        <f t="shared" si="1"/>
        <v>8.2412060301507543E-3</v>
      </c>
      <c r="U34" s="196">
        <v>326</v>
      </c>
      <c r="V34" s="196">
        <v>257</v>
      </c>
      <c r="W34" s="196">
        <v>0</v>
      </c>
      <c r="X34" s="196">
        <v>81</v>
      </c>
      <c r="Y34" s="196">
        <v>290</v>
      </c>
      <c r="Z34" s="197">
        <f t="shared" si="19"/>
        <v>2.5802469135802468</v>
      </c>
      <c r="AA34" s="198">
        <f t="shared" si="9"/>
        <v>0.12840466926070038</v>
      </c>
      <c r="AB34" s="197">
        <f t="shared" si="20"/>
        <v>5.3327252800600209E-4</v>
      </c>
      <c r="AC34" s="199">
        <f t="shared" si="2"/>
        <v>5.8291457286432161E-2</v>
      </c>
      <c r="AD34" s="196">
        <v>1247</v>
      </c>
      <c r="AE34" s="196">
        <v>1260</v>
      </c>
      <c r="AF34" s="196">
        <v>0</v>
      </c>
      <c r="AG34" s="196">
        <v>2020</v>
      </c>
      <c r="AH34" s="196">
        <v>2263</v>
      </c>
      <c r="AI34" s="197">
        <f t="shared" si="21"/>
        <v>0.1202970297029704</v>
      </c>
      <c r="AJ34" s="198">
        <f t="shared" si="10"/>
        <v>0.79603174603174609</v>
      </c>
      <c r="AK34" s="197">
        <f t="shared" si="22"/>
        <v>9.7570944812700865E-4</v>
      </c>
      <c r="AL34" s="199">
        <f t="shared" si="3"/>
        <v>0.45487437185929647</v>
      </c>
      <c r="AM34" s="196">
        <v>1122</v>
      </c>
      <c r="AN34" s="196">
        <v>997</v>
      </c>
      <c r="AO34" s="196">
        <v>0</v>
      </c>
      <c r="AP34" s="196">
        <v>1946</v>
      </c>
      <c r="AQ34" s="196">
        <v>2064</v>
      </c>
      <c r="AR34" s="197">
        <f t="shared" si="23"/>
        <v>6.0637204522096644E-2</v>
      </c>
      <c r="AS34" s="198">
        <f t="shared" si="11"/>
        <v>1.0702106318956872</v>
      </c>
      <c r="AT34" s="197">
        <f t="shared" si="24"/>
        <v>2.6291252044450559E-3</v>
      </c>
      <c r="AU34" s="199">
        <f t="shared" si="4"/>
        <v>0.41487437185929649</v>
      </c>
      <c r="AV34" s="196">
        <v>2763</v>
      </c>
      <c r="AW34" s="196">
        <v>2569</v>
      </c>
      <c r="AX34" s="196">
        <v>1599</v>
      </c>
      <c r="AY34" s="196">
        <v>4112</v>
      </c>
      <c r="AZ34" s="196">
        <v>4660</v>
      </c>
      <c r="BA34" s="197">
        <f t="shared" si="25"/>
        <v>0.13326848249027234</v>
      </c>
      <c r="BB34" s="198">
        <f t="shared" si="12"/>
        <v>0.81393538341767235</v>
      </c>
      <c r="BC34" s="197">
        <f t="shared" si="5"/>
        <v>1.3321824965049996E-3</v>
      </c>
      <c r="BD34" s="199">
        <f t="shared" si="6"/>
        <v>0.32140703517587937</v>
      </c>
      <c r="BE34" s="196">
        <v>2990</v>
      </c>
      <c r="BF34" s="196">
        <v>2802</v>
      </c>
      <c r="BG34" s="196">
        <v>1721</v>
      </c>
      <c r="BH34" s="196">
        <v>4449</v>
      </c>
      <c r="BI34" s="196">
        <v>4975</v>
      </c>
      <c r="BJ34" s="197">
        <f t="shared" si="26"/>
        <v>0.11822881546414932</v>
      </c>
      <c r="BK34" s="198">
        <f t="shared" si="13"/>
        <v>0.77551748750892213</v>
      </c>
      <c r="BL34" s="197">
        <f t="shared" si="27"/>
        <v>1.0456770659163295E-3</v>
      </c>
      <c r="BM34" s="199">
        <f t="shared" si="14"/>
        <v>1</v>
      </c>
    </row>
    <row r="35" spans="1:65" x14ac:dyDescent="0.25">
      <c r="A35" s="207" t="s">
        <v>239</v>
      </c>
      <c r="B35" s="195" t="s">
        <v>239</v>
      </c>
      <c r="C35" s="196">
        <v>784</v>
      </c>
      <c r="D35" s="196">
        <v>887</v>
      </c>
      <c r="E35" s="196">
        <v>0</v>
      </c>
      <c r="F35" s="196">
        <v>3</v>
      </c>
      <c r="G35" s="196">
        <v>49</v>
      </c>
      <c r="H35" s="197">
        <f t="shared" si="15"/>
        <v>15.333333333333332</v>
      </c>
      <c r="I35" s="198">
        <f t="shared" si="7"/>
        <v>-0.94475760992108226</v>
      </c>
      <c r="J35" s="197">
        <f t="shared" si="16"/>
        <v>1.4706765111951498E-3</v>
      </c>
      <c r="K35" s="199">
        <f t="shared" si="0"/>
        <v>6.2380649267982178E-3</v>
      </c>
      <c r="L35" s="196">
        <v>1880</v>
      </c>
      <c r="M35" s="196">
        <v>2392</v>
      </c>
      <c r="N35" s="196">
        <v>0</v>
      </c>
      <c r="O35" s="196">
        <v>95</v>
      </c>
      <c r="P35" s="196">
        <v>265</v>
      </c>
      <c r="Q35" s="197">
        <f t="shared" si="17"/>
        <v>1.7894736842105261</v>
      </c>
      <c r="R35" s="198">
        <f t="shared" si="8"/>
        <v>-0.88921404682274252</v>
      </c>
      <c r="S35" s="197">
        <f t="shared" si="18"/>
        <v>2.7791469591937328E-3</v>
      </c>
      <c r="T35" s="199">
        <f t="shared" si="1"/>
        <v>3.373647358370465E-2</v>
      </c>
      <c r="U35" s="196">
        <v>9654</v>
      </c>
      <c r="V35" s="196">
        <v>8330</v>
      </c>
      <c r="W35" s="196">
        <v>0</v>
      </c>
      <c r="X35" s="196">
        <v>545</v>
      </c>
      <c r="Y35" s="196">
        <v>828</v>
      </c>
      <c r="Z35" s="197">
        <f t="shared" si="19"/>
        <v>0.51926605504587164</v>
      </c>
      <c r="AA35" s="198">
        <f t="shared" si="9"/>
        <v>-0.90060024009603845</v>
      </c>
      <c r="AB35" s="197">
        <f t="shared" si="20"/>
        <v>1.5225850109964474E-3</v>
      </c>
      <c r="AC35" s="199">
        <f t="shared" si="2"/>
        <v>0.1054105665181413</v>
      </c>
      <c r="AD35" s="196">
        <v>15934</v>
      </c>
      <c r="AE35" s="196">
        <v>21487</v>
      </c>
      <c r="AF35" s="196">
        <v>0</v>
      </c>
      <c r="AG35" s="196">
        <v>2571</v>
      </c>
      <c r="AH35" s="196">
        <v>3297</v>
      </c>
      <c r="AI35" s="197">
        <f t="shared" si="21"/>
        <v>0.2823803967327887</v>
      </c>
      <c r="AJ35" s="198">
        <f t="shared" si="10"/>
        <v>-0.846558384139247</v>
      </c>
      <c r="AK35" s="197">
        <f t="shared" si="22"/>
        <v>1.4215263148363887E-3</v>
      </c>
      <c r="AL35" s="199">
        <f t="shared" si="3"/>
        <v>0.41973265436028007</v>
      </c>
      <c r="AM35" s="196">
        <v>7853</v>
      </c>
      <c r="AN35" s="196">
        <v>8318</v>
      </c>
      <c r="AO35" s="196">
        <v>0</v>
      </c>
      <c r="AP35" s="196">
        <v>892</v>
      </c>
      <c r="AQ35" s="196">
        <v>1524</v>
      </c>
      <c r="AR35" s="197">
        <f t="shared" si="23"/>
        <v>0.70852017937219736</v>
      </c>
      <c r="AS35" s="198">
        <f t="shared" si="11"/>
        <v>-0.81678288050012027</v>
      </c>
      <c r="AT35" s="197">
        <f t="shared" si="24"/>
        <v>1.9412726800262913E-3</v>
      </c>
      <c r="AU35" s="199">
        <f t="shared" si="4"/>
        <v>0.19401654996817314</v>
      </c>
      <c r="AV35" s="196">
        <v>36105</v>
      </c>
      <c r="AW35" s="196">
        <v>41414</v>
      </c>
      <c r="AX35" s="196">
        <v>8281</v>
      </c>
      <c r="AY35" s="196">
        <v>4106</v>
      </c>
      <c r="AZ35" s="196">
        <v>5963</v>
      </c>
      <c r="BA35" s="197">
        <f t="shared" si="25"/>
        <v>0.45226497808085719</v>
      </c>
      <c r="BB35" s="198">
        <f t="shared" si="12"/>
        <v>-0.8560148741971314</v>
      </c>
      <c r="BC35" s="197">
        <f t="shared" si="5"/>
        <v>6.8991890266153237E-3</v>
      </c>
      <c r="BD35" s="199">
        <f t="shared" si="6"/>
        <v>1.0542329726288988</v>
      </c>
      <c r="BE35" s="196">
        <v>53207</v>
      </c>
      <c r="BF35" s="196">
        <v>58773</v>
      </c>
      <c r="BG35" s="196">
        <v>11884</v>
      </c>
      <c r="BH35" s="196">
        <v>5998</v>
      </c>
      <c r="BI35" s="196">
        <v>7855</v>
      </c>
      <c r="BJ35" s="197">
        <f t="shared" si="26"/>
        <v>0.30960320106702244</v>
      </c>
      <c r="BK35" s="198">
        <f t="shared" si="13"/>
        <v>-0.8663501948173481</v>
      </c>
      <c r="BL35" s="197">
        <f t="shared" si="27"/>
        <v>1.6510137392508075E-3</v>
      </c>
      <c r="BM35" s="199">
        <f t="shared" si="14"/>
        <v>1</v>
      </c>
    </row>
    <row r="36" spans="1:65" x14ac:dyDescent="0.25">
      <c r="A36" s="207" t="s">
        <v>217</v>
      </c>
      <c r="B36" s="195" t="s">
        <v>217</v>
      </c>
      <c r="C36" s="196">
        <v>34</v>
      </c>
      <c r="D36" s="196">
        <v>75</v>
      </c>
      <c r="E36" s="196">
        <v>0</v>
      </c>
      <c r="F36" s="196">
        <v>0</v>
      </c>
      <c r="G36" s="196">
        <v>73</v>
      </c>
      <c r="H36" s="197" t="str">
        <f t="shared" si="15"/>
        <v>-</v>
      </c>
      <c r="I36" s="198">
        <f t="shared" si="7"/>
        <v>-2.6666666666666616E-2</v>
      </c>
      <c r="J36" s="197">
        <f t="shared" si="16"/>
        <v>2.1910078636172641E-3</v>
      </c>
      <c r="K36" s="199">
        <f t="shared" si="0"/>
        <v>1.6463689670726207E-2</v>
      </c>
      <c r="L36" s="196">
        <v>165</v>
      </c>
      <c r="M36" s="196">
        <v>220</v>
      </c>
      <c r="N36" s="196">
        <v>0</v>
      </c>
      <c r="O36" s="196">
        <v>20</v>
      </c>
      <c r="P36" s="196">
        <v>217</v>
      </c>
      <c r="Q36" s="197">
        <f t="shared" si="17"/>
        <v>9.85</v>
      </c>
      <c r="R36" s="198">
        <f t="shared" si="8"/>
        <v>-1.3636363636363669E-2</v>
      </c>
      <c r="S36" s="197">
        <f t="shared" si="18"/>
        <v>2.2757543024341134E-3</v>
      </c>
      <c r="T36" s="199">
        <f t="shared" si="1"/>
        <v>4.8940009021199819E-2</v>
      </c>
      <c r="U36" s="196">
        <v>350</v>
      </c>
      <c r="V36" s="196">
        <v>303</v>
      </c>
      <c r="W36" s="196">
        <v>0</v>
      </c>
      <c r="X36" s="196">
        <v>149</v>
      </c>
      <c r="Y36" s="196">
        <v>358</v>
      </c>
      <c r="Z36" s="197">
        <f t="shared" si="19"/>
        <v>1.4026845637583891</v>
      </c>
      <c r="AA36" s="198">
        <f t="shared" si="9"/>
        <v>0.18151815181518161</v>
      </c>
      <c r="AB36" s="197">
        <f t="shared" si="20"/>
        <v>6.583157414694784E-4</v>
      </c>
      <c r="AC36" s="199">
        <f t="shared" si="2"/>
        <v>8.0739738385205234E-2</v>
      </c>
      <c r="AD36" s="196">
        <v>789</v>
      </c>
      <c r="AE36" s="196">
        <v>1211</v>
      </c>
      <c r="AF36" s="196">
        <v>0</v>
      </c>
      <c r="AG36" s="196">
        <v>427</v>
      </c>
      <c r="AH36" s="196">
        <v>1753</v>
      </c>
      <c r="AI36" s="197">
        <f t="shared" si="21"/>
        <v>3.105386416861827</v>
      </c>
      <c r="AJ36" s="198">
        <f t="shared" si="10"/>
        <v>0.44756399669694469</v>
      </c>
      <c r="AK36" s="197">
        <f t="shared" si="22"/>
        <v>7.5581911735158908E-4</v>
      </c>
      <c r="AL36" s="199">
        <f t="shared" si="3"/>
        <v>0.39535408209291834</v>
      </c>
      <c r="AM36" s="196">
        <v>722</v>
      </c>
      <c r="AN36" s="196">
        <v>692</v>
      </c>
      <c r="AO36" s="196">
        <v>0</v>
      </c>
      <c r="AP36" s="196">
        <v>322</v>
      </c>
      <c r="AQ36" s="196">
        <v>1223</v>
      </c>
      <c r="AR36" s="197">
        <f t="shared" si="23"/>
        <v>2.798136645962733</v>
      </c>
      <c r="AS36" s="198">
        <f t="shared" si="11"/>
        <v>0.76734104046242768</v>
      </c>
      <c r="AT36" s="197">
        <f t="shared" si="24"/>
        <v>1.5578585877113872E-3</v>
      </c>
      <c r="AU36" s="199">
        <f t="shared" si="4"/>
        <v>0.27582318448353632</v>
      </c>
      <c r="AV36" s="196">
        <v>2060</v>
      </c>
      <c r="AW36" s="196">
        <v>2501</v>
      </c>
      <c r="AX36" s="196">
        <v>1073</v>
      </c>
      <c r="AY36" s="196">
        <v>918</v>
      </c>
      <c r="AZ36" s="196">
        <v>3624</v>
      </c>
      <c r="BA36" s="197">
        <f t="shared" si="25"/>
        <v>2.9477124183006538</v>
      </c>
      <c r="BB36" s="198">
        <f t="shared" si="12"/>
        <v>0.4490203918432627</v>
      </c>
      <c r="BC36" s="197">
        <f t="shared" si="5"/>
        <v>8.9395360772349258E-4</v>
      </c>
      <c r="BD36" s="199">
        <f t="shared" si="6"/>
        <v>0.24199368516012629</v>
      </c>
      <c r="BE36" s="196">
        <v>2829</v>
      </c>
      <c r="BF36" s="196">
        <v>3482</v>
      </c>
      <c r="BG36" s="196">
        <v>1448</v>
      </c>
      <c r="BH36" s="196">
        <v>1141</v>
      </c>
      <c r="BI36" s="196">
        <v>4434</v>
      </c>
      <c r="BJ36" s="197">
        <f t="shared" si="26"/>
        <v>2.8860648553900088</v>
      </c>
      <c r="BK36" s="198">
        <f t="shared" si="13"/>
        <v>0.27340608845491099</v>
      </c>
      <c r="BL36" s="197">
        <f t="shared" si="27"/>
        <v>9.31966253321207E-4</v>
      </c>
      <c r="BM36" s="199">
        <f t="shared" si="14"/>
        <v>1</v>
      </c>
    </row>
    <row r="37" spans="1:65" x14ac:dyDescent="0.25">
      <c r="A37" s="200" t="s">
        <v>377</v>
      </c>
      <c r="B37" s="201" t="s">
        <v>377</v>
      </c>
      <c r="C37" s="202">
        <f>C12-SUM(C13:C36)</f>
        <v>5908</v>
      </c>
      <c r="D37" s="202">
        <f>D12-SUM(D13:D36)</f>
        <v>5159</v>
      </c>
      <c r="E37" s="202">
        <f>E12-SUM(E13:E36)</f>
        <v>0</v>
      </c>
      <c r="F37" s="202">
        <f>F12-SUM(F13:F36)</f>
        <v>1313</v>
      </c>
      <c r="G37" s="202">
        <f>G12-SUM(G13:G36)</f>
        <v>2697</v>
      </c>
      <c r="H37" s="203">
        <f t="shared" si="15"/>
        <v>1.0540746382330539</v>
      </c>
      <c r="I37" s="204">
        <f t="shared" si="7"/>
        <v>-0.4772242682690444</v>
      </c>
      <c r="J37" s="203">
        <f t="shared" si="16"/>
        <v>8.0947235728435082E-2</v>
      </c>
      <c r="K37" s="205">
        <f t="shared" si="0"/>
        <v>1.0488123570861915E-2</v>
      </c>
      <c r="L37" s="202">
        <f>L12-SUM(L13:L36)</f>
        <v>26751</v>
      </c>
      <c r="M37" s="202">
        <f>M12-SUM(M13:M36)</f>
        <v>30727</v>
      </c>
      <c r="N37" s="202">
        <f>N12-SUM(N13:N36)</f>
        <v>0</v>
      </c>
      <c r="O37" s="202">
        <f>O12-SUM(O13:O36)</f>
        <v>2457</v>
      </c>
      <c r="P37" s="202">
        <f>P12-SUM(P13:P36)</f>
        <v>11255</v>
      </c>
      <c r="Q37" s="203">
        <f t="shared" si="17"/>
        <v>3.5807895807895811</v>
      </c>
      <c r="R37" s="204">
        <f t="shared" si="8"/>
        <v>-0.63370976665473355</v>
      </c>
      <c r="S37" s="203">
        <f t="shared" si="18"/>
        <v>0.11803509066311495</v>
      </c>
      <c r="T37" s="205">
        <f t="shared" si="1"/>
        <v>4.3768569073062986E-2</v>
      </c>
      <c r="U37" s="202">
        <f>U12-SUM(U13:U36)</f>
        <v>41754</v>
      </c>
      <c r="V37" s="202">
        <f>V12-SUM(V13:V36)</f>
        <v>48314</v>
      </c>
      <c r="W37" s="202">
        <f>W12-SUM(W13:W36)</f>
        <v>0</v>
      </c>
      <c r="X37" s="202">
        <f>X12-SUM(X13:X36)</f>
        <v>36968</v>
      </c>
      <c r="Y37" s="202">
        <f>Y12-SUM(Y13:Y36)</f>
        <v>64371</v>
      </c>
      <c r="Z37" s="203">
        <f t="shared" si="19"/>
        <v>0.74126271369833363</v>
      </c>
      <c r="AA37" s="204">
        <f t="shared" si="9"/>
        <v>0.33234673179616681</v>
      </c>
      <c r="AB37" s="203">
        <f t="shared" si="20"/>
        <v>0.11836995138025641</v>
      </c>
      <c r="AC37" s="205">
        <f t="shared" si="2"/>
        <v>0.250326660133464</v>
      </c>
      <c r="AD37" s="202">
        <f>AD12-SUM(AD13:AD36)</f>
        <v>117999</v>
      </c>
      <c r="AE37" s="202">
        <f>AE12-SUM(AE13:AE36)</f>
        <v>108559</v>
      </c>
      <c r="AF37" s="202">
        <f>AF12-SUM(AF13:AF36)</f>
        <v>0</v>
      </c>
      <c r="AG37" s="202">
        <f>AG12-SUM(AG13:AG36)</f>
        <v>50899</v>
      </c>
      <c r="AH37" s="202">
        <f>AH12-SUM(AH13:AH36)</f>
        <v>90488</v>
      </c>
      <c r="AI37" s="203">
        <f t="shared" si="21"/>
        <v>0.77779524155680857</v>
      </c>
      <c r="AJ37" s="204">
        <f t="shared" si="10"/>
        <v>-0.16646247662561375</v>
      </c>
      <c r="AK37" s="203">
        <f t="shared" si="22"/>
        <v>3.9014580884717966E-2</v>
      </c>
      <c r="AL37" s="205">
        <f t="shared" si="3"/>
        <v>0.35189073996297854</v>
      </c>
      <c r="AM37" s="202">
        <f>AM12-SUM(AM13:AM36)</f>
        <v>20817</v>
      </c>
      <c r="AN37" s="202">
        <f>AN12-SUM(AN13:AN36)</f>
        <v>20685</v>
      </c>
      <c r="AO37" s="202">
        <f>AO12-SUM(AO13:AO36)</f>
        <v>0</v>
      </c>
      <c r="AP37" s="202">
        <f>AP12-SUM(AP13:AP36)</f>
        <v>15316</v>
      </c>
      <c r="AQ37" s="202">
        <f>AQ12-SUM(AQ13:AQ36)</f>
        <v>31233</v>
      </c>
      <c r="AR37" s="203">
        <f t="shared" si="23"/>
        <v>1.039240010446592</v>
      </c>
      <c r="AS37" s="204">
        <f t="shared" si="11"/>
        <v>0.50993473531544597</v>
      </c>
      <c r="AT37" s="203">
        <f t="shared" si="24"/>
        <v>3.978462573179866E-2</v>
      </c>
      <c r="AU37" s="205">
        <f t="shared" si="4"/>
        <v>0.12145923748191703</v>
      </c>
      <c r="AV37" s="202">
        <f>AV12-SUM(AV13:AV36)</f>
        <v>213229</v>
      </c>
      <c r="AW37" s="202">
        <f>AW12-SUM(AW13:AW36)</f>
        <v>213444</v>
      </c>
      <c r="AX37" s="202">
        <f>AX12-SUM(AX13:AX36)</f>
        <v>65783</v>
      </c>
      <c r="AY37" s="202">
        <f>AY12-SUM(AY13:AY36)</f>
        <v>106953</v>
      </c>
      <c r="AZ37" s="202">
        <f>AZ12-SUM(AZ13:AZ36)</f>
        <v>200044</v>
      </c>
      <c r="BA37" s="203">
        <f t="shared" si="25"/>
        <v>0.87039166736790929</v>
      </c>
      <c r="BB37" s="204">
        <f t="shared" si="12"/>
        <v>-6.2779932909802993E-2</v>
      </c>
      <c r="BC37" s="203">
        <f t="shared" si="5"/>
        <v>5.4806104545083424E-2</v>
      </c>
      <c r="BD37" s="205">
        <f t="shared" si="6"/>
        <v>0.25581766142454931</v>
      </c>
      <c r="BE37" s="202">
        <f>BE12-SUM(BE13:BE36)</f>
        <v>269630</v>
      </c>
      <c r="BF37" s="202">
        <f>BF12-SUM(BF13:BF36)</f>
        <v>270305</v>
      </c>
      <c r="BG37" s="202">
        <f>BG12-SUM(BG13:BG36)</f>
        <v>88464</v>
      </c>
      <c r="BH37" s="202">
        <f>BH12-SUM(BH13:BH36)</f>
        <v>149773</v>
      </c>
      <c r="BI37" s="202">
        <f>BI12-SUM(BI13:BI36)</f>
        <v>257148</v>
      </c>
      <c r="BJ37" s="203">
        <f t="shared" si="26"/>
        <v>0.71691826964806737</v>
      </c>
      <c r="BK37" s="204">
        <f t="shared" si="13"/>
        <v>-4.8674645308077857E-2</v>
      </c>
      <c r="BL37" s="203">
        <f t="shared" si="27"/>
        <v>5.4048998220352217E-2</v>
      </c>
      <c r="BM37" s="205">
        <f t="shared" si="14"/>
        <v>1</v>
      </c>
    </row>
    <row r="38" spans="1:65" ht="6" customHeight="1" x14ac:dyDescent="0.25">
      <c r="C38" s="149"/>
      <c r="D38" s="149"/>
      <c r="E38" s="149"/>
      <c r="F38" s="149"/>
      <c r="G38" s="149"/>
      <c r="H38" s="149"/>
      <c r="L38" s="149"/>
      <c r="M38" s="149"/>
      <c r="N38" s="149"/>
      <c r="O38" s="149"/>
      <c r="P38" s="149"/>
      <c r="Q38" s="149"/>
      <c r="U38" s="149"/>
      <c r="V38" s="149"/>
      <c r="W38" s="149"/>
      <c r="X38" s="149"/>
      <c r="Y38" s="149"/>
      <c r="Z38" s="149"/>
      <c r="AD38" s="149"/>
      <c r="AE38" s="149"/>
      <c r="AF38" s="149"/>
      <c r="AG38" s="149"/>
      <c r="AH38" s="149"/>
      <c r="AI38" s="149"/>
      <c r="AM38" s="149"/>
      <c r="AN38" s="149"/>
      <c r="AO38" s="149"/>
      <c r="AP38" s="149"/>
      <c r="AQ38" s="149"/>
      <c r="AR38" s="149"/>
      <c r="AV38" s="149"/>
      <c r="AW38" s="149"/>
      <c r="AX38" s="149"/>
      <c r="AY38" s="149"/>
      <c r="AZ38" s="149"/>
      <c r="BA38" s="149"/>
      <c r="BE38" s="149"/>
      <c r="BF38" s="149"/>
      <c r="BG38" s="149"/>
      <c r="BH38" s="149"/>
      <c r="BI38" s="149"/>
      <c r="BJ38" s="149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108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4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6DDB9-A0EE-4458-A30A-4950AECA0DE7}"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391</v>
      </c>
      <c r="C1" s="1"/>
      <c r="D1" s="1"/>
      <c r="F1" s="226"/>
      <c r="G1" s="226"/>
      <c r="H1" s="226"/>
      <c r="J1" s="226"/>
    </row>
    <row r="3" spans="1:31" s="4" customFormat="1" ht="25.5" customHeight="1" thickBot="1" x14ac:dyDescent="0.3">
      <c r="B3" s="52" t="s">
        <v>392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2" t="s">
        <v>525</v>
      </c>
      <c r="D5" s="182" t="s">
        <v>520</v>
      </c>
      <c r="E5" s="182" t="s">
        <v>521</v>
      </c>
      <c r="F5" s="182" t="s">
        <v>522</v>
      </c>
      <c r="G5" s="183" t="str">
        <f>CONCATENATE("var. ",RIGHT(F5,2),"/",RIGHT(E5,2))</f>
        <v>var. 21/20</v>
      </c>
      <c r="H5" s="183" t="str">
        <f>CONCATENATE("dif. ",RIGHT(F5,2),"/",RIGHT(E5,2))</f>
        <v>dif. 21/20</v>
      </c>
      <c r="I5" s="183" t="str">
        <f>CONCATENATE("%/s total España ",RIGHT(F5,4))</f>
        <v>%/s total España 2021</v>
      </c>
      <c r="J5" s="182" t="s">
        <v>523</v>
      </c>
      <c r="K5" s="183" t="str">
        <f>CONCATENATE("var. ",RIGHT(J5,2),"/",RIGHT(F5,2))</f>
        <v>var. 22/21</v>
      </c>
      <c r="L5" s="183" t="str">
        <f>CONCATENATE("dif. ",RIGHT(J5,2),"/",RIGHT(F5,2))</f>
        <v>dif. 22/21</v>
      </c>
      <c r="M5" s="183" t="str">
        <f>CONCATENATE("%/s total España ",RIGHT(J5,4))</f>
        <v>%/s total España 2022</v>
      </c>
      <c r="N5" s="182" t="s">
        <v>524</v>
      </c>
      <c r="O5" s="183" t="str">
        <f>CONCATENATE("var. ",RIGHT(N5,2),"/",RIGHT(J5,2))</f>
        <v>var. 23/22</v>
      </c>
      <c r="P5" s="183" t="str">
        <f>CONCATENATE("dif. ",RIGHT(N5,2),"/",RIGHT(J5,2))</f>
        <v>dif. 23/22</v>
      </c>
      <c r="Q5" s="183" t="str">
        <f>CONCATENATE("var. ",RIGHT(N5,2),"/",RIGHT(D5,2))</f>
        <v>var. 23/19</v>
      </c>
      <c r="R5" s="183" t="str">
        <f>CONCATENATE("dif. ",RIGHT(N5,2),"/",RIGHT(D5,2))</f>
        <v>dif. 23/19</v>
      </c>
      <c r="S5" s="183" t="str">
        <f>CONCATENATE("%/s total España ",RIGHT(N5,4))</f>
        <v>%/s total España 2023</v>
      </c>
      <c r="T5" s="183" t="str">
        <f>CONCATENATE("%/s total Turistas ",RIGHT(N5,4))</f>
        <v>%/s total Turistas 2023</v>
      </c>
      <c r="AE5" s="1"/>
    </row>
    <row r="6" spans="1:31" s="4" customFormat="1" ht="18.75" x14ac:dyDescent="0.3">
      <c r="B6" s="227" t="s">
        <v>393</v>
      </c>
      <c r="C6" s="228">
        <v>1941334</v>
      </c>
      <c r="D6" s="228">
        <v>1958653</v>
      </c>
      <c r="E6" s="228">
        <v>948382</v>
      </c>
      <c r="F6" s="228">
        <v>378303</v>
      </c>
      <c r="G6" s="229">
        <f t="shared" ref="G6:G11" si="0">F6/E6-1</f>
        <v>-0.60110693792163916</v>
      </c>
      <c r="H6" s="228">
        <f t="shared" ref="H6:H11" si="1">F6-E6</f>
        <v>-570079</v>
      </c>
      <c r="I6" s="229"/>
      <c r="J6" s="228">
        <v>1821530</v>
      </c>
      <c r="K6" s="229">
        <f t="shared" ref="K6:K11" si="2">J6/F6-1</f>
        <v>3.8150027887698483</v>
      </c>
      <c r="L6" s="228">
        <f t="shared" ref="L6:L11" si="3">J6-F6</f>
        <v>1443227</v>
      </c>
      <c r="M6" s="229"/>
      <c r="N6" s="228">
        <v>2083845</v>
      </c>
      <c r="O6" s="229">
        <f t="shared" ref="O6:O11" si="4">N6/J6-1</f>
        <v>0.14400805915905868</v>
      </c>
      <c r="P6" s="228">
        <f t="shared" ref="P6:P11" si="5">N6-J6</f>
        <v>262315</v>
      </c>
      <c r="Q6" s="229">
        <f t="shared" ref="Q6:Q11" si="6">N6/D6-1</f>
        <v>6.3917396292247686E-2</v>
      </c>
      <c r="R6" s="228">
        <f t="shared" ref="R6:R11" si="7">N6-D6</f>
        <v>125192</v>
      </c>
      <c r="S6" s="229"/>
      <c r="T6" s="229"/>
      <c r="V6" s="109"/>
      <c r="AE6" s="1"/>
    </row>
    <row r="7" spans="1:31" ht="18.75" x14ac:dyDescent="0.3">
      <c r="A7" s="4"/>
      <c r="B7" s="227" t="s">
        <v>394</v>
      </c>
      <c r="C7" s="228">
        <v>351904</v>
      </c>
      <c r="D7" s="228">
        <v>354708</v>
      </c>
      <c r="E7" s="228">
        <v>140877</v>
      </c>
      <c r="F7" s="228">
        <v>194447</v>
      </c>
      <c r="G7" s="229">
        <f t="shared" si="0"/>
        <v>0.38026079487780118</v>
      </c>
      <c r="H7" s="228">
        <f t="shared" si="1"/>
        <v>53570</v>
      </c>
      <c r="I7" s="229">
        <f>F7/$F$7</f>
        <v>1</v>
      </c>
      <c r="J7" s="228">
        <v>345836</v>
      </c>
      <c r="K7" s="229">
        <f t="shared" si="2"/>
        <v>0.77856176747391315</v>
      </c>
      <c r="L7" s="228">
        <f t="shared" si="3"/>
        <v>151389</v>
      </c>
      <c r="M7" s="229">
        <f>J7/$J$7</f>
        <v>1</v>
      </c>
      <c r="N7" s="228">
        <v>360629</v>
      </c>
      <c r="O7" s="229">
        <f t="shared" si="4"/>
        <v>4.2774609930718688E-2</v>
      </c>
      <c r="P7" s="228">
        <f t="shared" si="5"/>
        <v>14793</v>
      </c>
      <c r="Q7" s="229">
        <f t="shared" si="6"/>
        <v>1.6692603493577707E-2</v>
      </c>
      <c r="R7" s="228">
        <f t="shared" si="7"/>
        <v>5921</v>
      </c>
      <c r="S7" s="229">
        <f>N7/$N$7</f>
        <v>1</v>
      </c>
      <c r="T7" s="229">
        <f>N7/$N$6</f>
        <v>0.17305941660728125</v>
      </c>
      <c r="V7" s="109"/>
      <c r="W7" s="149"/>
      <c r="AE7" s="1" t="s">
        <v>395</v>
      </c>
    </row>
    <row r="8" spans="1:31" ht="15.75" x14ac:dyDescent="0.25">
      <c r="A8" s="4"/>
      <c r="B8" s="230" t="s">
        <v>170</v>
      </c>
      <c r="C8" s="231">
        <v>213341</v>
      </c>
      <c r="D8" s="231">
        <v>224805</v>
      </c>
      <c r="E8" s="231">
        <v>89409</v>
      </c>
      <c r="F8" s="231">
        <v>59393</v>
      </c>
      <c r="G8" s="232">
        <f t="shared" si="0"/>
        <v>-0.33571564383898711</v>
      </c>
      <c r="H8" s="231">
        <f t="shared" si="1"/>
        <v>-30016</v>
      </c>
      <c r="I8" s="232">
        <f>F8/$F$7</f>
        <v>0.30544569985651615</v>
      </c>
      <c r="J8" s="231">
        <v>196651</v>
      </c>
      <c r="K8" s="232">
        <f t="shared" si="2"/>
        <v>2.3110130823497719</v>
      </c>
      <c r="L8" s="231">
        <f t="shared" si="3"/>
        <v>137258</v>
      </c>
      <c r="M8" s="232">
        <f>J8/$J$7</f>
        <v>0.5686250130119479</v>
      </c>
      <c r="N8" s="231">
        <v>222242</v>
      </c>
      <c r="O8" s="232">
        <f t="shared" si="4"/>
        <v>0.13013409542794085</v>
      </c>
      <c r="P8" s="231">
        <f t="shared" si="5"/>
        <v>25591</v>
      </c>
      <c r="Q8" s="232">
        <f t="shared" si="6"/>
        <v>-1.1400991970819119E-2</v>
      </c>
      <c r="R8" s="231">
        <f t="shared" si="7"/>
        <v>-2563</v>
      </c>
      <c r="S8" s="232">
        <f>N8/$N$7</f>
        <v>0.61626214197970763</v>
      </c>
      <c r="T8" s="232">
        <f>N8/$N$6</f>
        <v>0.10664996676816174</v>
      </c>
      <c r="V8" s="109"/>
      <c r="W8" s="149"/>
      <c r="AE8" s="1" t="s">
        <v>396</v>
      </c>
    </row>
    <row r="9" spans="1:31" s="4" customFormat="1" x14ac:dyDescent="0.25">
      <c r="B9" s="233" t="s">
        <v>98</v>
      </c>
      <c r="C9" s="234">
        <v>138563</v>
      </c>
      <c r="D9" s="234">
        <v>129903</v>
      </c>
      <c r="E9" s="234">
        <v>51468</v>
      </c>
      <c r="F9" s="234">
        <v>135054</v>
      </c>
      <c r="G9" s="235">
        <f t="shared" si="0"/>
        <v>1.624038237351364</v>
      </c>
      <c r="H9" s="236">
        <f t="shared" si="1"/>
        <v>83586</v>
      </c>
      <c r="I9" s="237">
        <f>F9/$F$7</f>
        <v>0.69455430014348385</v>
      </c>
      <c r="J9" s="234">
        <v>149185</v>
      </c>
      <c r="K9" s="235">
        <f t="shared" si="2"/>
        <v>0.10463222118559989</v>
      </c>
      <c r="L9" s="236">
        <f t="shared" si="3"/>
        <v>14131</v>
      </c>
      <c r="M9" s="237">
        <f>J9/$J$7</f>
        <v>0.43137498698805216</v>
      </c>
      <c r="N9" s="234">
        <v>138387</v>
      </c>
      <c r="O9" s="235">
        <f t="shared" si="4"/>
        <v>-7.2379930958206273E-2</v>
      </c>
      <c r="P9" s="236">
        <f t="shared" si="5"/>
        <v>-10798</v>
      </c>
      <c r="Q9" s="235">
        <f t="shared" si="6"/>
        <v>6.5310269970670465E-2</v>
      </c>
      <c r="R9" s="236">
        <f t="shared" si="7"/>
        <v>8484</v>
      </c>
      <c r="S9" s="237">
        <f>N9/$N$7</f>
        <v>0.38373785802029231</v>
      </c>
      <c r="T9" s="237">
        <f>N9/$N$6</f>
        <v>6.6409449839119505E-2</v>
      </c>
      <c r="V9" s="109"/>
      <c r="W9" s="149"/>
      <c r="AE9" s="1" t="s">
        <v>397</v>
      </c>
    </row>
    <row r="10" spans="1:31" s="4" customFormat="1" x14ac:dyDescent="0.25">
      <c r="B10" s="40" t="s">
        <v>398</v>
      </c>
      <c r="C10" s="109">
        <v>79174</v>
      </c>
      <c r="D10" s="109">
        <v>80755</v>
      </c>
      <c r="E10" s="109">
        <v>26594</v>
      </c>
      <c r="F10" s="109">
        <v>69507</v>
      </c>
      <c r="G10" s="83">
        <f t="shared" si="0"/>
        <v>1.6136346544333309</v>
      </c>
      <c r="H10" s="81">
        <f t="shared" si="1"/>
        <v>42913</v>
      </c>
      <c r="I10" s="127">
        <f>F10/$F$7</f>
        <v>0.35745987338452123</v>
      </c>
      <c r="J10" s="109">
        <v>68354</v>
      </c>
      <c r="K10" s="83">
        <f t="shared" si="2"/>
        <v>-1.6588257297826092E-2</v>
      </c>
      <c r="L10" s="81">
        <f t="shared" si="3"/>
        <v>-1153</v>
      </c>
      <c r="M10" s="127">
        <f>J10/$J$7</f>
        <v>0.19764859644455754</v>
      </c>
      <c r="N10" s="109">
        <v>82037</v>
      </c>
      <c r="O10" s="83">
        <f t="shared" si="4"/>
        <v>0.20017848260526083</v>
      </c>
      <c r="P10" s="81">
        <f t="shared" si="5"/>
        <v>13683</v>
      </c>
      <c r="Q10" s="83">
        <f t="shared" si="6"/>
        <v>1.587517800755367E-2</v>
      </c>
      <c r="R10" s="81">
        <f t="shared" si="7"/>
        <v>1282</v>
      </c>
      <c r="S10" s="127">
        <f>N10/$N$7</f>
        <v>0.22748309204196002</v>
      </c>
      <c r="T10" s="127">
        <f>N10/$N$6</f>
        <v>3.9368091196802069E-2</v>
      </c>
      <c r="V10" s="109"/>
      <c r="W10" s="149"/>
      <c r="AE10" s="1" t="s">
        <v>399</v>
      </c>
    </row>
    <row r="11" spans="1:31" s="4" customFormat="1" x14ac:dyDescent="0.25">
      <c r="B11" s="40" t="s">
        <v>400</v>
      </c>
      <c r="C11" s="109">
        <f>C9-C10</f>
        <v>59389</v>
      </c>
      <c r="D11" s="109">
        <f>D9-D10</f>
        <v>49148</v>
      </c>
      <c r="E11" s="109">
        <f>E9-E10</f>
        <v>24874</v>
      </c>
      <c r="F11" s="109">
        <f>F9-F10</f>
        <v>65547</v>
      </c>
      <c r="G11" s="83">
        <f t="shared" si="0"/>
        <v>1.6351612125110555</v>
      </c>
      <c r="H11" s="81">
        <f t="shared" si="1"/>
        <v>40673</v>
      </c>
      <c r="I11" s="127">
        <f>F11/$F$7</f>
        <v>0.33709442675896262</v>
      </c>
      <c r="J11" s="109">
        <f>J9-J10</f>
        <v>80831</v>
      </c>
      <c r="K11" s="83">
        <f t="shared" si="2"/>
        <v>0.23317619418127444</v>
      </c>
      <c r="L11" s="81">
        <f t="shared" si="3"/>
        <v>15284</v>
      </c>
      <c r="M11" s="127">
        <f>J11/$J$7</f>
        <v>0.23372639054349462</v>
      </c>
      <c r="N11" s="109">
        <f>N9-N10</f>
        <v>56350</v>
      </c>
      <c r="O11" s="83">
        <f t="shared" si="4"/>
        <v>-0.30286647449617099</v>
      </c>
      <c r="P11" s="81">
        <f t="shared" si="5"/>
        <v>-24481</v>
      </c>
      <c r="Q11" s="83">
        <f t="shared" si="6"/>
        <v>0.14653699031496714</v>
      </c>
      <c r="R11" s="81">
        <f t="shared" si="7"/>
        <v>7202</v>
      </c>
      <c r="S11" s="127">
        <f>N11/$N$7</f>
        <v>0.15625476597833229</v>
      </c>
      <c r="T11" s="127">
        <f>N11/$N$6</f>
        <v>2.7041358642317447E-2</v>
      </c>
      <c r="V11" s="109"/>
      <c r="W11" s="149"/>
      <c r="AE11" s="1" t="s">
        <v>401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402</v>
      </c>
    </row>
    <row r="13" spans="1:31" s="4" customFormat="1" x14ac:dyDescent="0.25">
      <c r="B13" s="50" t="s">
        <v>403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404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07" t="s">
        <v>405</v>
      </c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406</v>
      </c>
      <c r="N39" s="56">
        <v>2021</v>
      </c>
      <c r="O39" s="56" t="s">
        <v>406</v>
      </c>
      <c r="P39" s="56" t="s">
        <v>407</v>
      </c>
      <c r="Q39" s="56" t="s">
        <v>408</v>
      </c>
      <c r="R39" s="56" t="s">
        <v>409</v>
      </c>
      <c r="S39" s="24"/>
      <c r="T39" s="24"/>
      <c r="AE39" s="1"/>
    </row>
    <row r="40" spans="2:31" s="4" customFormat="1" ht="18.75" hidden="1" x14ac:dyDescent="0.3">
      <c r="B40" s="227" t="s">
        <v>393</v>
      </c>
      <c r="C40" s="227"/>
      <c r="D40" s="227"/>
      <c r="E40" s="228"/>
      <c r="F40" s="228"/>
      <c r="G40" s="228"/>
      <c r="H40" s="228"/>
      <c r="I40" s="228"/>
      <c r="J40" s="228">
        <v>1824653</v>
      </c>
      <c r="K40" s="228"/>
      <c r="L40" s="228"/>
      <c r="M40" s="229"/>
      <c r="N40" s="228">
        <v>2354005</v>
      </c>
      <c r="O40" s="229"/>
      <c r="P40" s="229">
        <v>1</v>
      </c>
      <c r="Q40" s="229">
        <v>0.2901110512519367</v>
      </c>
      <c r="R40" s="228">
        <v>529352</v>
      </c>
      <c r="S40" s="239"/>
      <c r="T40" s="239"/>
      <c r="AE40" s="1"/>
    </row>
    <row r="41" spans="2:31" ht="18.75" hidden="1" x14ac:dyDescent="0.3">
      <c r="B41" s="227" t="s">
        <v>394</v>
      </c>
      <c r="C41" s="227"/>
      <c r="D41" s="227"/>
      <c r="E41" s="228"/>
      <c r="F41" s="228"/>
      <c r="G41" s="228"/>
      <c r="H41" s="228"/>
      <c r="I41" s="228"/>
      <c r="J41" s="228">
        <v>603938</v>
      </c>
      <c r="K41" s="228"/>
      <c r="L41" s="228"/>
      <c r="M41" s="229">
        <v>1</v>
      </c>
      <c r="N41" s="228">
        <v>936181</v>
      </c>
      <c r="O41" s="229">
        <v>1</v>
      </c>
      <c r="P41" s="229">
        <v>0.39769711619134201</v>
      </c>
      <c r="Q41" s="229">
        <v>0.55012766211101138</v>
      </c>
      <c r="R41" s="228">
        <v>332243</v>
      </c>
      <c r="S41" s="239"/>
      <c r="T41" s="239"/>
      <c r="AE41" s="1" t="s">
        <v>395</v>
      </c>
    </row>
    <row r="42" spans="2:31" ht="15.75" hidden="1" x14ac:dyDescent="0.25">
      <c r="B42" s="230" t="s">
        <v>170</v>
      </c>
      <c r="C42" s="230"/>
      <c r="D42" s="230"/>
      <c r="E42" s="231"/>
      <c r="F42" s="231"/>
      <c r="G42" s="231"/>
      <c r="H42" s="231"/>
      <c r="I42" s="231"/>
      <c r="J42" s="231">
        <v>276550.36166633503</v>
      </c>
      <c r="K42" s="231"/>
      <c r="L42" s="231"/>
      <c r="M42" s="232">
        <v>0.45791184139155844</v>
      </c>
      <c r="N42" s="231">
        <v>430252.45635520399</v>
      </c>
      <c r="O42" s="232">
        <v>0.4595825554622493</v>
      </c>
      <c r="P42" s="232">
        <v>0.18277465695918402</v>
      </c>
      <c r="Q42" s="232">
        <v>0.55578337978930015</v>
      </c>
      <c r="R42" s="231">
        <v>153702.09468886897</v>
      </c>
      <c r="S42" s="240"/>
      <c r="T42" s="240"/>
      <c r="AE42" s="1" t="s">
        <v>396</v>
      </c>
    </row>
    <row r="43" spans="2:31" s="4" customFormat="1" hidden="1" x14ac:dyDescent="0.25">
      <c r="B43" s="233" t="s">
        <v>98</v>
      </c>
      <c r="C43" s="241"/>
      <c r="D43" s="241"/>
      <c r="E43" s="234"/>
      <c r="F43" s="234"/>
      <c r="G43" s="234"/>
      <c r="H43" s="234"/>
      <c r="I43" s="234"/>
      <c r="J43" s="234">
        <v>327387.63833385095</v>
      </c>
      <c r="K43" s="234"/>
      <c r="L43" s="234"/>
      <c r="M43" s="237">
        <v>0.54208815860874948</v>
      </c>
      <c r="N43" s="234">
        <v>505927.5436448183</v>
      </c>
      <c r="O43" s="237">
        <v>0.54041637636826456</v>
      </c>
      <c r="P43" s="237">
        <v>0.21492203442423372</v>
      </c>
      <c r="Q43" s="235">
        <v>0.54534711884540576</v>
      </c>
      <c r="R43" s="236">
        <v>178539.90531096736</v>
      </c>
      <c r="S43" s="242"/>
      <c r="T43" s="242"/>
      <c r="AE43" s="1" t="s">
        <v>397</v>
      </c>
    </row>
    <row r="44" spans="2:31" s="4" customFormat="1" hidden="1" x14ac:dyDescent="0.25">
      <c r="B44" s="40" t="s">
        <v>398</v>
      </c>
      <c r="C44" s="40"/>
      <c r="D44" s="40"/>
      <c r="E44" s="109"/>
      <c r="F44" s="109"/>
      <c r="G44" s="109"/>
      <c r="H44" s="109"/>
      <c r="I44" s="109"/>
      <c r="J44" s="109">
        <v>242109.12821622068</v>
      </c>
      <c r="K44" s="109"/>
      <c r="L44" s="109"/>
      <c r="M44" s="127">
        <v>0.4008840778626625</v>
      </c>
      <c r="N44" s="109">
        <v>391384.01224089495</v>
      </c>
      <c r="O44" s="127">
        <v>0.41806446855992052</v>
      </c>
      <c r="P44" s="127">
        <v>0.16626303352834634</v>
      </c>
      <c r="Q44" s="83">
        <v>0.61656033014732592</v>
      </c>
      <c r="R44" s="81">
        <v>149274.88402467428</v>
      </c>
      <c r="S44" s="81"/>
      <c r="T44" s="81"/>
      <c r="AE44" s="1" t="s">
        <v>399</v>
      </c>
    </row>
    <row r="45" spans="2:31" s="4" customFormat="1" hidden="1" x14ac:dyDescent="0.25">
      <c r="B45" s="40" t="s">
        <v>400</v>
      </c>
      <c r="C45" s="40"/>
      <c r="D45" s="40"/>
      <c r="E45" s="109"/>
      <c r="F45" s="109"/>
      <c r="G45" s="109"/>
      <c r="H45" s="109"/>
      <c r="I45" s="109"/>
      <c r="J45" s="109">
        <v>85278.510117630256</v>
      </c>
      <c r="K45" s="109"/>
      <c r="L45" s="109"/>
      <c r="M45" s="127">
        <v>0.14120408074608695</v>
      </c>
      <c r="N45" s="109">
        <v>114543.53140392336</v>
      </c>
      <c r="O45" s="127">
        <v>0.12235190780834407</v>
      </c>
      <c r="P45" s="127">
        <v>4.8659000895887379E-2</v>
      </c>
      <c r="Q45" s="83">
        <v>0.34316994100771625</v>
      </c>
      <c r="R45" s="81">
        <v>29265.021286293108</v>
      </c>
      <c r="S45" s="81"/>
      <c r="T45" s="81"/>
      <c r="AE45" s="1" t="s">
        <v>401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402</v>
      </c>
    </row>
    <row r="47" spans="2:31" s="4" customFormat="1" hidden="1" x14ac:dyDescent="0.25">
      <c r="B47" s="306" t="s">
        <v>403</v>
      </c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112"/>
      <c r="T47" s="112"/>
      <c r="AE47" s="1" t="s">
        <v>404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52" t="s">
        <v>392</v>
      </c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25">
        <v>2018</v>
      </c>
      <c r="D123" s="225">
        <v>2019</v>
      </c>
      <c r="E123" s="225">
        <v>2020</v>
      </c>
      <c r="F123" s="225">
        <v>2021</v>
      </c>
      <c r="G123" s="183" t="str">
        <f>CONCATENATE("var. ",RIGHT(F123,2),"/",RIGHT(E123,2))</f>
        <v>var. 21/20</v>
      </c>
      <c r="H123" s="183" t="str">
        <f>CONCATENATE("dif. ",RIGHT(F123,2),"/",RIGHT(E123,2))</f>
        <v>dif. 21/20</v>
      </c>
      <c r="I123" s="183" t="str">
        <f>CONCATENATE("%/s total España ",RIGHT(F123,4))</f>
        <v>%/s total España 2021</v>
      </c>
      <c r="J123" s="225">
        <v>2022</v>
      </c>
      <c r="K123" s="183" t="str">
        <f>CONCATENATE("%/s total España ",RIGHT(J123,4))</f>
        <v>%/s total España 2022</v>
      </c>
      <c r="L123" s="183" t="str">
        <f>CONCATENATE("var. ",RIGHT(J123,2),"/",RIGHT(F123,2))</f>
        <v>var. 22/21</v>
      </c>
      <c r="M123" s="183" t="str">
        <f>CONCATENATE("dif. ",RIGHT(J123,2),"/",RIGHT(F123,2))</f>
        <v>dif. 22/21</v>
      </c>
      <c r="N123" s="183" t="str">
        <f>CONCATENATE("var. ",RIGHT(J123,2),"/",RIGHT(D123,2))</f>
        <v>var. 22/19</v>
      </c>
      <c r="O123" s="183" t="str">
        <f>CONCATENATE("dif. ",RIGHT(J123,2),"/",RIGHT(D123,2))</f>
        <v>dif. 22/19</v>
      </c>
      <c r="Z123" s="1"/>
      <c r="AE123"/>
    </row>
    <row r="124" spans="2:31" ht="18.75" x14ac:dyDescent="0.3">
      <c r="B124" s="227" t="s">
        <v>393</v>
      </c>
      <c r="C124" s="228">
        <v>4872456</v>
      </c>
      <c r="D124" s="228">
        <v>4831573</v>
      </c>
      <c r="E124" s="228">
        <v>1565303</v>
      </c>
      <c r="F124" s="228">
        <v>2335438</v>
      </c>
      <c r="G124" s="229">
        <f t="shared" ref="G124:G129" si="8">F124/E124-1</f>
        <v>0.49200378457078275</v>
      </c>
      <c r="H124" s="228">
        <f t="shared" ref="H124:H129" si="9">F124-E124</f>
        <v>770135</v>
      </c>
      <c r="I124" s="229"/>
      <c r="J124" s="228">
        <v>4757683</v>
      </c>
      <c r="K124" s="229"/>
      <c r="L124" s="229">
        <f t="shared" ref="L124:L129" si="10">J124/F124-1</f>
        <v>1.0371694731352319</v>
      </c>
      <c r="M124" s="228">
        <f t="shared" ref="M124:M129" si="11">J124-F124</f>
        <v>2422245</v>
      </c>
      <c r="N124" s="229">
        <f t="shared" ref="N124:N129" si="12">J124/D124-1</f>
        <v>-1.5293156079810855E-2</v>
      </c>
      <c r="O124" s="228">
        <f t="shared" ref="O124:O129" si="13">J124-D124</f>
        <v>-73890</v>
      </c>
      <c r="Z124" s="1"/>
      <c r="AE124"/>
    </row>
    <row r="125" spans="2:31" ht="18.75" x14ac:dyDescent="0.3">
      <c r="B125" s="227" t="s">
        <v>394</v>
      </c>
      <c r="C125" s="228">
        <v>1028693</v>
      </c>
      <c r="D125" s="228">
        <v>1047557</v>
      </c>
      <c r="E125" s="228">
        <v>456683</v>
      </c>
      <c r="F125" s="228">
        <v>800301</v>
      </c>
      <c r="G125" s="229">
        <f t="shared" si="8"/>
        <v>0.75242126376501872</v>
      </c>
      <c r="H125" s="228">
        <f t="shared" si="9"/>
        <v>343618</v>
      </c>
      <c r="I125" s="229">
        <f>F125/$F$7</f>
        <v>4.1157796211821216</v>
      </c>
      <c r="J125" s="228">
        <v>1016781</v>
      </c>
      <c r="K125" s="229">
        <f>J125/$J$125</f>
        <v>1</v>
      </c>
      <c r="L125" s="229">
        <f t="shared" si="10"/>
        <v>0.27049822504282761</v>
      </c>
      <c r="M125" s="228">
        <f t="shared" si="11"/>
        <v>216480</v>
      </c>
      <c r="N125" s="229">
        <f t="shared" si="12"/>
        <v>-2.9378830937123235E-2</v>
      </c>
      <c r="O125" s="228">
        <f t="shared" si="13"/>
        <v>-30776</v>
      </c>
      <c r="Z125" s="1"/>
      <c r="AE125"/>
    </row>
    <row r="126" spans="2:31" ht="15.75" x14ac:dyDescent="0.25">
      <c r="B126" s="230" t="s">
        <v>170</v>
      </c>
      <c r="C126" s="231">
        <v>606237</v>
      </c>
      <c r="D126" s="231">
        <v>632407</v>
      </c>
      <c r="E126" s="231">
        <v>248294</v>
      </c>
      <c r="F126" s="231">
        <v>384253</v>
      </c>
      <c r="G126" s="232">
        <f t="shared" si="8"/>
        <v>0.54757263566578329</v>
      </c>
      <c r="H126" s="231">
        <f t="shared" si="9"/>
        <v>135959</v>
      </c>
      <c r="I126" s="232">
        <f>F126/$F$7</f>
        <v>1.9761323136895914</v>
      </c>
      <c r="J126" s="231">
        <v>593573</v>
      </c>
      <c r="K126" s="232">
        <f>J126/$J$125</f>
        <v>0.58377664413477437</v>
      </c>
      <c r="L126" s="232">
        <f t="shared" si="10"/>
        <v>0.54474525898301374</v>
      </c>
      <c r="M126" s="231">
        <f t="shared" si="11"/>
        <v>209320</v>
      </c>
      <c r="N126" s="232">
        <f t="shared" si="12"/>
        <v>-6.1406657421565591E-2</v>
      </c>
      <c r="O126" s="231">
        <f t="shared" si="13"/>
        <v>-38834</v>
      </c>
      <c r="Z126" s="1"/>
      <c r="AE126"/>
    </row>
    <row r="127" spans="2:31" x14ac:dyDescent="0.25">
      <c r="B127" s="233" t="s">
        <v>98</v>
      </c>
      <c r="C127" s="234">
        <v>422456</v>
      </c>
      <c r="D127" s="234">
        <v>415150</v>
      </c>
      <c r="E127" s="234">
        <v>208389</v>
      </c>
      <c r="F127" s="234">
        <v>416048</v>
      </c>
      <c r="G127" s="235">
        <f t="shared" si="8"/>
        <v>0.99649693601869571</v>
      </c>
      <c r="H127" s="236">
        <f t="shared" si="9"/>
        <v>207659</v>
      </c>
      <c r="I127" s="237">
        <f>F127/$F$7</f>
        <v>2.1396473074925302</v>
      </c>
      <c r="J127" s="234">
        <v>423208</v>
      </c>
      <c r="K127" s="237">
        <f>J127/$J$125</f>
        <v>0.41622335586522563</v>
      </c>
      <c r="L127" s="235">
        <f t="shared" si="10"/>
        <v>1.7209552743914225E-2</v>
      </c>
      <c r="M127" s="236">
        <f t="shared" si="11"/>
        <v>7160</v>
      </c>
      <c r="N127" s="235">
        <f t="shared" si="12"/>
        <v>1.9409851860773264E-2</v>
      </c>
      <c r="O127" s="236">
        <f t="shared" si="13"/>
        <v>8058</v>
      </c>
      <c r="Z127" s="1"/>
      <c r="AE127"/>
    </row>
    <row r="128" spans="2:31" x14ac:dyDescent="0.25">
      <c r="B128" s="40" t="s">
        <v>398</v>
      </c>
      <c r="C128" s="109">
        <v>254257</v>
      </c>
      <c r="D128" s="109">
        <v>258533</v>
      </c>
      <c r="E128" s="109">
        <v>146607</v>
      </c>
      <c r="F128" s="109">
        <v>217192</v>
      </c>
      <c r="G128" s="83">
        <f t="shared" si="8"/>
        <v>0.48145722919096623</v>
      </c>
      <c r="H128" s="81">
        <f t="shared" si="9"/>
        <v>70585</v>
      </c>
      <c r="I128" s="127">
        <f>F128/$F$7</f>
        <v>1.1169727483581644</v>
      </c>
      <c r="J128" s="109">
        <v>211611</v>
      </c>
      <c r="K128" s="127">
        <f>J128/$J$125</f>
        <v>0.20811856240429355</v>
      </c>
      <c r="L128" s="83">
        <f t="shared" si="10"/>
        <v>-2.5696158237872524E-2</v>
      </c>
      <c r="M128" s="81">
        <f t="shared" si="11"/>
        <v>-5581</v>
      </c>
      <c r="N128" s="83">
        <f t="shared" si="12"/>
        <v>-0.18149327165197482</v>
      </c>
      <c r="O128" s="81">
        <f t="shared" si="13"/>
        <v>-46922</v>
      </c>
      <c r="Z128" s="1"/>
      <c r="AE128"/>
    </row>
    <row r="129" spans="2:31" x14ac:dyDescent="0.25">
      <c r="B129" s="40" t="s">
        <v>400</v>
      </c>
      <c r="C129" s="109">
        <f>C127-C128</f>
        <v>168199</v>
      </c>
      <c r="D129" s="109">
        <f>D127-D128</f>
        <v>156617</v>
      </c>
      <c r="E129" s="109">
        <f>E127-E128</f>
        <v>61782</v>
      </c>
      <c r="F129" s="109">
        <f>F127-F128</f>
        <v>198856</v>
      </c>
      <c r="G129" s="83">
        <f t="shared" si="8"/>
        <v>2.2186721051438929</v>
      </c>
      <c r="H129" s="81">
        <f t="shared" si="9"/>
        <v>137074</v>
      </c>
      <c r="I129" s="127">
        <f>F129/$F$7</f>
        <v>1.0226745591343656</v>
      </c>
      <c r="J129" s="109">
        <f>J127-J128</f>
        <v>211597</v>
      </c>
      <c r="K129" s="127">
        <f>J129/$J$125</f>
        <v>0.20810479346093211</v>
      </c>
      <c r="L129" s="83">
        <f t="shared" si="10"/>
        <v>6.407148891660297E-2</v>
      </c>
      <c r="M129" s="81">
        <f t="shared" si="11"/>
        <v>12741</v>
      </c>
      <c r="N129" s="83">
        <f t="shared" si="12"/>
        <v>0.35104745972659424</v>
      </c>
      <c r="O129" s="81">
        <f t="shared" si="13"/>
        <v>54980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50" t="s">
        <v>403</v>
      </c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3D696-D54E-4803-8326-0F933A73E94D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410</v>
      </c>
      <c r="G1" s="226"/>
      <c r="H1" s="226"/>
      <c r="I1" s="226"/>
      <c r="K1" s="226"/>
    </row>
    <row r="3" spans="1:31" s="4" customFormat="1" ht="25.5" customHeight="1" thickBot="1" x14ac:dyDescent="0.3">
      <c r="B3" s="52" t="s">
        <v>411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525</v>
      </c>
      <c r="D5" s="243" t="s">
        <v>520</v>
      </c>
      <c r="E5" s="243" t="s">
        <v>521</v>
      </c>
      <c r="F5" s="244" t="str">
        <f>CONCATENATE("%/s total Tenerife ",RIGHT(E5,4))</f>
        <v>%/s total Tenerife 2020</v>
      </c>
      <c r="G5" s="243" t="s">
        <v>522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523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524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",RIGHT(O5,2),"/",RIGHT(E5,2))</f>
        <v>dif. 23/20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7" t="s">
        <v>394</v>
      </c>
      <c r="C6" s="245">
        <v>213341</v>
      </c>
      <c r="D6" s="245">
        <v>224805</v>
      </c>
      <c r="E6" s="245">
        <v>89409</v>
      </c>
      <c r="F6" s="246">
        <f>E6/$E$6</f>
        <v>1</v>
      </c>
      <c r="G6" s="245">
        <v>59393</v>
      </c>
      <c r="H6" s="246">
        <f>G6/E6-1</f>
        <v>-0.33571564383898711</v>
      </c>
      <c r="I6" s="245">
        <f>G6-E6</f>
        <v>-30016</v>
      </c>
      <c r="J6" s="246">
        <f>G6/$G$6</f>
        <v>1</v>
      </c>
      <c r="K6" s="245">
        <v>196651</v>
      </c>
      <c r="L6" s="246">
        <f>K6/G6-1</f>
        <v>2.3110130823497719</v>
      </c>
      <c r="M6" s="245">
        <f>K6-G6</f>
        <v>137258</v>
      </c>
      <c r="N6" s="246">
        <f>K6/$K$6</f>
        <v>1</v>
      </c>
      <c r="O6" s="245">
        <v>222242</v>
      </c>
      <c r="P6" s="246">
        <f>O6/K6-1</f>
        <v>0.13013409542794085</v>
      </c>
      <c r="Q6" s="245">
        <f>O6-K6</f>
        <v>25591</v>
      </c>
      <c r="R6" s="246">
        <f>O6/D6-1</f>
        <v>-1.1400991970819119E-2</v>
      </c>
      <c r="S6" s="245">
        <f>O6-E6</f>
        <v>132833</v>
      </c>
      <c r="T6" s="246">
        <f>O6/$O$6</f>
        <v>1</v>
      </c>
      <c r="V6" s="109"/>
      <c r="W6" s="149"/>
      <c r="AE6" s="1" t="s">
        <v>395</v>
      </c>
    </row>
    <row r="7" spans="1:31" s="4" customFormat="1" x14ac:dyDescent="0.25">
      <c r="B7" s="40" t="s">
        <v>412</v>
      </c>
      <c r="C7" s="247">
        <v>25001</v>
      </c>
      <c r="D7" s="247">
        <v>34115</v>
      </c>
      <c r="E7" s="247">
        <v>10899</v>
      </c>
      <c r="F7" s="248">
        <f t="shared" ref="F7:F16" si="0">E7/$E$6</f>
        <v>0.12190047981746804</v>
      </c>
      <c r="G7" s="247">
        <v>23249</v>
      </c>
      <c r="H7" s="249">
        <f>G7/E7-1</f>
        <v>1.1331314799522891</v>
      </c>
      <c r="I7" s="250">
        <f>G7-E7</f>
        <v>12350</v>
      </c>
      <c r="J7" s="248">
        <f>G7/$G$6</f>
        <v>0.39144343609516274</v>
      </c>
      <c r="K7" s="247">
        <v>35485</v>
      </c>
      <c r="L7" s="249">
        <f>K7/G7-1</f>
        <v>0.52630220654651816</v>
      </c>
      <c r="M7" s="250">
        <f>K7-G7</f>
        <v>12236</v>
      </c>
      <c r="N7" s="248">
        <f>K7/$K$6</f>
        <v>0.18044657794773483</v>
      </c>
      <c r="O7" s="247">
        <v>32677</v>
      </c>
      <c r="P7" s="249">
        <f>O7/K7-1</f>
        <v>-7.9132027617303091E-2</v>
      </c>
      <c r="Q7" s="250">
        <f>O7-K7</f>
        <v>-2808</v>
      </c>
      <c r="R7" s="249">
        <f>O7/D7-1</f>
        <v>-4.2151546240656645E-2</v>
      </c>
      <c r="S7" s="250">
        <f>O7-E7</f>
        <v>21778</v>
      </c>
      <c r="T7" s="248">
        <f>O7/$O$6</f>
        <v>0.14703341402615167</v>
      </c>
      <c r="V7" s="109"/>
      <c r="W7" s="149"/>
      <c r="AE7" s="1" t="s">
        <v>397</v>
      </c>
    </row>
    <row r="8" spans="1:31" s="4" customFormat="1" x14ac:dyDescent="0.25">
      <c r="B8" s="40" t="s">
        <v>413</v>
      </c>
      <c r="C8" s="247">
        <v>30386</v>
      </c>
      <c r="D8" s="247">
        <v>27232</v>
      </c>
      <c r="E8" s="247">
        <v>8874</v>
      </c>
      <c r="F8" s="248">
        <f t="shared" si="0"/>
        <v>9.9251753179210145E-2</v>
      </c>
      <c r="G8" s="247">
        <v>3806</v>
      </c>
      <c r="H8" s="249">
        <f t="shared" ref="H8:H16" si="1">G8/E8-1</f>
        <v>-0.57110660356096465</v>
      </c>
      <c r="I8" s="250">
        <f t="shared" ref="I8:I16" si="2">G8-E8</f>
        <v>-5068</v>
      </c>
      <c r="J8" s="248">
        <f t="shared" ref="J8:J16" si="3">G8/$G$6</f>
        <v>6.4081625780815915E-2</v>
      </c>
      <c r="K8" s="247">
        <v>23004</v>
      </c>
      <c r="L8" s="249">
        <f t="shared" ref="L8:L16" si="4">K8/G8-1</f>
        <v>5.044140830267998</v>
      </c>
      <c r="M8" s="250">
        <f t="shared" ref="M8:M16" si="5">K8-G8</f>
        <v>19198</v>
      </c>
      <c r="N8" s="248">
        <f t="shared" ref="N8:N16" si="6">K8/$K$6</f>
        <v>0.11697881017640388</v>
      </c>
      <c r="O8" s="247">
        <v>22463</v>
      </c>
      <c r="P8" s="249">
        <f t="shared" ref="P8:P16" si="7">O8/K8-1</f>
        <v>-2.3517649104503602E-2</v>
      </c>
      <c r="Q8" s="250">
        <f t="shared" ref="Q8:Q16" si="8">O8-K8</f>
        <v>-541</v>
      </c>
      <c r="R8" s="249">
        <f t="shared" ref="R8:R16" si="9">O8/D8-1</f>
        <v>-0.17512485311398351</v>
      </c>
      <c r="S8" s="250">
        <f t="shared" ref="S8:S16" si="10">O8-E8</f>
        <v>13589</v>
      </c>
      <c r="T8" s="248">
        <f t="shared" ref="T8:T16" si="11">O8/$O$6</f>
        <v>0.10107450436911115</v>
      </c>
      <c r="V8" s="109"/>
      <c r="W8" s="149"/>
      <c r="AE8" s="1"/>
    </row>
    <row r="9" spans="1:31" s="4" customFormat="1" x14ac:dyDescent="0.25">
      <c r="B9" s="40" t="s">
        <v>414</v>
      </c>
      <c r="C9" s="247">
        <v>1937</v>
      </c>
      <c r="D9" s="247">
        <v>1790</v>
      </c>
      <c r="E9" s="247">
        <v>585</v>
      </c>
      <c r="F9" s="251">
        <f t="shared" si="0"/>
        <v>6.5429654732745025E-3</v>
      </c>
      <c r="G9" s="247">
        <v>478</v>
      </c>
      <c r="H9" s="252">
        <f t="shared" si="1"/>
        <v>-0.18290598290598292</v>
      </c>
      <c r="I9" s="253">
        <f t="shared" si="2"/>
        <v>-107</v>
      </c>
      <c r="J9" s="251">
        <f t="shared" si="3"/>
        <v>8.0480864748371014E-3</v>
      </c>
      <c r="K9" s="247">
        <v>1003</v>
      </c>
      <c r="L9" s="249">
        <f t="shared" si="4"/>
        <v>1.0983263598326358</v>
      </c>
      <c r="M9" s="250">
        <f t="shared" si="5"/>
        <v>525</v>
      </c>
      <c r="N9" s="248">
        <f t="shared" si="6"/>
        <v>5.1004063035529953E-3</v>
      </c>
      <c r="O9" s="247">
        <v>2724</v>
      </c>
      <c r="P9" s="249">
        <f t="shared" si="7"/>
        <v>1.7158524426719839</v>
      </c>
      <c r="Q9" s="250">
        <f t="shared" si="8"/>
        <v>1721</v>
      </c>
      <c r="R9" s="249">
        <f t="shared" si="9"/>
        <v>0.52178770949720676</v>
      </c>
      <c r="S9" s="250">
        <f t="shared" si="10"/>
        <v>2139</v>
      </c>
      <c r="T9" s="248">
        <f t="shared" si="11"/>
        <v>1.2256909135086978E-2</v>
      </c>
      <c r="V9" s="109"/>
      <c r="W9" s="149"/>
      <c r="AE9" s="1"/>
    </row>
    <row r="10" spans="1:31" s="4" customFormat="1" x14ac:dyDescent="0.25">
      <c r="B10" s="40" t="s">
        <v>415</v>
      </c>
      <c r="C10" s="247">
        <v>99002</v>
      </c>
      <c r="D10" s="247">
        <v>102873</v>
      </c>
      <c r="E10" s="247">
        <v>38308</v>
      </c>
      <c r="F10" s="248">
        <f t="shared" si="0"/>
        <v>0.42845798521401651</v>
      </c>
      <c r="G10" s="247">
        <v>11597</v>
      </c>
      <c r="H10" s="249">
        <f t="shared" si="1"/>
        <v>-0.69726949984337483</v>
      </c>
      <c r="I10" s="250">
        <f t="shared" si="2"/>
        <v>-26711</v>
      </c>
      <c r="J10" s="248">
        <f t="shared" si="3"/>
        <v>0.19525870052026334</v>
      </c>
      <c r="K10" s="247">
        <v>82138</v>
      </c>
      <c r="L10" s="249">
        <f t="shared" si="4"/>
        <v>6.0826938001207207</v>
      </c>
      <c r="M10" s="250">
        <f t="shared" si="5"/>
        <v>70541</v>
      </c>
      <c r="N10" s="248">
        <f t="shared" si="6"/>
        <v>0.4176841205994376</v>
      </c>
      <c r="O10" s="247">
        <v>93908</v>
      </c>
      <c r="P10" s="249">
        <f t="shared" si="7"/>
        <v>0.14329542964279618</v>
      </c>
      <c r="Q10" s="250">
        <f t="shared" si="8"/>
        <v>11770</v>
      </c>
      <c r="R10" s="249">
        <f>O10/D10-1</f>
        <v>-8.7146287169616921E-2</v>
      </c>
      <c r="S10" s="250">
        <f t="shared" si="10"/>
        <v>55600</v>
      </c>
      <c r="T10" s="248">
        <f>O10/$O$6</f>
        <v>0.4225483931930058</v>
      </c>
      <c r="V10" s="109"/>
      <c r="W10" s="149"/>
      <c r="AE10" s="1"/>
    </row>
    <row r="11" spans="1:31" s="4" customFormat="1" x14ac:dyDescent="0.25">
      <c r="B11" s="40" t="s">
        <v>416</v>
      </c>
      <c r="C11" s="247">
        <v>6055</v>
      </c>
      <c r="D11" s="247">
        <v>6029</v>
      </c>
      <c r="E11" s="247">
        <v>5757</v>
      </c>
      <c r="F11" s="251">
        <f t="shared" si="0"/>
        <v>6.4389490990839848E-2</v>
      </c>
      <c r="G11" s="247">
        <v>898</v>
      </c>
      <c r="H11" s="252">
        <f t="shared" si="1"/>
        <v>-0.84401598054542293</v>
      </c>
      <c r="I11" s="253">
        <f t="shared" si="2"/>
        <v>-4859</v>
      </c>
      <c r="J11" s="251">
        <f t="shared" si="3"/>
        <v>1.5119626892057987E-2</v>
      </c>
      <c r="K11" s="247">
        <v>8596</v>
      </c>
      <c r="L11" s="249">
        <f t="shared" si="4"/>
        <v>8.5723830734966597</v>
      </c>
      <c r="M11" s="250">
        <f t="shared" si="5"/>
        <v>7698</v>
      </c>
      <c r="N11" s="248">
        <f t="shared" si="6"/>
        <v>4.3711956715195954E-2</v>
      </c>
      <c r="O11" s="247">
        <v>11298</v>
      </c>
      <c r="P11" s="249">
        <f t="shared" si="7"/>
        <v>0.31433224755700317</v>
      </c>
      <c r="Q11" s="250">
        <f t="shared" si="8"/>
        <v>2702</v>
      </c>
      <c r="R11" s="249">
        <f t="shared" si="9"/>
        <v>0.873942610714878</v>
      </c>
      <c r="S11" s="250">
        <f t="shared" si="10"/>
        <v>5541</v>
      </c>
      <c r="T11" s="248">
        <f t="shared" si="11"/>
        <v>5.0836475553675722E-2</v>
      </c>
      <c r="V11" s="109"/>
      <c r="W11" s="149"/>
      <c r="AE11" s="1"/>
    </row>
    <row r="12" spans="1:31" s="4" customFormat="1" x14ac:dyDescent="0.25">
      <c r="B12" s="40" t="s">
        <v>417</v>
      </c>
      <c r="C12" s="247">
        <v>27505</v>
      </c>
      <c r="D12" s="247">
        <v>25680</v>
      </c>
      <c r="E12" s="247">
        <v>13225</v>
      </c>
      <c r="F12" s="248">
        <f t="shared" si="0"/>
        <v>0.14791575792146205</v>
      </c>
      <c r="G12" s="247">
        <v>13394</v>
      </c>
      <c r="H12" s="249">
        <f t="shared" si="1"/>
        <v>1.2778827977315776E-2</v>
      </c>
      <c r="I12" s="250">
        <f t="shared" si="2"/>
        <v>169</v>
      </c>
      <c r="J12" s="248">
        <f t="shared" si="3"/>
        <v>0.22551479130537269</v>
      </c>
      <c r="K12" s="247">
        <v>25860</v>
      </c>
      <c r="L12" s="249">
        <f t="shared" si="4"/>
        <v>0.93071524563237262</v>
      </c>
      <c r="M12" s="250">
        <f t="shared" si="5"/>
        <v>12466</v>
      </c>
      <c r="N12" s="248">
        <f t="shared" si="6"/>
        <v>0.13150200100685988</v>
      </c>
      <c r="O12" s="247">
        <v>34187</v>
      </c>
      <c r="P12" s="249">
        <f t="shared" si="7"/>
        <v>0.3220030935808198</v>
      </c>
      <c r="Q12" s="250">
        <f t="shared" si="8"/>
        <v>8327</v>
      </c>
      <c r="R12" s="249">
        <f t="shared" si="9"/>
        <v>0.33126947040498433</v>
      </c>
      <c r="S12" s="250">
        <f t="shared" si="10"/>
        <v>20962</v>
      </c>
      <c r="T12" s="248">
        <f t="shared" si="11"/>
        <v>0.15382780932497009</v>
      </c>
      <c r="V12" s="109"/>
      <c r="W12" s="149"/>
      <c r="AE12" s="1"/>
    </row>
    <row r="13" spans="1:31" s="4" customFormat="1" x14ac:dyDescent="0.25">
      <c r="B13" s="40" t="s">
        <v>418</v>
      </c>
      <c r="C13" s="247">
        <v>7304</v>
      </c>
      <c r="D13" s="247">
        <v>7480</v>
      </c>
      <c r="E13" s="247">
        <v>3215</v>
      </c>
      <c r="F13" s="251">
        <f t="shared" si="0"/>
        <v>3.5958348712098333E-2</v>
      </c>
      <c r="G13" s="247">
        <v>2350</v>
      </c>
      <c r="H13" s="252">
        <f t="shared" si="1"/>
        <v>-0.26905132192846037</v>
      </c>
      <c r="I13" s="253">
        <f t="shared" si="2"/>
        <v>-865</v>
      </c>
      <c r="J13" s="251">
        <f t="shared" si="3"/>
        <v>3.9566952334450185E-2</v>
      </c>
      <c r="K13" s="247">
        <v>6154</v>
      </c>
      <c r="L13" s="249">
        <f t="shared" si="4"/>
        <v>1.6187234042553191</v>
      </c>
      <c r="M13" s="250">
        <f t="shared" si="5"/>
        <v>3804</v>
      </c>
      <c r="N13" s="248">
        <f t="shared" si="6"/>
        <v>3.1294018337053968E-2</v>
      </c>
      <c r="O13" s="247">
        <v>11499</v>
      </c>
      <c r="P13" s="249">
        <f t="shared" si="7"/>
        <v>0.86854078648033806</v>
      </c>
      <c r="Q13" s="250">
        <f t="shared" si="8"/>
        <v>5345</v>
      </c>
      <c r="R13" s="249">
        <f t="shared" si="9"/>
        <v>0.53729946524064176</v>
      </c>
      <c r="S13" s="250">
        <f t="shared" si="10"/>
        <v>8284</v>
      </c>
      <c r="T13" s="248">
        <f t="shared" si="11"/>
        <v>5.1740895060339631E-2</v>
      </c>
      <c r="V13" s="109"/>
      <c r="W13" s="149"/>
      <c r="AE13" s="1"/>
    </row>
    <row r="14" spans="1:31" s="4" customFormat="1" x14ac:dyDescent="0.25">
      <c r="B14" s="40" t="s">
        <v>419</v>
      </c>
      <c r="C14" s="247">
        <v>3846</v>
      </c>
      <c r="D14" s="247">
        <v>5843</v>
      </c>
      <c r="E14" s="247">
        <v>866</v>
      </c>
      <c r="F14" s="248">
        <f t="shared" si="0"/>
        <v>9.6858258117191783E-3</v>
      </c>
      <c r="G14" s="247">
        <v>2208</v>
      </c>
      <c r="H14" s="249">
        <f t="shared" si="1"/>
        <v>1.5496535796766744</v>
      </c>
      <c r="I14" s="250">
        <f t="shared" si="2"/>
        <v>1342</v>
      </c>
      <c r="J14" s="248">
        <f t="shared" si="3"/>
        <v>3.7176098193389795E-2</v>
      </c>
      <c r="K14" s="247">
        <v>2888</v>
      </c>
      <c r="L14" s="249">
        <f t="shared" si="4"/>
        <v>0.30797101449275366</v>
      </c>
      <c r="M14" s="250">
        <f t="shared" si="5"/>
        <v>680</v>
      </c>
      <c r="N14" s="248">
        <f t="shared" si="6"/>
        <v>1.4685915657687985E-2</v>
      </c>
      <c r="O14" s="247">
        <v>3665</v>
      </c>
      <c r="P14" s="249">
        <f t="shared" si="7"/>
        <v>0.26904432132963985</v>
      </c>
      <c r="Q14" s="250">
        <f t="shared" si="8"/>
        <v>777</v>
      </c>
      <c r="R14" s="249">
        <f t="shared" si="9"/>
        <v>-0.37275372240287519</v>
      </c>
      <c r="S14" s="250">
        <f t="shared" si="10"/>
        <v>2799</v>
      </c>
      <c r="T14" s="248">
        <f t="shared" si="11"/>
        <v>1.6491032298125468E-2</v>
      </c>
      <c r="V14" s="109"/>
      <c r="W14" s="149"/>
      <c r="AE14" s="1"/>
    </row>
    <row r="15" spans="1:31" s="4" customFormat="1" x14ac:dyDescent="0.25">
      <c r="B15" s="40" t="s">
        <v>420</v>
      </c>
      <c r="C15" s="247">
        <v>3912</v>
      </c>
      <c r="D15" s="247">
        <v>5171</v>
      </c>
      <c r="E15" s="247">
        <v>3282</v>
      </c>
      <c r="F15" s="251">
        <f t="shared" si="0"/>
        <v>3.6707713988524647E-2</v>
      </c>
      <c r="G15" s="247">
        <v>154</v>
      </c>
      <c r="H15" s="252">
        <f t="shared" si="1"/>
        <v>-0.95307739183424744</v>
      </c>
      <c r="I15" s="253">
        <f t="shared" si="2"/>
        <v>-3128</v>
      </c>
      <c r="J15" s="251">
        <f t="shared" si="3"/>
        <v>2.5928981529809909E-3</v>
      </c>
      <c r="K15" s="247">
        <v>3868</v>
      </c>
      <c r="L15" s="249">
        <f t="shared" si="4"/>
        <v>24.116883116883116</v>
      </c>
      <c r="M15" s="250">
        <f t="shared" si="5"/>
        <v>3714</v>
      </c>
      <c r="N15" s="248">
        <f t="shared" si="6"/>
        <v>1.9669363491667979E-2</v>
      </c>
      <c r="O15" s="247">
        <v>2605</v>
      </c>
      <c r="P15" s="249">
        <f t="shared" si="7"/>
        <v>-0.32652533609100309</v>
      </c>
      <c r="Q15" s="250">
        <f t="shared" si="8"/>
        <v>-1263</v>
      </c>
      <c r="R15" s="249">
        <f t="shared" si="9"/>
        <v>-0.49622896925159543</v>
      </c>
      <c r="S15" s="250">
        <f t="shared" si="10"/>
        <v>-677</v>
      </c>
      <c r="T15" s="248">
        <f t="shared" si="11"/>
        <v>1.1721456790345659E-2</v>
      </c>
      <c r="V15" s="109"/>
      <c r="W15" s="149"/>
      <c r="AE15" s="1"/>
    </row>
    <row r="16" spans="1:31" s="4" customFormat="1" x14ac:dyDescent="0.25">
      <c r="B16" s="40" t="s">
        <v>421</v>
      </c>
      <c r="C16" s="247">
        <f>C6-SUM(C7:C15)</f>
        <v>8393</v>
      </c>
      <c r="D16" s="247">
        <f>D6-SUM(D7:D15)</f>
        <v>8592</v>
      </c>
      <c r="E16" s="247">
        <f>E6-SUM(E7:E15)</f>
        <v>4398</v>
      </c>
      <c r="F16" s="248">
        <f t="shared" si="0"/>
        <v>4.9189678891386771E-2</v>
      </c>
      <c r="G16" s="247">
        <f>G6-SUM(G7:G15)</f>
        <v>1259</v>
      </c>
      <c r="H16" s="249">
        <f t="shared" si="1"/>
        <v>-0.71373351523419737</v>
      </c>
      <c r="I16" s="250">
        <f t="shared" si="2"/>
        <v>-3139</v>
      </c>
      <c r="J16" s="248">
        <f t="shared" si="3"/>
        <v>2.1197784250669271E-2</v>
      </c>
      <c r="K16" s="247">
        <f>K6-SUM(K7:K15)</f>
        <v>7655</v>
      </c>
      <c r="L16" s="249">
        <f t="shared" si="4"/>
        <v>5.0802223987291502</v>
      </c>
      <c r="M16" s="250">
        <f t="shared" si="5"/>
        <v>6396</v>
      </c>
      <c r="N16" s="248">
        <f t="shared" si="6"/>
        <v>3.8926829764404959E-2</v>
      </c>
      <c r="O16" s="247">
        <f>O6-SUM(O7:O15)</f>
        <v>7216</v>
      </c>
      <c r="P16" s="249">
        <f t="shared" si="7"/>
        <v>-5.7348138471587151E-2</v>
      </c>
      <c r="Q16" s="250">
        <f t="shared" si="8"/>
        <v>-439</v>
      </c>
      <c r="R16" s="249">
        <f t="shared" si="9"/>
        <v>-0.16014897579143395</v>
      </c>
      <c r="S16" s="250">
        <f t="shared" si="10"/>
        <v>2818</v>
      </c>
      <c r="T16" s="248">
        <f t="shared" si="11"/>
        <v>3.2469110249187826E-2</v>
      </c>
      <c r="V16" s="109"/>
      <c r="W16" s="14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402</v>
      </c>
    </row>
    <row r="18" spans="2:31" s="4" customFormat="1" x14ac:dyDescent="0.25">
      <c r="B18" s="50" t="s">
        <v>403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404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7" t="s">
        <v>405</v>
      </c>
      <c r="C42" s="307"/>
      <c r="D42" s="307"/>
      <c r="E42" s="307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406</v>
      </c>
      <c r="O44" s="56">
        <v>2021</v>
      </c>
      <c r="P44" s="56" t="s">
        <v>406</v>
      </c>
      <c r="Q44" s="56" t="s">
        <v>407</v>
      </c>
      <c r="R44" s="56" t="s">
        <v>408</v>
      </c>
      <c r="S44" s="56" t="s">
        <v>409</v>
      </c>
      <c r="T44" s="24"/>
      <c r="AE44" s="1"/>
    </row>
    <row r="45" spans="2:31" s="4" customFormat="1" ht="18.75" hidden="1" x14ac:dyDescent="0.3">
      <c r="B45" s="227" t="s">
        <v>393</v>
      </c>
      <c r="C45" s="228"/>
      <c r="D45" s="228"/>
      <c r="E45" s="228"/>
      <c r="F45" s="228"/>
      <c r="G45" s="228"/>
      <c r="H45" s="228"/>
      <c r="I45" s="228"/>
      <c r="J45" s="228"/>
      <c r="K45" s="228">
        <v>1824653</v>
      </c>
      <c r="L45" s="228"/>
      <c r="M45" s="228"/>
      <c r="N45" s="229"/>
      <c r="O45" s="228">
        <v>2354005</v>
      </c>
      <c r="P45" s="229"/>
      <c r="Q45" s="229">
        <v>1</v>
      </c>
      <c r="R45" s="229">
        <v>0.2901110512519367</v>
      </c>
      <c r="S45" s="228">
        <v>529352</v>
      </c>
      <c r="T45" s="239"/>
      <c r="AE45" s="1"/>
    </row>
    <row r="46" spans="2:31" ht="18.75" hidden="1" x14ac:dyDescent="0.3">
      <c r="B46" s="227" t="s">
        <v>394</v>
      </c>
      <c r="C46" s="228"/>
      <c r="D46" s="228"/>
      <c r="E46" s="228"/>
      <c r="F46" s="228"/>
      <c r="G46" s="228"/>
      <c r="H46" s="228"/>
      <c r="I46" s="228"/>
      <c r="J46" s="228"/>
      <c r="K46" s="228">
        <v>603938</v>
      </c>
      <c r="L46" s="228"/>
      <c r="M46" s="228"/>
      <c r="N46" s="229">
        <v>1</v>
      </c>
      <c r="O46" s="228">
        <v>936181</v>
      </c>
      <c r="P46" s="229">
        <v>1</v>
      </c>
      <c r="Q46" s="229">
        <v>0.39769711619134201</v>
      </c>
      <c r="R46" s="229">
        <v>0.55012766211101138</v>
      </c>
      <c r="S46" s="228">
        <v>332243</v>
      </c>
      <c r="T46" s="239"/>
      <c r="AE46" s="1" t="s">
        <v>395</v>
      </c>
    </row>
    <row r="47" spans="2:31" ht="15.75" hidden="1" x14ac:dyDescent="0.25">
      <c r="B47" s="230" t="s">
        <v>170</v>
      </c>
      <c r="C47" s="231"/>
      <c r="D47" s="231"/>
      <c r="E47" s="231"/>
      <c r="F47" s="231"/>
      <c r="G47" s="231"/>
      <c r="H47" s="231"/>
      <c r="I47" s="231"/>
      <c r="J47" s="231"/>
      <c r="K47" s="231">
        <v>276550.36166633503</v>
      </c>
      <c r="L47" s="231"/>
      <c r="M47" s="231"/>
      <c r="N47" s="232">
        <v>0.45791184139155844</v>
      </c>
      <c r="O47" s="231">
        <v>430252.45635520399</v>
      </c>
      <c r="P47" s="232">
        <v>0.4595825554622493</v>
      </c>
      <c r="Q47" s="232">
        <v>0.18277465695918402</v>
      </c>
      <c r="R47" s="232">
        <v>0.55578337978930015</v>
      </c>
      <c r="S47" s="231">
        <v>153702.09468886897</v>
      </c>
      <c r="T47" s="240"/>
      <c r="AE47" s="1" t="s">
        <v>396</v>
      </c>
    </row>
    <row r="48" spans="2:31" s="4" customFormat="1" hidden="1" x14ac:dyDescent="0.25">
      <c r="B48" s="233" t="s">
        <v>98</v>
      </c>
      <c r="C48" s="234"/>
      <c r="D48" s="234"/>
      <c r="E48" s="234"/>
      <c r="F48" s="234"/>
      <c r="G48" s="234"/>
      <c r="H48" s="234"/>
      <c r="I48" s="234"/>
      <c r="J48" s="234"/>
      <c r="K48" s="234">
        <v>327387.63833385095</v>
      </c>
      <c r="L48" s="234"/>
      <c r="M48" s="234"/>
      <c r="N48" s="237">
        <v>0.54208815860874948</v>
      </c>
      <c r="O48" s="234">
        <v>505927.5436448183</v>
      </c>
      <c r="P48" s="237">
        <v>0.54041637636826456</v>
      </c>
      <c r="Q48" s="237">
        <v>0.21492203442423372</v>
      </c>
      <c r="R48" s="235">
        <v>0.54534711884540576</v>
      </c>
      <c r="S48" s="236">
        <v>178539.90531096736</v>
      </c>
      <c r="T48" s="242"/>
      <c r="AE48" s="1" t="s">
        <v>397</v>
      </c>
    </row>
    <row r="49" spans="2:31" s="4" customFormat="1" hidden="1" x14ac:dyDescent="0.25">
      <c r="B49" s="40" t="s">
        <v>398</v>
      </c>
      <c r="C49" s="109"/>
      <c r="D49" s="109"/>
      <c r="E49" s="109"/>
      <c r="F49" s="109"/>
      <c r="G49" s="109"/>
      <c r="H49" s="109"/>
      <c r="I49" s="109"/>
      <c r="J49" s="109"/>
      <c r="K49" s="109">
        <v>242109.12821622068</v>
      </c>
      <c r="L49" s="109"/>
      <c r="M49" s="109"/>
      <c r="N49" s="127">
        <v>0.4008840778626625</v>
      </c>
      <c r="O49" s="109">
        <v>391384.01224089495</v>
      </c>
      <c r="P49" s="127">
        <v>0.41806446855992052</v>
      </c>
      <c r="Q49" s="127">
        <v>0.16626303352834634</v>
      </c>
      <c r="R49" s="83">
        <v>0.61656033014732592</v>
      </c>
      <c r="S49" s="81">
        <v>149274.88402467428</v>
      </c>
      <c r="T49" s="81"/>
      <c r="AE49" s="1" t="s">
        <v>399</v>
      </c>
    </row>
    <row r="50" spans="2:31" s="4" customFormat="1" hidden="1" x14ac:dyDescent="0.25">
      <c r="B50" s="40" t="s">
        <v>400</v>
      </c>
      <c r="C50" s="109"/>
      <c r="D50" s="109"/>
      <c r="E50" s="109"/>
      <c r="F50" s="109"/>
      <c r="G50" s="109"/>
      <c r="H50" s="109"/>
      <c r="I50" s="109"/>
      <c r="J50" s="109"/>
      <c r="K50" s="109">
        <v>85278.510117630256</v>
      </c>
      <c r="L50" s="109"/>
      <c r="M50" s="109"/>
      <c r="N50" s="127">
        <v>0.14120408074608695</v>
      </c>
      <c r="O50" s="109">
        <v>114543.53140392336</v>
      </c>
      <c r="P50" s="127">
        <v>0.12235190780834407</v>
      </c>
      <c r="Q50" s="127">
        <v>4.8659000895887379E-2</v>
      </c>
      <c r="R50" s="83">
        <v>0.34316994100771625</v>
      </c>
      <c r="S50" s="81">
        <v>29265.021286293108</v>
      </c>
      <c r="T50" s="81"/>
      <c r="AE50" s="1" t="s">
        <v>401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402</v>
      </c>
    </row>
    <row r="52" spans="2:31" s="4" customFormat="1" hidden="1" x14ac:dyDescent="0.25">
      <c r="B52" s="306" t="s">
        <v>403</v>
      </c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112"/>
      <c r="AE52" s="1" t="s">
        <v>404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411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25">
        <v>2018</v>
      </c>
      <c r="D135" s="225">
        <v>2019</v>
      </c>
      <c r="E135" s="225">
        <v>2020</v>
      </c>
      <c r="F135" s="225">
        <v>2021</v>
      </c>
      <c r="G135" s="183" t="str">
        <f>CONCATENATE("var. ",RIGHT(F135,2),"/",RIGHT(E135,2))</f>
        <v>var. 21/20</v>
      </c>
      <c r="H135" s="183" t="str">
        <f>CONCATENATE("dif. ",RIGHT(F135,2),"/",RIGHT(E135,2))</f>
        <v>dif. 21/20</v>
      </c>
      <c r="I135" s="183" t="str">
        <f>CONCATENATE("%/s total Península ",RIGHT(F135,4))</f>
        <v>%/s total Península 2021</v>
      </c>
      <c r="J135" s="225">
        <v>2022</v>
      </c>
      <c r="K135" s="183" t="str">
        <f>CONCATENATE("%/s total España ",RIGHT(J135,4))</f>
        <v>%/s total España 2022</v>
      </c>
      <c r="L135" s="183" t="str">
        <f>CONCATENATE("var. ",RIGHT(J135,2),"/",RIGHT(F135,2))</f>
        <v>var. 22/21</v>
      </c>
      <c r="M135" s="183" t="str">
        <f>CONCATENATE("dif. ",RIGHT(J135,2),"/",RIGHT(F135,2))</f>
        <v>dif. 22/21</v>
      </c>
      <c r="N135" s="183" t="str">
        <f>CONCATENATE("var. ",RIGHT(J135,2),"/",RIGHT(D135,2))</f>
        <v>var. 22/19</v>
      </c>
      <c r="O135" s="183" t="str">
        <f>CONCATENATE("dif. ",RIGHT(J135,2),"/",RIGHT(D135,2))</f>
        <v>dif. 22/19</v>
      </c>
      <c r="Z135" s="1"/>
    </row>
    <row r="136" spans="1:31" ht="18.75" x14ac:dyDescent="0.3">
      <c r="A136" s="4"/>
      <c r="B136" s="227" t="s">
        <v>422</v>
      </c>
      <c r="C136" s="231">
        <v>606237</v>
      </c>
      <c r="D136" s="231">
        <v>632407</v>
      </c>
      <c r="E136" s="231">
        <v>248294</v>
      </c>
      <c r="F136" s="231">
        <v>384253</v>
      </c>
      <c r="G136" s="232">
        <f>F136/E136-1</f>
        <v>0.54757263566578329</v>
      </c>
      <c r="H136" s="231">
        <f>F136-E136</f>
        <v>135959</v>
      </c>
      <c r="I136" s="232">
        <f>F136/F$136</f>
        <v>1</v>
      </c>
      <c r="J136" s="231">
        <v>593573</v>
      </c>
      <c r="K136" s="232">
        <f>H136/H$136</f>
        <v>1</v>
      </c>
      <c r="L136" s="232">
        <f>J136/F136-1</f>
        <v>0.54474525898301374</v>
      </c>
      <c r="M136" s="231">
        <f>J136-F136</f>
        <v>209320</v>
      </c>
      <c r="N136" s="232">
        <f>J136/D136-1</f>
        <v>-6.1406657421565591E-2</v>
      </c>
      <c r="O136" s="231">
        <f>J136-D136</f>
        <v>-38834</v>
      </c>
      <c r="Q136" s="109"/>
      <c r="R136" s="149"/>
      <c r="Z136" s="1" t="s">
        <v>395</v>
      </c>
      <c r="AE136"/>
    </row>
    <row r="137" spans="1:31" s="4" customFormat="1" x14ac:dyDescent="0.25">
      <c r="B137" s="40" t="s">
        <v>412</v>
      </c>
      <c r="C137" s="247">
        <v>100131</v>
      </c>
      <c r="D137" s="247">
        <v>109920</v>
      </c>
      <c r="E137" s="247">
        <v>49521</v>
      </c>
      <c r="F137" s="247">
        <v>120918</v>
      </c>
      <c r="G137" s="248">
        <f t="shared" ref="G137:G146" si="12">F137/E137-1</f>
        <v>1.4417519840067849</v>
      </c>
      <c r="H137" s="254">
        <f t="shared" ref="H137:H146" si="13">F137-E137</f>
        <v>71397</v>
      </c>
      <c r="I137" s="249">
        <f t="shared" ref="I137:K146" si="14">F137/F$136</f>
        <v>0.3146832946001723</v>
      </c>
      <c r="J137" s="247">
        <v>120397</v>
      </c>
      <c r="K137" s="249">
        <f t="shared" si="14"/>
        <v>0.52513625431196165</v>
      </c>
      <c r="L137" s="249">
        <f t="shared" ref="L137:L146" si="15">J137/F137-1</f>
        <v>-4.3087050728592979E-3</v>
      </c>
      <c r="M137" s="250">
        <f t="shared" ref="M137:M146" si="16">J137-F137</f>
        <v>-521</v>
      </c>
      <c r="N137" s="248">
        <f t="shared" ref="N137:N146" si="17">J137/D137-1</f>
        <v>9.5314774381368261E-2</v>
      </c>
      <c r="O137" s="247">
        <f t="shared" ref="O137:O146" si="18">J137-D137</f>
        <v>10477</v>
      </c>
      <c r="Q137" s="109"/>
      <c r="R137" s="149"/>
      <c r="Z137" s="1" t="s">
        <v>397</v>
      </c>
    </row>
    <row r="138" spans="1:31" s="4" customFormat="1" x14ac:dyDescent="0.25">
      <c r="B138" s="40" t="s">
        <v>413</v>
      </c>
      <c r="C138" s="247">
        <v>90288</v>
      </c>
      <c r="D138" s="247">
        <v>76491</v>
      </c>
      <c r="E138" s="247">
        <v>26848</v>
      </c>
      <c r="F138" s="247">
        <v>39986</v>
      </c>
      <c r="G138" s="248">
        <f t="shared" si="12"/>
        <v>0.48934743742550646</v>
      </c>
      <c r="H138" s="254">
        <f t="shared" si="13"/>
        <v>13138</v>
      </c>
      <c r="I138" s="249">
        <f t="shared" si="14"/>
        <v>0.10406164688369382</v>
      </c>
      <c r="J138" s="247">
        <v>75857</v>
      </c>
      <c r="K138" s="249">
        <f t="shared" si="14"/>
        <v>9.6632072904331456E-2</v>
      </c>
      <c r="L138" s="249">
        <f t="shared" si="15"/>
        <v>0.89708898114340019</v>
      </c>
      <c r="M138" s="250">
        <f t="shared" si="16"/>
        <v>35871</v>
      </c>
      <c r="N138" s="248">
        <f t="shared" si="17"/>
        <v>-8.2885568236785723E-3</v>
      </c>
      <c r="O138" s="247">
        <f t="shared" si="18"/>
        <v>-634</v>
      </c>
      <c r="Q138" s="109"/>
      <c r="R138" s="149"/>
      <c r="Z138" s="1"/>
    </row>
    <row r="139" spans="1:31" s="4" customFormat="1" x14ac:dyDescent="0.25">
      <c r="B139" s="40" t="s">
        <v>414</v>
      </c>
      <c r="C139" s="247">
        <v>4388</v>
      </c>
      <c r="D139" s="247">
        <v>4565</v>
      </c>
      <c r="E139" s="247">
        <v>681</v>
      </c>
      <c r="F139" s="247">
        <v>2535</v>
      </c>
      <c r="G139" s="248">
        <f t="shared" si="12"/>
        <v>2.7224669603524227</v>
      </c>
      <c r="H139" s="255">
        <f t="shared" si="13"/>
        <v>1854</v>
      </c>
      <c r="I139" s="252">
        <f t="shared" si="14"/>
        <v>6.5972158968179819E-3</v>
      </c>
      <c r="J139" s="247">
        <v>3247</v>
      </c>
      <c r="K139" s="252">
        <f t="shared" si="14"/>
        <v>1.3636463933980096E-2</v>
      </c>
      <c r="L139" s="249">
        <f t="shared" si="15"/>
        <v>0.28086785009861925</v>
      </c>
      <c r="M139" s="250">
        <f t="shared" si="16"/>
        <v>712</v>
      </c>
      <c r="N139" s="248">
        <f t="shared" si="17"/>
        <v>-0.28871851040525742</v>
      </c>
      <c r="O139" s="247">
        <f t="shared" si="18"/>
        <v>-1318</v>
      </c>
      <c r="Q139" s="109"/>
      <c r="R139" s="149"/>
      <c r="Z139" s="1"/>
    </row>
    <row r="140" spans="1:31" s="4" customFormat="1" x14ac:dyDescent="0.25">
      <c r="B140" s="40" t="s">
        <v>415</v>
      </c>
      <c r="C140" s="247">
        <v>266656</v>
      </c>
      <c r="D140" s="247">
        <v>284219</v>
      </c>
      <c r="E140" s="247">
        <v>74813</v>
      </c>
      <c r="F140" s="247">
        <v>114704</v>
      </c>
      <c r="G140" s="248">
        <f t="shared" si="12"/>
        <v>0.53320946894256349</v>
      </c>
      <c r="H140" s="254">
        <f t="shared" si="13"/>
        <v>39891</v>
      </c>
      <c r="I140" s="249">
        <f t="shared" si="14"/>
        <v>0.29851165768386972</v>
      </c>
      <c r="J140" s="247">
        <v>244952</v>
      </c>
      <c r="K140" s="249">
        <f t="shared" si="14"/>
        <v>0.29340462933678535</v>
      </c>
      <c r="L140" s="249">
        <f t="shared" si="15"/>
        <v>1.1355140186915889</v>
      </c>
      <c r="M140" s="250">
        <f t="shared" si="16"/>
        <v>130248</v>
      </c>
      <c r="N140" s="248">
        <f t="shared" si="17"/>
        <v>-0.13815754752497189</v>
      </c>
      <c r="O140" s="247">
        <f t="shared" si="18"/>
        <v>-39267</v>
      </c>
      <c r="Q140" s="109"/>
      <c r="R140" s="149"/>
      <c r="Z140" s="1"/>
    </row>
    <row r="141" spans="1:31" s="4" customFormat="1" x14ac:dyDescent="0.25">
      <c r="B141" s="40" t="s">
        <v>416</v>
      </c>
      <c r="C141" s="247">
        <v>16486</v>
      </c>
      <c r="D141" s="247">
        <v>19123</v>
      </c>
      <c r="E141" s="247">
        <v>25621</v>
      </c>
      <c r="F141" s="247">
        <v>20278</v>
      </c>
      <c r="G141" s="248">
        <f t="shared" si="12"/>
        <v>-0.20853986963818738</v>
      </c>
      <c r="H141" s="255">
        <f t="shared" si="13"/>
        <v>-5343</v>
      </c>
      <c r="I141" s="252">
        <f t="shared" si="14"/>
        <v>5.2772522270483249E-2</v>
      </c>
      <c r="J141" s="247">
        <v>32271</v>
      </c>
      <c r="K141" s="252">
        <f t="shared" si="14"/>
        <v>-3.9298612081583417E-2</v>
      </c>
      <c r="L141" s="249">
        <f t="shared" si="15"/>
        <v>0.59142913502317773</v>
      </c>
      <c r="M141" s="250">
        <f t="shared" si="16"/>
        <v>11993</v>
      </c>
      <c r="N141" s="248">
        <f t="shared" si="17"/>
        <v>0.68754902473461277</v>
      </c>
      <c r="O141" s="247">
        <f t="shared" si="18"/>
        <v>13148</v>
      </c>
      <c r="Q141" s="109"/>
      <c r="R141" s="149"/>
      <c r="Z141" s="1"/>
    </row>
    <row r="142" spans="1:31" s="4" customFormat="1" x14ac:dyDescent="0.25">
      <c r="B142" s="40" t="s">
        <v>417</v>
      </c>
      <c r="C142" s="247">
        <v>59802</v>
      </c>
      <c r="D142" s="247">
        <v>59066</v>
      </c>
      <c r="E142" s="247">
        <v>33780</v>
      </c>
      <c r="F142" s="247">
        <v>51310</v>
      </c>
      <c r="G142" s="248">
        <f t="shared" si="12"/>
        <v>0.51894612196566015</v>
      </c>
      <c r="H142" s="254">
        <f t="shared" si="13"/>
        <v>17530</v>
      </c>
      <c r="I142" s="249">
        <f t="shared" si="14"/>
        <v>0.13353181367484443</v>
      </c>
      <c r="J142" s="247">
        <v>65021</v>
      </c>
      <c r="K142" s="249">
        <f t="shared" si="14"/>
        <v>0.12893592921395422</v>
      </c>
      <c r="L142" s="249">
        <f t="shared" si="15"/>
        <v>0.26721886571818354</v>
      </c>
      <c r="M142" s="250">
        <f t="shared" si="16"/>
        <v>13711</v>
      </c>
      <c r="N142" s="248">
        <f t="shared" si="17"/>
        <v>0.10081942234110985</v>
      </c>
      <c r="O142" s="247">
        <f t="shared" si="18"/>
        <v>5955</v>
      </c>
      <c r="Q142" s="109"/>
      <c r="R142" s="149"/>
      <c r="Z142" s="1"/>
    </row>
    <row r="143" spans="1:31" s="4" customFormat="1" x14ac:dyDescent="0.25">
      <c r="B143" s="40" t="s">
        <v>418</v>
      </c>
      <c r="C143" s="247">
        <v>17518</v>
      </c>
      <c r="D143" s="247">
        <v>17966</v>
      </c>
      <c r="E143" s="247">
        <v>7339</v>
      </c>
      <c r="F143" s="247">
        <v>10731</v>
      </c>
      <c r="G143" s="248">
        <f t="shared" si="12"/>
        <v>0.46218830903392827</v>
      </c>
      <c r="H143" s="255">
        <f t="shared" si="13"/>
        <v>3392</v>
      </c>
      <c r="I143" s="252">
        <f t="shared" si="14"/>
        <v>2.7926912737180971E-2</v>
      </c>
      <c r="J143" s="247">
        <v>17520</v>
      </c>
      <c r="K143" s="252">
        <f t="shared" si="14"/>
        <v>2.4948697769180416E-2</v>
      </c>
      <c r="L143" s="249">
        <f t="shared" si="15"/>
        <v>0.63265306122448983</v>
      </c>
      <c r="M143" s="250">
        <f t="shared" si="16"/>
        <v>6789</v>
      </c>
      <c r="N143" s="248">
        <f t="shared" si="17"/>
        <v>-2.4824668818880125E-2</v>
      </c>
      <c r="O143" s="247">
        <f t="shared" si="18"/>
        <v>-446</v>
      </c>
      <c r="Q143" s="109"/>
      <c r="R143" s="149"/>
      <c r="Z143" s="1"/>
    </row>
    <row r="144" spans="1:31" s="4" customFormat="1" x14ac:dyDescent="0.25">
      <c r="B144" s="40" t="s">
        <v>419</v>
      </c>
      <c r="C144" s="247">
        <v>15253</v>
      </c>
      <c r="D144" s="247">
        <v>20687</v>
      </c>
      <c r="E144" s="247">
        <v>6781</v>
      </c>
      <c r="F144" s="247">
        <v>11021</v>
      </c>
      <c r="G144" s="248">
        <f t="shared" si="12"/>
        <v>0.6252765078896918</v>
      </c>
      <c r="H144" s="254">
        <f t="shared" si="13"/>
        <v>4240</v>
      </c>
      <c r="I144" s="249">
        <f t="shared" si="14"/>
        <v>2.8681623825968828E-2</v>
      </c>
      <c r="J144" s="247">
        <v>9118</v>
      </c>
      <c r="K144" s="249">
        <f t="shared" si="14"/>
        <v>3.1185872211475518E-2</v>
      </c>
      <c r="L144" s="249">
        <f t="shared" si="15"/>
        <v>-0.17267035659196084</v>
      </c>
      <c r="M144" s="250">
        <f t="shared" si="16"/>
        <v>-1903</v>
      </c>
      <c r="N144" s="248">
        <f t="shared" si="17"/>
        <v>-0.55924010247981826</v>
      </c>
      <c r="O144" s="247">
        <f t="shared" si="18"/>
        <v>-11569</v>
      </c>
      <c r="Q144" s="109"/>
      <c r="R144" s="149"/>
      <c r="Z144" s="1"/>
    </row>
    <row r="145" spans="2:31" s="4" customFormat="1" x14ac:dyDescent="0.25">
      <c r="B145" s="40" t="s">
        <v>420</v>
      </c>
      <c r="C145" s="247">
        <v>15406</v>
      </c>
      <c r="D145" s="247">
        <v>19152</v>
      </c>
      <c r="E145" s="247">
        <v>15343</v>
      </c>
      <c r="F145" s="247">
        <v>4744</v>
      </c>
      <c r="G145" s="248">
        <f t="shared" si="12"/>
        <v>-0.69080362380238547</v>
      </c>
      <c r="H145" s="255">
        <f t="shared" si="13"/>
        <v>-10599</v>
      </c>
      <c r="I145" s="252">
        <f t="shared" si="14"/>
        <v>1.2346032431757201E-2</v>
      </c>
      <c r="J145" s="247">
        <v>9037</v>
      </c>
      <c r="K145" s="252">
        <f t="shared" si="14"/>
        <v>-7.795732537014835E-2</v>
      </c>
      <c r="L145" s="249">
        <f t="shared" si="15"/>
        <v>0.9049325463743676</v>
      </c>
      <c r="M145" s="250">
        <f t="shared" si="16"/>
        <v>4293</v>
      </c>
      <c r="N145" s="248">
        <f t="shared" si="17"/>
        <v>-0.52814327485380119</v>
      </c>
      <c r="O145" s="247">
        <f t="shared" si="18"/>
        <v>-10115</v>
      </c>
      <c r="Q145" s="109"/>
      <c r="R145" s="149"/>
      <c r="Z145" s="1"/>
    </row>
    <row r="146" spans="2:31" s="4" customFormat="1" x14ac:dyDescent="0.25">
      <c r="B146" s="40" t="s">
        <v>421</v>
      </c>
      <c r="C146" s="247">
        <f>C136-SUM(C137:C145)</f>
        <v>20309</v>
      </c>
      <c r="D146" s="247">
        <f>D136-SUM(D137:D145)</f>
        <v>21218</v>
      </c>
      <c r="E146" s="247">
        <f>E136-SUM(E137:E145)</f>
        <v>7567</v>
      </c>
      <c r="F146" s="247">
        <f>F136-SUM(F137:F145)</f>
        <v>8026</v>
      </c>
      <c r="G146" s="248">
        <f t="shared" si="12"/>
        <v>6.0658120787630443E-2</v>
      </c>
      <c r="H146" s="254">
        <f t="shared" si="13"/>
        <v>459</v>
      </c>
      <c r="I146" s="249">
        <f t="shared" si="14"/>
        <v>2.0887279995211488E-2</v>
      </c>
      <c r="J146" s="247">
        <f>J136-SUM(J137:J145)</f>
        <v>16153</v>
      </c>
      <c r="K146" s="249">
        <f t="shared" si="14"/>
        <v>3.3760177700630336E-3</v>
      </c>
      <c r="L146" s="249">
        <f t="shared" si="15"/>
        <v>1.012584101669574</v>
      </c>
      <c r="M146" s="250">
        <f t="shared" si="16"/>
        <v>8127</v>
      </c>
      <c r="N146" s="248">
        <f t="shared" si="17"/>
        <v>-0.23871241398812326</v>
      </c>
      <c r="O146" s="247">
        <f t="shared" si="18"/>
        <v>-5065</v>
      </c>
      <c r="Q146" s="109"/>
      <c r="R146" s="14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402</v>
      </c>
    </row>
    <row r="148" spans="2:31" s="4" customFormat="1" x14ac:dyDescent="0.25">
      <c r="B148" s="50" t="s">
        <v>403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404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FD0A-9337-4109-844F-7479006085D8}">
  <dimension ref="A1:AE15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423</v>
      </c>
      <c r="G1" s="226"/>
      <c r="H1" s="226"/>
      <c r="I1" s="226"/>
      <c r="K1" s="226"/>
    </row>
    <row r="3" spans="1:31" s="4" customFormat="1" ht="25.5" customHeight="1" thickBot="1" x14ac:dyDescent="0.3">
      <c r="B3" s="52" t="s">
        <v>424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525</v>
      </c>
      <c r="D5" s="243" t="s">
        <v>520</v>
      </c>
      <c r="E5" s="243" t="s">
        <v>521</v>
      </c>
      <c r="F5" s="244" t="str">
        <f>CONCATENATE("%/s total Tenerife ",RIGHT(E5,4))</f>
        <v>%/s total Tenerife 2020</v>
      </c>
      <c r="G5" s="243" t="s">
        <v>522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523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524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",RIGHT(O5,2),"/",RIGHT(D5,2))</f>
        <v>dif. 23/19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7" t="s">
        <v>425</v>
      </c>
      <c r="C6" s="245">
        <v>213341</v>
      </c>
      <c r="D6" s="245">
        <v>224805</v>
      </c>
      <c r="E6" s="245">
        <v>89409</v>
      </c>
      <c r="F6" s="246">
        <f>E6/$E$6</f>
        <v>1</v>
      </c>
      <c r="G6" s="245">
        <v>59393</v>
      </c>
      <c r="H6" s="246">
        <f>G6/E6-1</f>
        <v>-0.33571564383898711</v>
      </c>
      <c r="I6" s="245">
        <f>G6-E6</f>
        <v>-30016</v>
      </c>
      <c r="J6" s="246">
        <f>G6/$G$6</f>
        <v>1</v>
      </c>
      <c r="K6" s="245">
        <v>196651</v>
      </c>
      <c r="L6" s="246">
        <f t="shared" ref="L6:L17" si="0">K6/G6-1</f>
        <v>2.3110130823497719</v>
      </c>
      <c r="M6" s="245">
        <f t="shared" ref="M6:M17" si="1">K6-G6</f>
        <v>137258</v>
      </c>
      <c r="N6" s="246">
        <f>K6/$K$6</f>
        <v>1</v>
      </c>
      <c r="O6" s="245">
        <v>222242</v>
      </c>
      <c r="P6" s="246">
        <f t="shared" ref="P6:P15" si="2">O6/K6-1</f>
        <v>0.13013409542794085</v>
      </c>
      <c r="Q6" s="245">
        <f t="shared" ref="Q6:Q17" si="3">O6-K6</f>
        <v>25591</v>
      </c>
      <c r="R6" s="246">
        <f>O6/D6-1</f>
        <v>-1.1400991970819119E-2</v>
      </c>
      <c r="S6" s="245">
        <f>O6-D6</f>
        <v>-2563</v>
      </c>
      <c r="T6" s="246">
        <f>O6/$O$6</f>
        <v>1</v>
      </c>
      <c r="V6" s="109"/>
      <c r="W6" s="149"/>
      <c r="AE6" s="1" t="s">
        <v>395</v>
      </c>
    </row>
    <row r="7" spans="1:31" s="4" customFormat="1" x14ac:dyDescent="0.25">
      <c r="B7" s="256" t="s">
        <v>426</v>
      </c>
      <c r="C7" s="257">
        <v>181880</v>
      </c>
      <c r="D7" s="257">
        <v>193552</v>
      </c>
      <c r="E7" s="257">
        <v>81719</v>
      </c>
      <c r="F7" s="258">
        <f t="shared" ref="F7:F17" si="4">E7/$E$6</f>
        <v>0.91399076155644288</v>
      </c>
      <c r="G7" s="257">
        <v>52147</v>
      </c>
      <c r="H7" s="259">
        <f>G7/E7-1</f>
        <v>-0.36187422753582399</v>
      </c>
      <c r="I7" s="260">
        <f>G7-E7</f>
        <v>-29572</v>
      </c>
      <c r="J7" s="258">
        <f>G7/$G$6</f>
        <v>0.87799909080194638</v>
      </c>
      <c r="K7" s="257">
        <v>177276</v>
      </c>
      <c r="L7" s="259">
        <f t="shared" si="0"/>
        <v>2.3995435979059199</v>
      </c>
      <c r="M7" s="260">
        <f t="shared" si="1"/>
        <v>125129</v>
      </c>
      <c r="N7" s="258">
        <f>K7/$K$6</f>
        <v>0.90147520226187505</v>
      </c>
      <c r="O7" s="257">
        <v>199652</v>
      </c>
      <c r="P7" s="259">
        <f t="shared" si="2"/>
        <v>0.12622125950495278</v>
      </c>
      <c r="Q7" s="260">
        <f t="shared" si="3"/>
        <v>22376</v>
      </c>
      <c r="R7" s="259">
        <f t="shared" ref="R7:R17" si="5">O7/D7-1</f>
        <v>3.1516078366537137E-2</v>
      </c>
      <c r="S7" s="260">
        <f t="shared" ref="S7:S17" si="6">O7-D7</f>
        <v>6100</v>
      </c>
      <c r="T7" s="258">
        <f>O7/$O$6</f>
        <v>0.89835404648986239</v>
      </c>
      <c r="V7" s="109"/>
      <c r="W7" s="149"/>
      <c r="AE7" s="1" t="s">
        <v>397</v>
      </c>
    </row>
    <row r="8" spans="1:31" s="4" customFormat="1" x14ac:dyDescent="0.25">
      <c r="B8" s="72" t="s">
        <v>118</v>
      </c>
      <c r="C8" s="247">
        <v>4179</v>
      </c>
      <c r="D8" s="247">
        <v>3468</v>
      </c>
      <c r="E8" s="247">
        <v>2136</v>
      </c>
      <c r="F8" s="248">
        <f t="shared" si="4"/>
        <v>2.3890212394725364E-2</v>
      </c>
      <c r="G8" s="247">
        <v>362</v>
      </c>
      <c r="H8" s="249">
        <f t="shared" ref="H8:H17" si="7">G8/E8-1</f>
        <v>-0.83052434456928836</v>
      </c>
      <c r="I8" s="250">
        <f t="shared" ref="I8:I17" si="8">G8-E8</f>
        <v>-1774</v>
      </c>
      <c r="J8" s="248">
        <f t="shared" ref="J8:J17" si="9">G8/$G$6</f>
        <v>6.0949943596046675E-3</v>
      </c>
      <c r="K8" s="247">
        <v>875</v>
      </c>
      <c r="L8" s="249">
        <f t="shared" si="0"/>
        <v>1.4171270718232045</v>
      </c>
      <c r="M8" s="250">
        <f t="shared" si="1"/>
        <v>513</v>
      </c>
      <c r="N8" s="248">
        <f t="shared" ref="N8:N17" si="10">K8/$K$6</f>
        <v>4.4495069946249959E-3</v>
      </c>
      <c r="O8" s="247">
        <v>1543</v>
      </c>
      <c r="P8" s="249">
        <f t="shared" si="2"/>
        <v>0.76342857142857135</v>
      </c>
      <c r="Q8" s="250">
        <f t="shared" si="3"/>
        <v>668</v>
      </c>
      <c r="R8" s="249">
        <f t="shared" si="5"/>
        <v>-0.55507497116493654</v>
      </c>
      <c r="S8" s="250">
        <f t="shared" si="6"/>
        <v>-1925</v>
      </c>
      <c r="T8" s="248">
        <f t="shared" ref="T8:T17" si="11">O8/$O$6</f>
        <v>6.9428820834945689E-3</v>
      </c>
      <c r="V8" s="109"/>
      <c r="W8" s="149"/>
      <c r="AE8" s="1"/>
    </row>
    <row r="9" spans="1:31" s="4" customFormat="1" x14ac:dyDescent="0.25">
      <c r="B9" s="72" t="s">
        <v>117</v>
      </c>
      <c r="C9" s="247">
        <v>5756</v>
      </c>
      <c r="D9" s="247">
        <v>4564</v>
      </c>
      <c r="E9" s="247">
        <v>1736</v>
      </c>
      <c r="F9" s="251">
        <f t="shared" si="4"/>
        <v>1.9416389848896643E-2</v>
      </c>
      <c r="G9" s="247">
        <v>286</v>
      </c>
      <c r="H9" s="252">
        <f t="shared" si="7"/>
        <v>-0.83525345622119818</v>
      </c>
      <c r="I9" s="253">
        <f t="shared" si="8"/>
        <v>-1450</v>
      </c>
      <c r="J9" s="251">
        <f t="shared" si="9"/>
        <v>4.8153822841075552E-3</v>
      </c>
      <c r="K9" s="247">
        <v>2739</v>
      </c>
      <c r="L9" s="249">
        <f t="shared" si="0"/>
        <v>8.5769230769230766</v>
      </c>
      <c r="M9" s="250">
        <f t="shared" si="1"/>
        <v>2453</v>
      </c>
      <c r="N9" s="248">
        <f t="shared" si="10"/>
        <v>1.3928228180888987E-2</v>
      </c>
      <c r="O9" s="247">
        <v>4677</v>
      </c>
      <c r="P9" s="249">
        <f t="shared" si="2"/>
        <v>0.70755750273822571</v>
      </c>
      <c r="Q9" s="250">
        <f t="shared" si="3"/>
        <v>1938</v>
      </c>
      <c r="R9" s="249">
        <f t="shared" si="5"/>
        <v>2.4758983347940466E-2</v>
      </c>
      <c r="S9" s="250">
        <f t="shared" si="6"/>
        <v>113</v>
      </c>
      <c r="T9" s="248">
        <f t="shared" si="11"/>
        <v>2.1044627028194492E-2</v>
      </c>
      <c r="V9" s="109"/>
      <c r="W9" s="149"/>
      <c r="AE9" s="1"/>
    </row>
    <row r="10" spans="1:31" s="4" customFormat="1" x14ac:dyDescent="0.25">
      <c r="B10" s="72" t="s">
        <v>116</v>
      </c>
      <c r="C10" s="247">
        <v>34408</v>
      </c>
      <c r="D10" s="247">
        <v>32524</v>
      </c>
      <c r="E10" s="247">
        <v>12639</v>
      </c>
      <c r="F10" s="248">
        <f t="shared" si="4"/>
        <v>0.14136160789182298</v>
      </c>
      <c r="G10" s="247">
        <v>7566</v>
      </c>
      <c r="H10" s="249">
        <f t="shared" si="7"/>
        <v>-0.40137669119392361</v>
      </c>
      <c r="I10" s="250">
        <f t="shared" si="8"/>
        <v>-5073</v>
      </c>
      <c r="J10" s="248">
        <f t="shared" si="9"/>
        <v>0.12738874951593623</v>
      </c>
      <c r="K10" s="247">
        <v>25090</v>
      </c>
      <c r="L10" s="249">
        <f t="shared" si="0"/>
        <v>2.3161512027491411</v>
      </c>
      <c r="M10" s="250">
        <f t="shared" si="1"/>
        <v>17524</v>
      </c>
      <c r="N10" s="248">
        <f t="shared" si="10"/>
        <v>0.12758643485158988</v>
      </c>
      <c r="O10" s="247">
        <v>31643</v>
      </c>
      <c r="P10" s="249">
        <f t="shared" si="2"/>
        <v>0.26117975288959738</v>
      </c>
      <c r="Q10" s="250">
        <f t="shared" si="3"/>
        <v>6553</v>
      </c>
      <c r="R10" s="249">
        <f t="shared" si="5"/>
        <v>-2.7087689091132683E-2</v>
      </c>
      <c r="S10" s="250">
        <f t="shared" si="6"/>
        <v>-881</v>
      </c>
      <c r="T10" s="248">
        <f>O10/$O$6</f>
        <v>0.14238082810629854</v>
      </c>
      <c r="V10" s="109"/>
      <c r="W10" s="149"/>
      <c r="AE10" s="1"/>
    </row>
    <row r="11" spans="1:31" s="4" customFormat="1" x14ac:dyDescent="0.25">
      <c r="B11" s="72" t="s">
        <v>427</v>
      </c>
      <c r="C11" s="247">
        <v>127352</v>
      </c>
      <c r="D11" s="247">
        <v>136674</v>
      </c>
      <c r="E11" s="247">
        <v>53632</v>
      </c>
      <c r="F11" s="251">
        <f t="shared" si="4"/>
        <v>0.59985012694471473</v>
      </c>
      <c r="G11" s="247">
        <v>33983</v>
      </c>
      <c r="H11" s="252">
        <f t="shared" si="7"/>
        <v>-0.36636709427207637</v>
      </c>
      <c r="I11" s="253">
        <f t="shared" si="8"/>
        <v>-19649</v>
      </c>
      <c r="J11" s="251">
        <f t="shared" si="9"/>
        <v>0.57217180475813645</v>
      </c>
      <c r="K11" s="247">
        <v>126909</v>
      </c>
      <c r="L11" s="249">
        <f t="shared" si="0"/>
        <v>2.7344848895035754</v>
      </c>
      <c r="M11" s="250">
        <f t="shared" si="1"/>
        <v>92926</v>
      </c>
      <c r="N11" s="248">
        <f t="shared" si="10"/>
        <v>0.64535140934955837</v>
      </c>
      <c r="O11" s="247">
        <v>146126</v>
      </c>
      <c r="P11" s="249">
        <f t="shared" si="2"/>
        <v>0.15142346090505798</v>
      </c>
      <c r="Q11" s="250">
        <f t="shared" si="3"/>
        <v>19217</v>
      </c>
      <c r="R11" s="249">
        <f t="shared" si="5"/>
        <v>6.9157264732136348E-2</v>
      </c>
      <c r="S11" s="250">
        <f t="shared" si="6"/>
        <v>9452</v>
      </c>
      <c r="T11" s="248">
        <f t="shared" si="11"/>
        <v>0.65750848174512466</v>
      </c>
      <c r="V11" s="109"/>
      <c r="W11" s="149"/>
      <c r="AE11" s="1"/>
    </row>
    <row r="12" spans="1:31" s="4" customFormat="1" x14ac:dyDescent="0.25">
      <c r="B12" s="72" t="s">
        <v>428</v>
      </c>
      <c r="C12" s="247">
        <v>10185</v>
      </c>
      <c r="D12" s="247">
        <v>16322</v>
      </c>
      <c r="E12" s="247">
        <v>11576</v>
      </c>
      <c r="F12" s="248">
        <f t="shared" si="4"/>
        <v>0.12947242447628315</v>
      </c>
      <c r="G12" s="247">
        <v>9950</v>
      </c>
      <c r="H12" s="249">
        <f t="shared" si="7"/>
        <v>-0.14046302695231516</v>
      </c>
      <c r="I12" s="250">
        <f t="shared" si="8"/>
        <v>-1626</v>
      </c>
      <c r="J12" s="248">
        <f t="shared" si="9"/>
        <v>0.16752815988416142</v>
      </c>
      <c r="K12" s="247">
        <v>21663</v>
      </c>
      <c r="L12" s="249">
        <f t="shared" si="0"/>
        <v>1.1771859296482412</v>
      </c>
      <c r="M12" s="250">
        <f t="shared" si="1"/>
        <v>11713</v>
      </c>
      <c r="N12" s="248">
        <f t="shared" si="10"/>
        <v>0.11015962288521289</v>
      </c>
      <c r="O12" s="247">
        <v>15663</v>
      </c>
      <c r="P12" s="249">
        <f t="shared" si="2"/>
        <v>-0.27696994876055947</v>
      </c>
      <c r="Q12" s="250">
        <f t="shared" si="3"/>
        <v>-6000</v>
      </c>
      <c r="R12" s="249">
        <f t="shared" si="5"/>
        <v>-4.0374954049748779E-2</v>
      </c>
      <c r="S12" s="250">
        <f t="shared" si="6"/>
        <v>-659</v>
      </c>
      <c r="T12" s="248">
        <f t="shared" si="11"/>
        <v>7.0477227526750119E-2</v>
      </c>
      <c r="V12" s="109"/>
      <c r="W12" s="149"/>
      <c r="AE12" s="1"/>
    </row>
    <row r="13" spans="1:31" s="4" customFormat="1" x14ac:dyDescent="0.25">
      <c r="B13" s="256" t="s">
        <v>429</v>
      </c>
      <c r="C13" s="257">
        <v>31461</v>
      </c>
      <c r="D13" s="257">
        <v>31253</v>
      </c>
      <c r="E13" s="257">
        <v>7332</v>
      </c>
      <c r="F13" s="258">
        <f t="shared" si="4"/>
        <v>8.2005167265040438E-2</v>
      </c>
      <c r="G13" s="257">
        <v>7246</v>
      </c>
      <c r="H13" s="259">
        <f t="shared" si="7"/>
        <v>-1.1729405346426636E-2</v>
      </c>
      <c r="I13" s="260">
        <f t="shared" si="8"/>
        <v>-86</v>
      </c>
      <c r="J13" s="258">
        <f t="shared" si="9"/>
        <v>0.12200090919805365</v>
      </c>
      <c r="K13" s="257">
        <v>19375</v>
      </c>
      <c r="L13" s="259">
        <f t="shared" si="0"/>
        <v>1.6738890422301962</v>
      </c>
      <c r="M13" s="260">
        <f t="shared" si="1"/>
        <v>12129</v>
      </c>
      <c r="N13" s="258">
        <f t="shared" si="10"/>
        <v>9.8524797738124906E-2</v>
      </c>
      <c r="O13" s="257">
        <v>22590</v>
      </c>
      <c r="P13" s="259">
        <f t="shared" si="2"/>
        <v>0.16593548387096768</v>
      </c>
      <c r="Q13" s="260">
        <f t="shared" si="3"/>
        <v>3215</v>
      </c>
      <c r="R13" s="259">
        <f t="shared" si="5"/>
        <v>-0.27718938981857744</v>
      </c>
      <c r="S13" s="260">
        <f t="shared" si="6"/>
        <v>-8663</v>
      </c>
      <c r="T13" s="258">
        <f t="shared" si="11"/>
        <v>0.1016459535101376</v>
      </c>
      <c r="V13" s="109"/>
      <c r="W13" s="149"/>
      <c r="AE13" s="1"/>
    </row>
    <row r="14" spans="1:31" s="4" customFormat="1" x14ac:dyDescent="0.25">
      <c r="B14" s="72" t="s">
        <v>118</v>
      </c>
      <c r="C14" s="247">
        <v>1490</v>
      </c>
      <c r="D14" s="247">
        <v>1962</v>
      </c>
      <c r="E14" s="247">
        <v>767</v>
      </c>
      <c r="F14" s="248">
        <f t="shared" si="4"/>
        <v>8.5785547316265705E-3</v>
      </c>
      <c r="G14" s="247">
        <v>887</v>
      </c>
      <c r="H14" s="249">
        <f t="shared" si="7"/>
        <v>0.15645371577574974</v>
      </c>
      <c r="I14" s="250">
        <f t="shared" si="8"/>
        <v>120</v>
      </c>
      <c r="J14" s="248">
        <f t="shared" si="9"/>
        <v>1.4934419881130773E-2</v>
      </c>
      <c r="K14" s="247">
        <v>1404</v>
      </c>
      <c r="L14" s="249">
        <f t="shared" si="0"/>
        <v>0.58286358511837655</v>
      </c>
      <c r="M14" s="250">
        <f t="shared" si="1"/>
        <v>517</v>
      </c>
      <c r="N14" s="248">
        <f t="shared" si="10"/>
        <v>7.1395517948039926E-3</v>
      </c>
      <c r="O14" s="247">
        <v>2447</v>
      </c>
      <c r="P14" s="249">
        <f t="shared" si="2"/>
        <v>0.74287749287749283</v>
      </c>
      <c r="Q14" s="250">
        <f t="shared" si="3"/>
        <v>1043</v>
      </c>
      <c r="R14" s="249">
        <f t="shared" si="5"/>
        <v>0.24719673802242603</v>
      </c>
      <c r="S14" s="250">
        <f t="shared" si="6"/>
        <v>485</v>
      </c>
      <c r="T14" s="248">
        <f t="shared" si="11"/>
        <v>1.101052006371433E-2</v>
      </c>
      <c r="V14" s="109"/>
      <c r="W14" s="149"/>
      <c r="AE14" s="1"/>
    </row>
    <row r="15" spans="1:31" s="4" customFormat="1" x14ac:dyDescent="0.25">
      <c r="B15" s="72" t="s">
        <v>117</v>
      </c>
      <c r="C15" s="247">
        <v>7177</v>
      </c>
      <c r="D15" s="247">
        <v>9047</v>
      </c>
      <c r="E15" s="247">
        <v>924</v>
      </c>
      <c r="F15" s="248">
        <f t="shared" si="4"/>
        <v>1.0334530080864343E-2</v>
      </c>
      <c r="G15" s="247">
        <v>502</v>
      </c>
      <c r="H15" s="249">
        <f t="shared" si="7"/>
        <v>-0.45670995670995673</v>
      </c>
      <c r="I15" s="250">
        <f t="shared" si="8"/>
        <v>-422</v>
      </c>
      <c r="J15" s="248">
        <f t="shared" si="9"/>
        <v>8.4521744986782946E-3</v>
      </c>
      <c r="K15" s="247">
        <v>3167</v>
      </c>
      <c r="L15" s="249">
        <f>K15/G15-1</f>
        <v>5.308764940239044</v>
      </c>
      <c r="M15" s="250">
        <f t="shared" si="1"/>
        <v>2665</v>
      </c>
      <c r="N15" s="248">
        <f t="shared" si="10"/>
        <v>1.6104672745116982E-2</v>
      </c>
      <c r="O15" s="247">
        <v>5391</v>
      </c>
      <c r="P15" s="249">
        <f t="shared" si="2"/>
        <v>0.70224186927691812</v>
      </c>
      <c r="Q15" s="250">
        <f t="shared" si="3"/>
        <v>2224</v>
      </c>
      <c r="R15" s="249">
        <f t="shared" si="5"/>
        <v>-0.40411186028517743</v>
      </c>
      <c r="S15" s="250">
        <f t="shared" si="6"/>
        <v>-3656</v>
      </c>
      <c r="T15" s="248">
        <f t="shared" si="11"/>
        <v>2.4257341096642397E-2</v>
      </c>
      <c r="V15" s="109"/>
      <c r="W15" s="149"/>
      <c r="AE15" s="1"/>
    </row>
    <row r="16" spans="1:31" s="4" customFormat="1" x14ac:dyDescent="0.25">
      <c r="B16" s="72" t="s">
        <v>116</v>
      </c>
      <c r="C16" s="247">
        <v>22717</v>
      </c>
      <c r="D16" s="247">
        <v>19936</v>
      </c>
      <c r="E16" s="247">
        <v>5564</v>
      </c>
      <c r="F16" s="248">
        <f>E16/$E$6</f>
        <v>6.2230871612477492E-2</v>
      </c>
      <c r="G16" s="247">
        <v>5586</v>
      </c>
      <c r="H16" s="249">
        <f>G16/E16-1</f>
        <v>3.9539899352982744E-3</v>
      </c>
      <c r="I16" s="250">
        <f>G16-E16</f>
        <v>22</v>
      </c>
      <c r="J16" s="248">
        <f>G16/$G$6</f>
        <v>9.4051487549037763E-2</v>
      </c>
      <c r="K16" s="247">
        <v>14067</v>
      </c>
      <c r="L16" s="249">
        <f>K16/G16-1</f>
        <v>1.5182599355531687</v>
      </c>
      <c r="M16" s="250">
        <f>K16-G16</f>
        <v>8481</v>
      </c>
      <c r="N16" s="248">
        <f>K16/$K$6</f>
        <v>7.1532817021016923E-2</v>
      </c>
      <c r="O16" s="247">
        <v>13977</v>
      </c>
      <c r="P16" s="249">
        <f>O16/K16-1</f>
        <v>-6.3979526551503074E-3</v>
      </c>
      <c r="Q16" s="250">
        <f>O16-K16</f>
        <v>-90</v>
      </c>
      <c r="R16" s="249">
        <f t="shared" si="5"/>
        <v>-0.2989065008025682</v>
      </c>
      <c r="S16" s="250">
        <f t="shared" si="6"/>
        <v>-5959</v>
      </c>
      <c r="T16" s="248">
        <f>O16/$O$6</f>
        <v>6.2890902709658844E-2</v>
      </c>
      <c r="V16" s="109"/>
      <c r="W16" s="149"/>
      <c r="AE16" s="1"/>
    </row>
    <row r="17" spans="2:31" s="4" customFormat="1" x14ac:dyDescent="0.25">
      <c r="B17" s="72" t="s">
        <v>114</v>
      </c>
      <c r="C17" s="247">
        <v>77</v>
      </c>
      <c r="D17" s="247">
        <v>308</v>
      </c>
      <c r="E17" s="247">
        <v>77</v>
      </c>
      <c r="F17" s="248">
        <f t="shared" si="4"/>
        <v>8.6121084007202849E-4</v>
      </c>
      <c r="G17" s="247">
        <v>271</v>
      </c>
      <c r="H17" s="249">
        <f t="shared" si="7"/>
        <v>2.5194805194805197</v>
      </c>
      <c r="I17" s="250">
        <f t="shared" si="8"/>
        <v>194</v>
      </c>
      <c r="J17" s="248">
        <f t="shared" si="9"/>
        <v>4.562827269206809E-3</v>
      </c>
      <c r="K17" s="247">
        <v>737</v>
      </c>
      <c r="L17" s="249">
        <f t="shared" si="0"/>
        <v>1.7195571955719555</v>
      </c>
      <c r="M17" s="250">
        <f t="shared" si="1"/>
        <v>466</v>
      </c>
      <c r="N17" s="248">
        <f t="shared" si="10"/>
        <v>3.7477561771869961E-3</v>
      </c>
      <c r="O17" s="247">
        <v>775</v>
      </c>
      <c r="P17" s="249">
        <f>O17/K17-1</f>
        <v>5.1560379918588861E-2</v>
      </c>
      <c r="Q17" s="250">
        <f t="shared" si="3"/>
        <v>38</v>
      </c>
      <c r="R17" s="249">
        <f t="shared" si="5"/>
        <v>1.5162337662337664</v>
      </c>
      <c r="S17" s="250">
        <f t="shared" si="6"/>
        <v>467</v>
      </c>
      <c r="T17" s="248">
        <f t="shared" si="11"/>
        <v>3.4871896401220291E-3</v>
      </c>
      <c r="V17" s="109"/>
      <c r="W17" s="149"/>
      <c r="AE17" s="1"/>
    </row>
    <row r="18" spans="2:31" s="4" customFormat="1" ht="7.5" customHeight="1" x14ac:dyDescent="0.25"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AE18" s="1" t="s">
        <v>402</v>
      </c>
    </row>
    <row r="19" spans="2:31" s="4" customFormat="1" x14ac:dyDescent="0.25">
      <c r="B19" s="50" t="s">
        <v>403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AE19" s="1" t="s">
        <v>404</v>
      </c>
    </row>
    <row r="20" spans="2:31" s="4" customFormat="1" x14ac:dyDescent="0.25">
      <c r="AE20" s="1"/>
    </row>
    <row r="24" spans="2:31" x14ac:dyDescent="0.25">
      <c r="AA24" t="str">
        <f>CONCATENATE("Hoteles: 
",FIXED(O7,0)," viajeros 
cuota: ",FIXED(T7*100,1),"%")</f>
        <v>Hoteles: 
199.652 viajeros 
cuota: 89,8%</v>
      </c>
    </row>
    <row r="25" spans="2:31" x14ac:dyDescent="0.25">
      <c r="AA25" t="str">
        <f>CONCATENATE("Apartamentos: 
",FIXED(O13,0)," viajeros
cuota: ",FIXED(T13*100,1),"%")</f>
        <v>Apartamentos: 
22.590 viajeros
cuota: 10,2%</v>
      </c>
    </row>
    <row r="43" spans="2:31" s="4" customFormat="1" ht="15.75" hidden="1" customHeight="1" thickBot="1" x14ac:dyDescent="0.3">
      <c r="B43" s="307" t="s">
        <v>405</v>
      </c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53"/>
      <c r="AE43" s="1"/>
    </row>
    <row r="44" spans="2:31" s="4" customFormat="1" ht="6" hidden="1" customHeight="1" thickBot="1" x14ac:dyDescent="0.3">
      <c r="AE44" s="1"/>
    </row>
    <row r="45" spans="2:31" s="4" customFormat="1" ht="30" hidden="1" x14ac:dyDescent="0.25">
      <c r="C45" s="24"/>
      <c r="D45" s="24"/>
      <c r="E45" s="24"/>
      <c r="F45" s="24"/>
      <c r="G45" s="24"/>
      <c r="H45" s="24"/>
      <c r="I45" s="24"/>
      <c r="J45" s="24"/>
      <c r="K45" s="56">
        <v>2020</v>
      </c>
      <c r="L45" s="56"/>
      <c r="M45" s="56"/>
      <c r="N45" s="56" t="s">
        <v>406</v>
      </c>
      <c r="O45" s="56">
        <v>2021</v>
      </c>
      <c r="P45" s="56" t="s">
        <v>406</v>
      </c>
      <c r="Q45" s="56" t="s">
        <v>407</v>
      </c>
      <c r="R45" s="56" t="s">
        <v>408</v>
      </c>
      <c r="S45" s="56" t="s">
        <v>409</v>
      </c>
      <c r="T45" s="24"/>
      <c r="AE45" s="1"/>
    </row>
    <row r="46" spans="2:31" s="4" customFormat="1" ht="18.75" hidden="1" x14ac:dyDescent="0.3">
      <c r="B46" s="227" t="s">
        <v>393</v>
      </c>
      <c r="C46" s="228"/>
      <c r="D46" s="228"/>
      <c r="E46" s="228"/>
      <c r="F46" s="228"/>
      <c r="G46" s="228"/>
      <c r="H46" s="228"/>
      <c r="I46" s="228"/>
      <c r="J46" s="228"/>
      <c r="K46" s="228">
        <v>1824653</v>
      </c>
      <c r="L46" s="228"/>
      <c r="M46" s="228"/>
      <c r="N46" s="229"/>
      <c r="O46" s="228">
        <v>2354005</v>
      </c>
      <c r="P46" s="229"/>
      <c r="Q46" s="229">
        <v>1</v>
      </c>
      <c r="R46" s="229">
        <v>0.2901110512519367</v>
      </c>
      <c r="S46" s="228">
        <v>529352</v>
      </c>
      <c r="T46" s="239"/>
      <c r="AE46" s="1"/>
    </row>
    <row r="47" spans="2:31" ht="18.75" hidden="1" x14ac:dyDescent="0.3">
      <c r="B47" s="227" t="s">
        <v>394</v>
      </c>
      <c r="C47" s="228"/>
      <c r="D47" s="228"/>
      <c r="E47" s="228"/>
      <c r="F47" s="228"/>
      <c r="G47" s="228"/>
      <c r="H47" s="228"/>
      <c r="I47" s="228"/>
      <c r="J47" s="228"/>
      <c r="K47" s="228">
        <v>603938</v>
      </c>
      <c r="L47" s="228"/>
      <c r="M47" s="228"/>
      <c r="N47" s="229">
        <v>1</v>
      </c>
      <c r="O47" s="228">
        <v>936181</v>
      </c>
      <c r="P47" s="229">
        <v>1</v>
      </c>
      <c r="Q47" s="229">
        <v>0.39769711619134201</v>
      </c>
      <c r="R47" s="229">
        <v>0.55012766211101138</v>
      </c>
      <c r="S47" s="228">
        <v>332243</v>
      </c>
      <c r="T47" s="239"/>
      <c r="AE47" s="1" t="s">
        <v>395</v>
      </c>
    </row>
    <row r="48" spans="2:31" ht="15.75" hidden="1" x14ac:dyDescent="0.25">
      <c r="B48" s="230" t="s">
        <v>170</v>
      </c>
      <c r="C48" s="231"/>
      <c r="D48" s="231"/>
      <c r="E48" s="231"/>
      <c r="F48" s="231"/>
      <c r="G48" s="231"/>
      <c r="H48" s="231"/>
      <c r="I48" s="231"/>
      <c r="J48" s="231"/>
      <c r="K48" s="231">
        <v>276550.36166633503</v>
      </c>
      <c r="L48" s="231"/>
      <c r="M48" s="231"/>
      <c r="N48" s="232">
        <v>0.45791184139155844</v>
      </c>
      <c r="O48" s="231">
        <v>430252.45635520399</v>
      </c>
      <c r="P48" s="232">
        <v>0.4595825554622493</v>
      </c>
      <c r="Q48" s="232">
        <v>0.18277465695918402</v>
      </c>
      <c r="R48" s="232">
        <v>0.55578337978930015</v>
      </c>
      <c r="S48" s="231">
        <v>153702.09468886897</v>
      </c>
      <c r="T48" s="240"/>
      <c r="AE48" s="1" t="s">
        <v>396</v>
      </c>
    </row>
    <row r="49" spans="2:31" s="4" customFormat="1" hidden="1" x14ac:dyDescent="0.25">
      <c r="B49" s="233" t="s">
        <v>98</v>
      </c>
      <c r="C49" s="234"/>
      <c r="D49" s="234"/>
      <c r="E49" s="234"/>
      <c r="F49" s="234"/>
      <c r="G49" s="234"/>
      <c r="H49" s="234"/>
      <c r="I49" s="234"/>
      <c r="J49" s="234"/>
      <c r="K49" s="234">
        <v>327387.63833385095</v>
      </c>
      <c r="L49" s="234"/>
      <c r="M49" s="234"/>
      <c r="N49" s="237">
        <v>0.54208815860874948</v>
      </c>
      <c r="O49" s="234">
        <v>505927.5436448183</v>
      </c>
      <c r="P49" s="237">
        <v>0.54041637636826456</v>
      </c>
      <c r="Q49" s="237">
        <v>0.21492203442423372</v>
      </c>
      <c r="R49" s="235">
        <v>0.54534711884540576</v>
      </c>
      <c r="S49" s="236">
        <v>178539.90531096736</v>
      </c>
      <c r="T49" s="242"/>
      <c r="AE49" s="1" t="s">
        <v>397</v>
      </c>
    </row>
    <row r="50" spans="2:31" s="4" customFormat="1" hidden="1" x14ac:dyDescent="0.25">
      <c r="B50" s="40" t="s">
        <v>398</v>
      </c>
      <c r="C50" s="109"/>
      <c r="D50" s="109"/>
      <c r="E50" s="109"/>
      <c r="F50" s="109"/>
      <c r="G50" s="109"/>
      <c r="H50" s="109"/>
      <c r="I50" s="109"/>
      <c r="J50" s="109"/>
      <c r="K50" s="109">
        <v>242109.12821622068</v>
      </c>
      <c r="L50" s="109"/>
      <c r="M50" s="109"/>
      <c r="N50" s="127">
        <v>0.4008840778626625</v>
      </c>
      <c r="O50" s="109">
        <v>391384.01224089495</v>
      </c>
      <c r="P50" s="127">
        <v>0.41806446855992052</v>
      </c>
      <c r="Q50" s="127">
        <v>0.16626303352834634</v>
      </c>
      <c r="R50" s="83">
        <v>0.61656033014732592</v>
      </c>
      <c r="S50" s="81">
        <v>149274.88402467428</v>
      </c>
      <c r="T50" s="81"/>
      <c r="AE50" s="1" t="s">
        <v>399</v>
      </c>
    </row>
    <row r="51" spans="2:31" s="4" customFormat="1" hidden="1" x14ac:dyDescent="0.25">
      <c r="B51" s="40" t="s">
        <v>400</v>
      </c>
      <c r="C51" s="109"/>
      <c r="D51" s="109"/>
      <c r="E51" s="109"/>
      <c r="F51" s="109"/>
      <c r="G51" s="109"/>
      <c r="H51" s="109"/>
      <c r="I51" s="109"/>
      <c r="J51" s="109"/>
      <c r="K51" s="109">
        <v>85278.510117630256</v>
      </c>
      <c r="L51" s="109"/>
      <c r="M51" s="109"/>
      <c r="N51" s="127">
        <v>0.14120408074608695</v>
      </c>
      <c r="O51" s="109">
        <v>114543.53140392336</v>
      </c>
      <c r="P51" s="127">
        <v>0.12235190780834407</v>
      </c>
      <c r="Q51" s="127">
        <v>4.8659000895887379E-2</v>
      </c>
      <c r="R51" s="83">
        <v>0.34316994100771625</v>
      </c>
      <c r="S51" s="81">
        <v>29265.021286293108</v>
      </c>
      <c r="T51" s="81"/>
      <c r="AE51" s="1" t="s">
        <v>401</v>
      </c>
    </row>
    <row r="52" spans="2:31" s="4" customFormat="1" ht="7.5" hidden="1" customHeight="1" x14ac:dyDescent="0.25"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AE52" s="1" t="s">
        <v>402</v>
      </c>
    </row>
    <row r="53" spans="2:31" s="4" customFormat="1" hidden="1" x14ac:dyDescent="0.25">
      <c r="B53" s="306" t="s">
        <v>403</v>
      </c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112"/>
      <c r="AE53" s="1" t="s">
        <v>404</v>
      </c>
    </row>
    <row r="54" spans="2:31" s="4" customFormat="1" hidden="1" x14ac:dyDescent="0.25">
      <c r="AE54" s="1"/>
    </row>
    <row r="55" spans="2:31" hidden="1" x14ac:dyDescent="0.25">
      <c r="C55" s="151"/>
      <c r="D55" s="151"/>
      <c r="E55" s="151"/>
      <c r="F55" s="151"/>
      <c r="G55" s="151"/>
      <c r="H55" s="151"/>
      <c r="I55" s="151"/>
      <c r="J55" s="151"/>
      <c r="K55" s="151">
        <v>0.54208815860874948</v>
      </c>
      <c r="L55" s="151"/>
      <c r="M55" s="151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36" spans="1:31" s="4" customFormat="1" ht="25.5" customHeight="1" thickBot="1" x14ac:dyDescent="0.3">
      <c r="B136" s="52" t="s">
        <v>424</v>
      </c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Z136" s="1"/>
    </row>
    <row r="137" spans="1:31" s="4" customFormat="1" ht="6" customHeight="1" x14ac:dyDescent="0.25">
      <c r="Z137" s="1"/>
    </row>
    <row r="138" spans="1:31" s="4" customFormat="1" ht="30" x14ac:dyDescent="0.25">
      <c r="C138" s="225">
        <v>2018</v>
      </c>
      <c r="D138" s="225">
        <v>2019</v>
      </c>
      <c r="E138" s="225">
        <v>2020</v>
      </c>
      <c r="F138" s="225">
        <v>2021</v>
      </c>
      <c r="G138" s="183" t="str">
        <f>CONCATENATE("var. ",RIGHT(F138,2),"/",RIGHT(E138,2))</f>
        <v>var. 21/20</v>
      </c>
      <c r="H138" s="183" t="str">
        <f>CONCATENATE("dif. ",RIGHT(F138,2),"/",RIGHT(E138,2))</f>
        <v>dif. 21/20</v>
      </c>
      <c r="I138" s="244" t="str">
        <f>CONCATENATE("%/s total Tenerife ",RIGHT(F138,4))</f>
        <v>%/s total Tenerife 2021</v>
      </c>
      <c r="J138" s="225">
        <v>2022</v>
      </c>
      <c r="K138" s="244" t="str">
        <f>CONCATENATE("%/s total Tenerife ",RIGHT(J138,4))</f>
        <v>%/s total Tenerife 2022</v>
      </c>
      <c r="L138" s="183" t="str">
        <f>CONCATENATE("var. ",RIGHT(J138,2),"/",RIGHT(F138,2))</f>
        <v>var. 22/21</v>
      </c>
      <c r="M138" s="183" t="str">
        <f>CONCATENATE("dif. ",RIGHT(J138,2),"/",RIGHT(F138,2))</f>
        <v>dif. 22/21</v>
      </c>
      <c r="N138" s="183" t="str">
        <f>CONCATENATE("var. ",RIGHT(J138,2),"/",RIGHT(D138,2))</f>
        <v>var. 22/19</v>
      </c>
      <c r="O138" s="183" t="str">
        <f>CONCATENATE("dif. ",RIGHT(J138,2),"/",RIGHT(D138,2))</f>
        <v>dif. 22/19</v>
      </c>
      <c r="Z138" s="1"/>
    </row>
    <row r="139" spans="1:31" ht="18.75" x14ac:dyDescent="0.3">
      <c r="A139" s="4"/>
      <c r="B139" s="227" t="s">
        <v>425</v>
      </c>
      <c r="C139" s="231">
        <v>606237</v>
      </c>
      <c r="D139" s="231">
        <v>632407</v>
      </c>
      <c r="E139" s="231">
        <v>248294</v>
      </c>
      <c r="F139" s="231">
        <v>384253</v>
      </c>
      <c r="G139" s="232">
        <f>F139/E139-1</f>
        <v>0.54757263566578329</v>
      </c>
      <c r="H139" s="231">
        <f>F139-E139</f>
        <v>135959</v>
      </c>
      <c r="I139" s="232">
        <f>F139/F$139</f>
        <v>1</v>
      </c>
      <c r="J139" s="231">
        <v>593573</v>
      </c>
      <c r="K139" s="232">
        <f>J139/J$139</f>
        <v>1</v>
      </c>
      <c r="L139" s="232">
        <f>J139/F139-1</f>
        <v>0.54474525898301374</v>
      </c>
      <c r="M139" s="231">
        <f>J139-F139</f>
        <v>209320</v>
      </c>
      <c r="N139" s="232">
        <f>J139/D139-1</f>
        <v>-6.1406657421565591E-2</v>
      </c>
      <c r="O139" s="231">
        <f>J139-D139</f>
        <v>-38834</v>
      </c>
      <c r="Q139" s="109"/>
      <c r="R139" s="149"/>
      <c r="Z139" s="1" t="s">
        <v>395</v>
      </c>
      <c r="AE139"/>
    </row>
    <row r="140" spans="1:31" s="4" customFormat="1" x14ac:dyDescent="0.25">
      <c r="B140" s="256" t="s">
        <v>426</v>
      </c>
      <c r="C140" s="257">
        <v>513321</v>
      </c>
      <c r="D140" s="257">
        <v>550405</v>
      </c>
      <c r="E140" s="257">
        <v>225732</v>
      </c>
      <c r="F140" s="257">
        <v>344114</v>
      </c>
      <c r="G140" s="261">
        <f>IFERROR(F140/E140-1,"-")</f>
        <v>0.52443605691705208</v>
      </c>
      <c r="H140" s="257">
        <f t="shared" ref="H140:H150" si="12">F140-E140</f>
        <v>118382</v>
      </c>
      <c r="I140" s="259">
        <f>F140/F$139</f>
        <v>0.89554017795566987</v>
      </c>
      <c r="J140" s="257">
        <v>529201</v>
      </c>
      <c r="K140" s="258">
        <f t="shared" ref="K140:K150" si="13">J140/J$139</f>
        <v>0.89155167098233912</v>
      </c>
      <c r="L140" s="259">
        <f t="shared" ref="L140:L150" si="14">J140/F140-1</f>
        <v>0.53786535857303108</v>
      </c>
      <c r="M140" s="260">
        <f t="shared" ref="M140:M150" si="15">J140-F140</f>
        <v>185087</v>
      </c>
      <c r="N140" s="258">
        <f t="shared" ref="N140:N150" si="16">J140/D140-1</f>
        <v>-3.8524359335398439E-2</v>
      </c>
      <c r="O140" s="257">
        <f t="shared" ref="O140:O150" si="17">J140-D140</f>
        <v>-21204</v>
      </c>
      <c r="Q140" s="109"/>
      <c r="R140" s="149"/>
      <c r="Z140" s="1" t="s">
        <v>397</v>
      </c>
    </row>
    <row r="141" spans="1:31" s="4" customFormat="1" x14ac:dyDescent="0.25">
      <c r="B141" s="72" t="s">
        <v>118</v>
      </c>
      <c r="C141" s="247">
        <v>10326</v>
      </c>
      <c r="D141" s="247">
        <v>10306</v>
      </c>
      <c r="E141" s="247">
        <v>0</v>
      </c>
      <c r="F141" s="247">
        <v>1148</v>
      </c>
      <c r="G141" s="262" t="str">
        <f t="shared" ref="G141:G150" si="18">IFERROR(F141/E141-1,"-")</f>
        <v>-</v>
      </c>
      <c r="H141" s="247">
        <f t="shared" si="12"/>
        <v>1148</v>
      </c>
      <c r="I141" s="249">
        <f t="shared" ref="I141:I150" si="19">F141/F$139</f>
        <v>2.9876149307877884E-3</v>
      </c>
      <c r="J141" s="247">
        <v>3568</v>
      </c>
      <c r="K141" s="248">
        <f t="shared" si="13"/>
        <v>6.0110550850527231E-3</v>
      </c>
      <c r="L141" s="249">
        <f t="shared" si="14"/>
        <v>2.1080139372822297</v>
      </c>
      <c r="M141" s="250">
        <f t="shared" si="15"/>
        <v>2420</v>
      </c>
      <c r="N141" s="248">
        <f t="shared" si="16"/>
        <v>-0.65379390646225499</v>
      </c>
      <c r="O141" s="247">
        <f t="shared" si="17"/>
        <v>-6738</v>
      </c>
      <c r="Q141" s="109"/>
      <c r="R141" s="149"/>
      <c r="Z141" s="1"/>
    </row>
    <row r="142" spans="1:31" s="4" customFormat="1" x14ac:dyDescent="0.25">
      <c r="B142" s="72" t="s">
        <v>117</v>
      </c>
      <c r="C142" s="247">
        <v>14560</v>
      </c>
      <c r="D142" s="247">
        <v>10919</v>
      </c>
      <c r="E142" s="247">
        <v>0</v>
      </c>
      <c r="F142" s="247">
        <v>4290</v>
      </c>
      <c r="G142" s="263" t="str">
        <f t="shared" si="18"/>
        <v>-</v>
      </c>
      <c r="H142" s="247">
        <f t="shared" si="12"/>
        <v>4290</v>
      </c>
      <c r="I142" s="252">
        <f t="shared" si="19"/>
        <v>1.1164519209999661E-2</v>
      </c>
      <c r="J142" s="247">
        <v>10922</v>
      </c>
      <c r="K142" s="248">
        <f t="shared" si="13"/>
        <v>1.8400432634233702E-2</v>
      </c>
      <c r="L142" s="249">
        <f t="shared" si="14"/>
        <v>1.5459207459207458</v>
      </c>
      <c r="M142" s="250">
        <f t="shared" si="15"/>
        <v>6632</v>
      </c>
      <c r="N142" s="248">
        <f t="shared" si="16"/>
        <v>2.747504350215646E-4</v>
      </c>
      <c r="O142" s="247">
        <f t="shared" si="17"/>
        <v>3</v>
      </c>
      <c r="Q142" s="109"/>
      <c r="R142" s="149"/>
      <c r="Z142" s="1"/>
    </row>
    <row r="143" spans="1:31" s="4" customFormat="1" x14ac:dyDescent="0.25">
      <c r="B143" s="72" t="s">
        <v>116</v>
      </c>
      <c r="C143" s="247">
        <v>81719</v>
      </c>
      <c r="D143" s="247">
        <v>75415</v>
      </c>
      <c r="E143" s="247">
        <v>0</v>
      </c>
      <c r="F143" s="247">
        <v>37497</v>
      </c>
      <c r="G143" s="262" t="str">
        <f t="shared" si="18"/>
        <v>-</v>
      </c>
      <c r="H143" s="247">
        <f t="shared" si="12"/>
        <v>37497</v>
      </c>
      <c r="I143" s="249">
        <f t="shared" si="19"/>
        <v>9.7584143780269764E-2</v>
      </c>
      <c r="J143" s="247">
        <v>61781</v>
      </c>
      <c r="K143" s="248">
        <f t="shared" si="13"/>
        <v>0.1040832382874558</v>
      </c>
      <c r="L143" s="249">
        <f t="shared" si="14"/>
        <v>0.64762514334480081</v>
      </c>
      <c r="M143" s="250">
        <f t="shared" si="15"/>
        <v>24284</v>
      </c>
      <c r="N143" s="248">
        <f t="shared" si="16"/>
        <v>-0.1807863157196844</v>
      </c>
      <c r="O143" s="247">
        <f t="shared" si="17"/>
        <v>-13634</v>
      </c>
      <c r="Q143" s="109"/>
      <c r="R143" s="149"/>
      <c r="Z143" s="1"/>
    </row>
    <row r="144" spans="1:31" s="4" customFormat="1" x14ac:dyDescent="0.25">
      <c r="B144" s="72" t="s">
        <v>427</v>
      </c>
      <c r="C144" s="247">
        <v>361744</v>
      </c>
      <c r="D144" s="247">
        <v>396405</v>
      </c>
      <c r="E144" s="247">
        <v>0</v>
      </c>
      <c r="F144" s="247">
        <v>230258</v>
      </c>
      <c r="G144" s="263" t="str">
        <f t="shared" si="18"/>
        <v>-</v>
      </c>
      <c r="H144" s="247">
        <f t="shared" si="12"/>
        <v>230258</v>
      </c>
      <c r="I144" s="252">
        <f t="shared" si="19"/>
        <v>0.59923539959349703</v>
      </c>
      <c r="J144" s="247">
        <v>389254</v>
      </c>
      <c r="K144" s="248">
        <f t="shared" si="13"/>
        <v>0.65578117603058095</v>
      </c>
      <c r="L144" s="249">
        <f t="shared" si="14"/>
        <v>0.69051238176306584</v>
      </c>
      <c r="M144" s="250">
        <f t="shared" si="15"/>
        <v>158996</v>
      </c>
      <c r="N144" s="248">
        <f t="shared" si="16"/>
        <v>-1.8039631185277738E-2</v>
      </c>
      <c r="O144" s="247">
        <f t="shared" si="17"/>
        <v>-7151</v>
      </c>
      <c r="Q144" s="109"/>
      <c r="R144" s="149"/>
      <c r="Z144" s="1"/>
    </row>
    <row r="145" spans="2:31" s="4" customFormat="1" x14ac:dyDescent="0.25">
      <c r="B145" s="72" t="s">
        <v>428</v>
      </c>
      <c r="C145" s="247">
        <v>44972</v>
      </c>
      <c r="D145" s="247">
        <v>57360</v>
      </c>
      <c r="E145" s="247">
        <v>0</v>
      </c>
      <c r="F145" s="247">
        <v>70921</v>
      </c>
      <c r="G145" s="262" t="str">
        <f t="shared" si="18"/>
        <v>-</v>
      </c>
      <c r="H145" s="247">
        <f t="shared" si="12"/>
        <v>70921</v>
      </c>
      <c r="I145" s="249">
        <f t="shared" si="19"/>
        <v>0.18456850044111561</v>
      </c>
      <c r="J145" s="247">
        <v>63676</v>
      </c>
      <c r="K145" s="248">
        <f t="shared" si="13"/>
        <v>0.10727576894501603</v>
      </c>
      <c r="L145" s="249">
        <f t="shared" si="14"/>
        <v>-0.10215591996728757</v>
      </c>
      <c r="M145" s="250">
        <f t="shared" si="15"/>
        <v>-7245</v>
      </c>
      <c r="N145" s="248">
        <f t="shared" si="16"/>
        <v>0.11011157601115751</v>
      </c>
      <c r="O145" s="247">
        <f t="shared" si="17"/>
        <v>6316</v>
      </c>
      <c r="Q145" s="109"/>
      <c r="R145" s="149"/>
      <c r="Z145" s="1"/>
    </row>
    <row r="146" spans="2:31" s="4" customFormat="1" x14ac:dyDescent="0.25">
      <c r="B146" s="256" t="s">
        <v>429</v>
      </c>
      <c r="C146" s="257">
        <v>92916</v>
      </c>
      <c r="D146" s="257">
        <v>82002</v>
      </c>
      <c r="E146" s="257">
        <v>22562</v>
      </c>
      <c r="F146" s="257">
        <v>40139</v>
      </c>
      <c r="G146" s="261">
        <f t="shared" si="18"/>
        <v>0.77905327541884595</v>
      </c>
      <c r="H146" s="257">
        <f t="shared" si="12"/>
        <v>17577</v>
      </c>
      <c r="I146" s="259">
        <f t="shared" si="19"/>
        <v>0.10445982204433017</v>
      </c>
      <c r="J146" s="257">
        <v>64372</v>
      </c>
      <c r="K146" s="258">
        <f t="shared" si="13"/>
        <v>0.10844832901766084</v>
      </c>
      <c r="L146" s="259">
        <f t="shared" si="14"/>
        <v>0.6037270485064401</v>
      </c>
      <c r="M146" s="260">
        <f t="shared" si="15"/>
        <v>24233</v>
      </c>
      <c r="N146" s="258">
        <f t="shared" si="16"/>
        <v>-0.21499475622545794</v>
      </c>
      <c r="O146" s="257">
        <f t="shared" si="17"/>
        <v>-17630</v>
      </c>
      <c r="Q146" s="109"/>
      <c r="R146" s="149"/>
      <c r="Z146" s="1"/>
    </row>
    <row r="147" spans="2:31" s="4" customFormat="1" x14ac:dyDescent="0.25">
      <c r="B147" s="72" t="s">
        <v>118</v>
      </c>
      <c r="C147" s="247">
        <v>6713</v>
      </c>
      <c r="D147" s="247">
        <v>7763</v>
      </c>
      <c r="E147" s="247">
        <v>0</v>
      </c>
      <c r="F147" s="247">
        <v>4858</v>
      </c>
      <c r="G147" s="262" t="str">
        <f t="shared" si="18"/>
        <v>-</v>
      </c>
      <c r="H147" s="247">
        <f t="shared" si="12"/>
        <v>4858</v>
      </c>
      <c r="I147" s="249">
        <f t="shared" si="19"/>
        <v>1.2642711963211739E-2</v>
      </c>
      <c r="J147" s="247">
        <v>4955</v>
      </c>
      <c r="K147" s="248">
        <f t="shared" si="13"/>
        <v>8.3477516666020865E-3</v>
      </c>
      <c r="L147" s="249">
        <f t="shared" si="14"/>
        <v>1.9967064635652454E-2</v>
      </c>
      <c r="M147" s="250">
        <f t="shared" si="15"/>
        <v>97</v>
      </c>
      <c r="N147" s="248">
        <f t="shared" si="16"/>
        <v>-0.36171583150843745</v>
      </c>
      <c r="O147" s="247">
        <f t="shared" si="17"/>
        <v>-2808</v>
      </c>
      <c r="Q147" s="109"/>
      <c r="R147" s="149"/>
      <c r="Z147" s="1"/>
    </row>
    <row r="148" spans="2:31" s="4" customFormat="1" x14ac:dyDescent="0.25">
      <c r="B148" s="72" t="s">
        <v>117</v>
      </c>
      <c r="C148" s="247">
        <v>17986</v>
      </c>
      <c r="D148" s="247">
        <v>19476</v>
      </c>
      <c r="E148" s="247">
        <v>0</v>
      </c>
      <c r="F148" s="247">
        <v>4755</v>
      </c>
      <c r="G148" s="262" t="str">
        <f t="shared" si="18"/>
        <v>-</v>
      </c>
      <c r="H148" s="247">
        <f t="shared" si="12"/>
        <v>4755</v>
      </c>
      <c r="I148" s="249">
        <f t="shared" si="19"/>
        <v>1.2374659404090533E-2</v>
      </c>
      <c r="J148" s="247">
        <v>11008</v>
      </c>
      <c r="K148" s="248">
        <f t="shared" si="13"/>
        <v>1.8545317930566248E-2</v>
      </c>
      <c r="L148" s="249">
        <f t="shared" si="14"/>
        <v>1.3150368033648792</v>
      </c>
      <c r="M148" s="250">
        <f t="shared" si="15"/>
        <v>6253</v>
      </c>
      <c r="N148" s="248">
        <f t="shared" si="16"/>
        <v>-0.4347915383035531</v>
      </c>
      <c r="O148" s="247">
        <f t="shared" si="17"/>
        <v>-8468</v>
      </c>
      <c r="Q148" s="109"/>
      <c r="R148" s="149"/>
      <c r="Z148" s="1"/>
    </row>
    <row r="149" spans="2:31" s="4" customFormat="1" x14ac:dyDescent="0.25">
      <c r="B149" s="72" t="s">
        <v>116</v>
      </c>
      <c r="C149" s="247">
        <v>67515</v>
      </c>
      <c r="D149" s="247">
        <v>53908</v>
      </c>
      <c r="E149" s="247">
        <v>0</v>
      </c>
      <c r="F149" s="247">
        <v>29013</v>
      </c>
      <c r="G149" s="262" t="str">
        <f t="shared" si="18"/>
        <v>-</v>
      </c>
      <c r="H149" s="247">
        <f t="shared" si="12"/>
        <v>29013</v>
      </c>
      <c r="I149" s="249">
        <f t="shared" si="19"/>
        <v>7.5504940755179537E-2</v>
      </c>
      <c r="J149" s="247">
        <v>46284</v>
      </c>
      <c r="K149" s="248">
        <f t="shared" si="13"/>
        <v>7.7975244830880114E-2</v>
      </c>
      <c r="L149" s="249">
        <f t="shared" si="14"/>
        <v>0.59528487229862481</v>
      </c>
      <c r="M149" s="250">
        <f t="shared" si="15"/>
        <v>17271</v>
      </c>
      <c r="N149" s="248">
        <f t="shared" si="16"/>
        <v>-0.14142613341248056</v>
      </c>
      <c r="O149" s="247">
        <f t="shared" si="17"/>
        <v>-7624</v>
      </c>
      <c r="Q149" s="109"/>
      <c r="R149" s="149"/>
      <c r="Z149" s="1"/>
    </row>
    <row r="150" spans="2:31" s="4" customFormat="1" x14ac:dyDescent="0.25">
      <c r="B150" s="72" t="s">
        <v>114</v>
      </c>
      <c r="C150" s="247">
        <v>702</v>
      </c>
      <c r="D150" s="247">
        <v>855</v>
      </c>
      <c r="E150" s="247">
        <v>1190</v>
      </c>
      <c r="F150" s="247">
        <v>1513</v>
      </c>
      <c r="G150" s="262">
        <f t="shared" si="18"/>
        <v>0.27142857142857135</v>
      </c>
      <c r="H150" s="247">
        <f t="shared" si="12"/>
        <v>323</v>
      </c>
      <c r="I150" s="249">
        <f t="shared" si="19"/>
        <v>3.9375099218483655E-3</v>
      </c>
      <c r="J150" s="247">
        <v>2125</v>
      </c>
      <c r="K150" s="248">
        <f t="shared" si="13"/>
        <v>3.5800145896123983E-3</v>
      </c>
      <c r="L150" s="249">
        <f t="shared" si="14"/>
        <v>0.40449438202247201</v>
      </c>
      <c r="M150" s="250">
        <f t="shared" si="15"/>
        <v>612</v>
      </c>
      <c r="N150" s="248">
        <f t="shared" si="16"/>
        <v>1.4853801169590644</v>
      </c>
      <c r="O150" s="247">
        <f t="shared" si="17"/>
        <v>1270</v>
      </c>
      <c r="Q150" s="109"/>
      <c r="R150" s="149"/>
      <c r="Z150" s="1"/>
    </row>
    <row r="151" spans="2:31" s="4" customFormat="1" ht="7.5" customHeight="1" x14ac:dyDescent="0.25"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Z151" s="1" t="s">
        <v>402</v>
      </c>
    </row>
    <row r="152" spans="2:31" s="4" customFormat="1" ht="32.25" customHeight="1" x14ac:dyDescent="0.25">
      <c r="B152" s="333" t="s">
        <v>430</v>
      </c>
      <c r="C152" s="333"/>
      <c r="D152" s="333"/>
      <c r="E152" s="333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Z152" s="1" t="s">
        <v>404</v>
      </c>
    </row>
    <row r="153" spans="2:31" x14ac:dyDescent="0.25">
      <c r="Z153" s="1"/>
      <c r="AE153"/>
    </row>
    <row r="154" spans="2:31" x14ac:dyDescent="0.25">
      <c r="Z154" s="1"/>
      <c r="AE154"/>
    </row>
  </sheetData>
  <mergeCells count="3">
    <mergeCell ref="B43:S43"/>
    <mergeCell ref="B53:S53"/>
    <mergeCell ref="B152:O1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BB91D-A360-4D65-AF54-BE29DEBED855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tr">
        <f>CONCATENATE("Pernoctaciones realizadas por los procedentes de ",C6," en los establecimientos alojativos de Tenerife (hotel + apartamento)")</f>
        <v>Pernoctaciones realizadas por los procedentes de Total lugares de residencia en los establecimientos alojativos de Tenerife (hotel + apartamento)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133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">
        <v>526</v>
      </c>
      <c r="E8" s="139" t="s">
        <v>135</v>
      </c>
      <c r="F8" s="138" t="s">
        <v>527</v>
      </c>
      <c r="G8" s="139" t="s">
        <v>135</v>
      </c>
      <c r="H8" s="138" t="s">
        <v>517</v>
      </c>
      <c r="I8" s="139" t="s">
        <v>135</v>
      </c>
      <c r="J8" s="138" t="s">
        <v>136</v>
      </c>
      <c r="K8" s="139" t="s">
        <v>135</v>
      </c>
      <c r="L8" s="138" t="s">
        <v>136</v>
      </c>
      <c r="M8" s="138" t="s">
        <v>137</v>
      </c>
    </row>
    <row r="9" spans="1:14" x14ac:dyDescent="0.25">
      <c r="A9" s="1" t="s">
        <v>138</v>
      </c>
      <c r="B9" s="141" t="s">
        <v>139</v>
      </c>
      <c r="C9" s="142">
        <v>2947994</v>
      </c>
      <c r="D9" s="143">
        <v>-6.029917616301117E-3</v>
      </c>
      <c r="E9" s="142">
        <v>3010465</v>
      </c>
      <c r="F9" s="143">
        <f t="shared" ref="F9:F21" si="0">IFERROR(E9/C9-1,"-")</f>
        <v>2.1191020063134447E-2</v>
      </c>
      <c r="G9" s="142">
        <v>260161</v>
      </c>
      <c r="H9" s="143">
        <f t="shared" ref="H9:H21" si="1">IFERROR(G9/C9-1,"-")</f>
        <v>-0.91174982038633723</v>
      </c>
      <c r="I9" s="142">
        <v>2017602</v>
      </c>
      <c r="J9" s="143">
        <f t="shared" ref="J9:L21" si="2">IFERROR(I9/G9-1,"-")</f>
        <v>6.7552054304834313</v>
      </c>
      <c r="K9" s="142">
        <v>2930663</v>
      </c>
      <c r="L9" s="143">
        <f t="shared" si="2"/>
        <v>0.45254762832312823</v>
      </c>
      <c r="M9" s="143">
        <f t="shared" ref="M9" si="3">K9/C9-1</f>
        <v>-5.8789129150195185E-3</v>
      </c>
    </row>
    <row r="10" spans="1:14" x14ac:dyDescent="0.25">
      <c r="A10" s="1" t="s">
        <v>140</v>
      </c>
      <c r="B10" s="141" t="s">
        <v>141</v>
      </c>
      <c r="C10" s="142">
        <v>2699390</v>
      </c>
      <c r="D10" s="143">
        <v>-2.2069276327134513E-2</v>
      </c>
      <c r="E10" s="142">
        <v>2872711</v>
      </c>
      <c r="F10" s="143">
        <f t="shared" si="0"/>
        <v>6.4207469094869518E-2</v>
      </c>
      <c r="G10" s="142">
        <v>253867</v>
      </c>
      <c r="H10" s="143">
        <f t="shared" si="1"/>
        <v>-0.9059539377414898</v>
      </c>
      <c r="I10" s="142">
        <v>2235961</v>
      </c>
      <c r="J10" s="143">
        <f t="shared" si="2"/>
        <v>7.8076079206828766</v>
      </c>
      <c r="K10" s="142">
        <v>2799277</v>
      </c>
      <c r="L10" s="143">
        <f t="shared" si="2"/>
        <v>0.25193462676674594</v>
      </c>
      <c r="M10" s="143">
        <f>IFERROR(K10/C10-1,"-")</f>
        <v>3.7003545245407388E-2</v>
      </c>
    </row>
    <row r="11" spans="1:14" x14ac:dyDescent="0.25">
      <c r="A11" s="1" t="s">
        <v>142</v>
      </c>
      <c r="B11" s="141" t="s">
        <v>143</v>
      </c>
      <c r="C11" s="142">
        <v>2920600</v>
      </c>
      <c r="D11" s="143">
        <v>-1.4017986423926376E-2</v>
      </c>
      <c r="E11" s="142">
        <v>1315468</v>
      </c>
      <c r="F11" s="143">
        <f t="shared" si="0"/>
        <v>-0.5495898103129494</v>
      </c>
      <c r="G11" s="142">
        <v>342448</v>
      </c>
      <c r="H11" s="143">
        <f t="shared" si="1"/>
        <v>-0.88274738067520375</v>
      </c>
      <c r="I11" s="142">
        <v>2629455</v>
      </c>
      <c r="J11" s="143">
        <f t="shared" si="2"/>
        <v>6.6784066486006637</v>
      </c>
      <c r="K11" s="142">
        <v>2882541</v>
      </c>
      <c r="L11" s="143">
        <f t="shared" si="2"/>
        <v>9.6250363668516803E-2</v>
      </c>
      <c r="M11" s="143">
        <f t="shared" ref="M11:M13" si="4">IFERROR(K11/C11-1,"-")</f>
        <v>-1.3031226460316403E-2</v>
      </c>
    </row>
    <row r="12" spans="1:14" x14ac:dyDescent="0.25">
      <c r="A12" s="1" t="s">
        <v>144</v>
      </c>
      <c r="B12" s="141" t="s">
        <v>145</v>
      </c>
      <c r="C12" s="142">
        <v>2659396</v>
      </c>
      <c r="D12" s="143">
        <v>1.8368669288608697E-3</v>
      </c>
      <c r="E12" s="142">
        <v>0</v>
      </c>
      <c r="F12" s="143">
        <f t="shared" si="0"/>
        <v>-1</v>
      </c>
      <c r="G12" s="142">
        <v>382997</v>
      </c>
      <c r="H12" s="143">
        <f t="shared" si="1"/>
        <v>-0.85598346391436253</v>
      </c>
      <c r="I12" s="142">
        <v>2650816</v>
      </c>
      <c r="J12" s="143">
        <f t="shared" si="2"/>
        <v>5.9212448139280465</v>
      </c>
      <c r="K12" s="142">
        <v>2706253</v>
      </c>
      <c r="L12" s="143">
        <f t="shared" si="2"/>
        <v>2.0913182959511278E-2</v>
      </c>
      <c r="M12" s="143">
        <f t="shared" si="4"/>
        <v>1.7619414333179373E-2</v>
      </c>
    </row>
    <row r="13" spans="1:14" x14ac:dyDescent="0.25">
      <c r="A13" s="1" t="s">
        <v>146</v>
      </c>
      <c r="B13" s="141" t="s">
        <v>147</v>
      </c>
      <c r="C13" s="142">
        <v>2509167</v>
      </c>
      <c r="D13" s="143">
        <v>-2.2281458990963454E-2</v>
      </c>
      <c r="E13" s="142">
        <v>3399</v>
      </c>
      <c r="F13" s="143">
        <f t="shared" si="0"/>
        <v>-0.99864536716766961</v>
      </c>
      <c r="G13" s="142">
        <v>476054</v>
      </c>
      <c r="H13" s="143">
        <f t="shared" si="1"/>
        <v>-0.81027408697786951</v>
      </c>
      <c r="I13" s="142">
        <v>2369938</v>
      </c>
      <c r="J13" s="143">
        <f t="shared" si="2"/>
        <v>3.9782965797997702</v>
      </c>
      <c r="K13" s="142">
        <v>2445242</v>
      </c>
      <c r="L13" s="143">
        <f t="shared" si="2"/>
        <v>3.1774670898563562E-2</v>
      </c>
      <c r="M13" s="143">
        <f t="shared" si="4"/>
        <v>-2.5476582467408471E-2</v>
      </c>
    </row>
    <row r="14" spans="1:14" x14ac:dyDescent="0.25">
      <c r="A14" s="1" t="s">
        <v>148</v>
      </c>
      <c r="B14" s="141" t="s">
        <v>149</v>
      </c>
      <c r="C14" s="142">
        <v>2741049</v>
      </c>
      <c r="D14" s="143">
        <v>-2.1592907313539023E-4</v>
      </c>
      <c r="E14" s="142">
        <v>11026</v>
      </c>
      <c r="F14" s="143">
        <f t="shared" si="0"/>
        <v>-0.99597745242788438</v>
      </c>
      <c r="G14" s="142">
        <v>653021</v>
      </c>
      <c r="H14" s="143">
        <f t="shared" si="1"/>
        <v>-0.7617623763748842</v>
      </c>
      <c r="I14" s="142">
        <v>2454749</v>
      </c>
      <c r="J14" s="143">
        <f t="shared" si="2"/>
        <v>2.7590659412178167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3074756</v>
      </c>
      <c r="D15" s="143">
        <v>6.0366409461276582E-4</v>
      </c>
      <c r="E15" s="142">
        <v>454682</v>
      </c>
      <c r="F15" s="143">
        <f t="shared" si="0"/>
        <v>-0.85212420107481701</v>
      </c>
      <c r="G15" s="142">
        <v>1243542</v>
      </c>
      <c r="H15" s="143">
        <f t="shared" si="1"/>
        <v>-0.59556400572923507</v>
      </c>
      <c r="I15" s="142">
        <v>2966022</v>
      </c>
      <c r="J15" s="143">
        <f t="shared" si="2"/>
        <v>1.3851401882686711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3266064</v>
      </c>
      <c r="D16" s="143">
        <v>-1.4065739938822541E-2</v>
      </c>
      <c r="E16" s="142">
        <v>773208</v>
      </c>
      <c r="F16" s="143">
        <f t="shared" si="0"/>
        <v>-0.76325999735461403</v>
      </c>
      <c r="G16" s="142">
        <v>1779812</v>
      </c>
      <c r="H16" s="143">
        <f t="shared" si="1"/>
        <v>-0.45505905579315042</v>
      </c>
      <c r="I16" s="142">
        <v>3120334</v>
      </c>
      <c r="J16" s="143">
        <f t="shared" si="2"/>
        <v>0.7531817967290928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2760383</v>
      </c>
      <c r="D17" s="143">
        <v>-3.804961651035399E-2</v>
      </c>
      <c r="E17" s="142">
        <v>489585</v>
      </c>
      <c r="F17" s="143">
        <f t="shared" si="0"/>
        <v>-0.82263874252232383</v>
      </c>
      <c r="G17" s="142">
        <v>1786950</v>
      </c>
      <c r="H17" s="143">
        <f t="shared" si="1"/>
        <v>-0.35264418017354837</v>
      </c>
      <c r="I17" s="142">
        <v>2570788</v>
      </c>
      <c r="J17" s="143">
        <f t="shared" si="2"/>
        <v>0.43864573714989219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2848678</v>
      </c>
      <c r="D18" s="143">
        <v>-5.5046057199230058E-2</v>
      </c>
      <c r="E18" s="142">
        <v>385368</v>
      </c>
      <c r="F18" s="143">
        <f t="shared" si="0"/>
        <v>-0.8647204071502641</v>
      </c>
      <c r="G18" s="142">
        <v>2294198</v>
      </c>
      <c r="H18" s="143">
        <f t="shared" si="1"/>
        <v>-0.19464467377499317</v>
      </c>
      <c r="I18" s="142">
        <v>2809781</v>
      </c>
      <c r="J18" s="143">
        <f t="shared" si="2"/>
        <v>0.2247334362596427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2752487</v>
      </c>
      <c r="D19" s="143">
        <v>-1.0519992623351238E-2</v>
      </c>
      <c r="E19" s="142">
        <v>400479</v>
      </c>
      <c r="F19" s="143">
        <f t="shared" si="0"/>
        <v>-0.8545028550543563</v>
      </c>
      <c r="G19" s="142">
        <v>2336992</v>
      </c>
      <c r="H19" s="143">
        <f t="shared" si="1"/>
        <v>-0.15095257488954539</v>
      </c>
      <c r="I19" s="142">
        <v>2761571</v>
      </c>
      <c r="J19" s="143">
        <f t="shared" si="2"/>
        <v>0.18167755816023323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2854802</v>
      </c>
      <c r="D20" s="143">
        <v>1.6482399392418356E-2</v>
      </c>
      <c r="E20" s="142">
        <v>526371</v>
      </c>
      <c r="F20" s="143">
        <f t="shared" si="0"/>
        <v>-0.81561908671774785</v>
      </c>
      <c r="G20" s="142">
        <v>2093338</v>
      </c>
      <c r="H20" s="143">
        <f t="shared" si="1"/>
        <v>-0.26673093265312275</v>
      </c>
      <c r="I20" s="142">
        <v>2818920</v>
      </c>
      <c r="J20" s="143">
        <f t="shared" si="2"/>
        <v>0.34661483238731639</v>
      </c>
      <c r="K20" s="142"/>
      <c r="L20" s="143"/>
      <c r="M20" s="143"/>
    </row>
    <row r="21" spans="1:14" ht="15.75" x14ac:dyDescent="0.25">
      <c r="A21" s="1" t="s">
        <v>0</v>
      </c>
      <c r="B21" s="144" t="s">
        <v>121</v>
      </c>
      <c r="C21" s="145">
        <v>34034766</v>
      </c>
      <c r="D21" s="146">
        <v>-1.3794654785333926E-2</v>
      </c>
      <c r="E21" s="145">
        <v>10243785</v>
      </c>
      <c r="F21" s="146">
        <f t="shared" si="0"/>
        <v>-0.69901996681863476</v>
      </c>
      <c r="G21" s="145">
        <v>13903380</v>
      </c>
      <c r="H21" s="146">
        <f t="shared" si="1"/>
        <v>-0.59149476743868312</v>
      </c>
      <c r="I21" s="145">
        <v>31405937</v>
      </c>
      <c r="J21" s="146">
        <f t="shared" si="2"/>
        <v>1.2588706487199515</v>
      </c>
      <c r="K21" s="145">
        <v>13763976</v>
      </c>
      <c r="L21" s="146">
        <v>0.15627013017386426</v>
      </c>
      <c r="M21" s="146">
        <v>1.9967900229949098E-3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0"/>
      <c r="L24" s="149"/>
    </row>
    <row r="26" spans="1:14" ht="48.75" customHeight="1" thickBot="1" x14ac:dyDescent="0.3">
      <c r="B26" s="307" t="str">
        <f>CONCATENATE("Pernoctaciones realizadas por los procedentes de ",C28," en los establecimientos alojativos de Tenerife (hotel + apartamento)")</f>
        <v>Pernoctaciones realizadas por los procedentes de Total residentes en España en los establecimientos alojativos de Tenerife (hotel + apartamento)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166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CONCATENATE("var. ",RIGHT(C29,2),"/",RIGHT(C29-1,2))</f>
        <v>var. 19/18</v>
      </c>
      <c r="E30" s="139" t="s">
        <v>135</v>
      </c>
      <c r="F30" s="138" t="str">
        <f>CONCATENATE("var. ",RIGHT(E29,2),"/",RIGHT(E29-1,2))</f>
        <v>var. 20/19</v>
      </c>
      <c r="G30" s="139" t="s">
        <v>135</v>
      </c>
      <c r="H30" s="138" t="s">
        <v>517</v>
      </c>
      <c r="I30" s="139" t="s">
        <v>135</v>
      </c>
      <c r="J30" s="138" t="s">
        <v>136</v>
      </c>
      <c r="K30" s="139" t="s">
        <v>135</v>
      </c>
      <c r="L30" s="138" t="s">
        <v>528</v>
      </c>
      <c r="M30" s="138" t="s">
        <v>519</v>
      </c>
    </row>
    <row r="31" spans="1:14" x14ac:dyDescent="0.25">
      <c r="B31" s="141" t="s">
        <v>139</v>
      </c>
      <c r="C31" s="142">
        <v>235392</v>
      </c>
      <c r="D31" s="143">
        <v>-9.7765802091997256E-2</v>
      </c>
      <c r="E31" s="142">
        <v>269349</v>
      </c>
      <c r="F31" s="143">
        <f t="shared" ref="F31:F43" si="5">IFERROR(E31/C31-1,"-")</f>
        <v>0.14425723898858078</v>
      </c>
      <c r="G31" s="142">
        <v>55049</v>
      </c>
      <c r="H31" s="143">
        <f t="shared" ref="H31:H43" si="6">IFERROR(G31/E31-1,"-")</f>
        <v>-0.7956220368369662</v>
      </c>
      <c r="I31" s="142">
        <v>189281</v>
      </c>
      <c r="J31" s="143">
        <f t="shared" ref="J31:J43" si="7">IFERROR(I31/G31-1,"-")</f>
        <v>2.438409417064797</v>
      </c>
      <c r="K31" s="142">
        <v>281845</v>
      </c>
      <c r="L31" s="143">
        <f t="shared" ref="L31:L35" si="8">IFERROR(K31/I31-1,"-")</f>
        <v>0.48902953809415628</v>
      </c>
      <c r="M31" s="143">
        <f t="shared" ref="M31" si="9">K31/C31-1</f>
        <v>0.19734315524741697</v>
      </c>
    </row>
    <row r="32" spans="1:14" x14ac:dyDescent="0.25">
      <c r="B32" s="141" t="s">
        <v>141</v>
      </c>
      <c r="C32" s="142">
        <v>217190</v>
      </c>
      <c r="D32" s="143">
        <v>9.2050053668759624E-3</v>
      </c>
      <c r="E32" s="142">
        <v>249726</v>
      </c>
      <c r="F32" s="143">
        <f t="shared" si="5"/>
        <v>0.14980431879920797</v>
      </c>
      <c r="G32" s="142">
        <v>64986</v>
      </c>
      <c r="H32" s="143">
        <f t="shared" si="6"/>
        <v>-0.73977078878450775</v>
      </c>
      <c r="I32" s="142">
        <v>210499</v>
      </c>
      <c r="J32" s="143">
        <f t="shared" si="7"/>
        <v>2.2391438155910506</v>
      </c>
      <c r="K32" s="142">
        <v>227134</v>
      </c>
      <c r="L32" s="143">
        <f t="shared" si="8"/>
        <v>7.9026503688853555E-2</v>
      </c>
      <c r="M32" s="143">
        <f>IFERROR(K32/C32-1,"-")</f>
        <v>4.5784796721764387E-2</v>
      </c>
    </row>
    <row r="33" spans="2:14" x14ac:dyDescent="0.25">
      <c r="B33" s="141" t="s">
        <v>143</v>
      </c>
      <c r="C33" s="142">
        <v>286610</v>
      </c>
      <c r="D33" s="143">
        <v>-0.10747595158241541</v>
      </c>
      <c r="E33" s="142">
        <v>106895</v>
      </c>
      <c r="F33" s="143">
        <f t="shared" si="5"/>
        <v>-0.62703673982066221</v>
      </c>
      <c r="G33" s="142">
        <v>100003</v>
      </c>
      <c r="H33" s="143">
        <f t="shared" si="6"/>
        <v>-6.4474484307030289E-2</v>
      </c>
      <c r="I33" s="142">
        <v>250815</v>
      </c>
      <c r="J33" s="143">
        <f t="shared" si="7"/>
        <v>1.5080747577572673</v>
      </c>
      <c r="K33" s="142">
        <v>274482</v>
      </c>
      <c r="L33" s="143">
        <f t="shared" si="8"/>
        <v>9.4360385144429237E-2</v>
      </c>
      <c r="M33" s="143">
        <f t="shared" ref="M33:M35" si="10">IFERROR(K33/C33-1,"-")</f>
        <v>-4.2315341404696283E-2</v>
      </c>
    </row>
    <row r="34" spans="2:14" x14ac:dyDescent="0.25">
      <c r="B34" s="141" t="s">
        <v>145</v>
      </c>
      <c r="C34" s="142">
        <v>392732</v>
      </c>
      <c r="D34" s="143">
        <v>0.14654560847796572</v>
      </c>
      <c r="E34" s="142">
        <v>0</v>
      </c>
      <c r="F34" s="143">
        <f t="shared" si="5"/>
        <v>-1</v>
      </c>
      <c r="G34" s="142">
        <v>125741</v>
      </c>
      <c r="H34" s="143" t="str">
        <f t="shared" si="6"/>
        <v>-</v>
      </c>
      <c r="I34" s="142">
        <v>331390</v>
      </c>
      <c r="J34" s="143">
        <f t="shared" si="7"/>
        <v>1.6354967751171059</v>
      </c>
      <c r="K34" s="142">
        <v>355796</v>
      </c>
      <c r="L34" s="143">
        <f t="shared" si="8"/>
        <v>7.3647364132894744E-2</v>
      </c>
      <c r="M34" s="143">
        <f t="shared" si="10"/>
        <v>-9.4048867930293434E-2</v>
      </c>
    </row>
    <row r="35" spans="2:14" x14ac:dyDescent="0.25">
      <c r="B35" s="141" t="s">
        <v>147</v>
      </c>
      <c r="C35" s="142">
        <v>425535</v>
      </c>
      <c r="D35" s="143">
        <v>4.4637070641607268E-2</v>
      </c>
      <c r="E35" s="142">
        <v>1298</v>
      </c>
      <c r="F35" s="143">
        <f t="shared" si="5"/>
        <v>-0.99694972211451471</v>
      </c>
      <c r="G35" s="142">
        <v>170404</v>
      </c>
      <c r="H35" s="143">
        <f t="shared" si="6"/>
        <v>130.28197226502311</v>
      </c>
      <c r="I35" s="142">
        <v>362315</v>
      </c>
      <c r="J35" s="143">
        <f t="shared" si="7"/>
        <v>1.1262118260134737</v>
      </c>
      <c r="K35" s="142">
        <v>302729</v>
      </c>
      <c r="L35" s="143">
        <f t="shared" si="8"/>
        <v>-0.1644591032664946</v>
      </c>
      <c r="M35" s="143">
        <f t="shared" si="10"/>
        <v>-0.28859200770794413</v>
      </c>
    </row>
    <row r="36" spans="2:14" x14ac:dyDescent="0.25">
      <c r="B36" s="141" t="s">
        <v>149</v>
      </c>
      <c r="C36" s="142">
        <v>490225</v>
      </c>
      <c r="D36" s="143">
        <v>3.3648463611970492E-3</v>
      </c>
      <c r="E36" s="142">
        <v>8684</v>
      </c>
      <c r="F36" s="143">
        <f t="shared" si="5"/>
        <v>-0.98228568514457648</v>
      </c>
      <c r="G36" s="142">
        <v>236913</v>
      </c>
      <c r="H36" s="143">
        <f t="shared" si="6"/>
        <v>26.281552280055273</v>
      </c>
      <c r="I36" s="142">
        <v>410726</v>
      </c>
      <c r="J36" s="143">
        <f t="shared" si="7"/>
        <v>0.73365750296522347</v>
      </c>
      <c r="K36" s="142"/>
      <c r="L36" s="143"/>
      <c r="M36" s="143"/>
    </row>
    <row r="37" spans="2:14" x14ac:dyDescent="0.25">
      <c r="B37" s="141" t="s">
        <v>151</v>
      </c>
      <c r="C37" s="142">
        <v>545265</v>
      </c>
      <c r="D37" s="143">
        <v>1.5829930249195101E-2</v>
      </c>
      <c r="E37" s="142">
        <v>140200</v>
      </c>
      <c r="F37" s="143">
        <f t="shared" si="5"/>
        <v>-0.74287731653416222</v>
      </c>
      <c r="G37" s="142">
        <v>441416</v>
      </c>
      <c r="H37" s="143">
        <f t="shared" si="6"/>
        <v>2.1484736091298147</v>
      </c>
      <c r="I37" s="142">
        <v>536392</v>
      </c>
      <c r="J37" s="143">
        <f t="shared" si="7"/>
        <v>0.21516211464921975</v>
      </c>
      <c r="K37" s="142"/>
      <c r="L37" s="143"/>
      <c r="M37" s="143"/>
    </row>
    <row r="38" spans="2:14" x14ac:dyDescent="0.25">
      <c r="B38" s="141" t="s">
        <v>153</v>
      </c>
      <c r="C38" s="142">
        <v>662435</v>
      </c>
      <c r="D38" s="143">
        <v>-2.6372104918148453E-2</v>
      </c>
      <c r="E38" s="142">
        <v>343536</v>
      </c>
      <c r="F38" s="143">
        <f t="shared" si="5"/>
        <v>-0.48140421324356353</v>
      </c>
      <c r="G38" s="142">
        <v>559029</v>
      </c>
      <c r="H38" s="143">
        <f t="shared" si="6"/>
        <v>0.62727923711052114</v>
      </c>
      <c r="I38" s="142">
        <v>565183</v>
      </c>
      <c r="J38" s="143">
        <f t="shared" si="7"/>
        <v>1.100837344753125E-2</v>
      </c>
      <c r="K38" s="142"/>
      <c r="L38" s="143"/>
      <c r="M38" s="143"/>
    </row>
    <row r="39" spans="2:14" x14ac:dyDescent="0.25">
      <c r="B39" s="141" t="s">
        <v>155</v>
      </c>
      <c r="C39" s="142">
        <v>431728</v>
      </c>
      <c r="D39" s="143">
        <v>-9.1506335053965326E-2</v>
      </c>
      <c r="E39" s="142">
        <v>238618</v>
      </c>
      <c r="F39" s="143">
        <f t="shared" si="5"/>
        <v>-0.44729551940110435</v>
      </c>
      <c r="G39" s="142">
        <v>393658</v>
      </c>
      <c r="H39" s="143">
        <f t="shared" si="6"/>
        <v>0.64974142772129517</v>
      </c>
      <c r="I39" s="142">
        <v>389213</v>
      </c>
      <c r="J39" s="143">
        <f t="shared" si="7"/>
        <v>-1.1291527163172055E-2</v>
      </c>
      <c r="K39" s="142"/>
      <c r="L39" s="143"/>
      <c r="M39" s="143"/>
    </row>
    <row r="40" spans="2:14" x14ac:dyDescent="0.25">
      <c r="B40" s="141" t="s">
        <v>157</v>
      </c>
      <c r="C40" s="142">
        <v>348745</v>
      </c>
      <c r="D40" s="143">
        <v>4.4788156340909158E-3</v>
      </c>
      <c r="E40" s="142">
        <v>154044</v>
      </c>
      <c r="F40" s="143">
        <f t="shared" si="5"/>
        <v>-0.55829044144002071</v>
      </c>
      <c r="G40" s="142">
        <v>293268</v>
      </c>
      <c r="H40" s="143">
        <f t="shared" si="6"/>
        <v>0.90379372127444113</v>
      </c>
      <c r="I40" s="142">
        <v>329359</v>
      </c>
      <c r="J40" s="143">
        <f t="shared" si="7"/>
        <v>0.12306490991175312</v>
      </c>
      <c r="K40" s="142"/>
      <c r="L40" s="143"/>
      <c r="M40" s="143"/>
    </row>
    <row r="41" spans="2:14" x14ac:dyDescent="0.25">
      <c r="B41" s="141" t="s">
        <v>159</v>
      </c>
      <c r="C41" s="142">
        <v>282807</v>
      </c>
      <c r="D41" s="143">
        <v>5.1573416822527252E-2</v>
      </c>
      <c r="E41" s="142">
        <v>73255</v>
      </c>
      <c r="F41" s="143">
        <f t="shared" si="5"/>
        <v>-0.74097175812479887</v>
      </c>
      <c r="G41" s="142">
        <v>189992</v>
      </c>
      <c r="H41" s="143">
        <f t="shared" si="6"/>
        <v>1.5935704047505288</v>
      </c>
      <c r="I41" s="142">
        <v>276919</v>
      </c>
      <c r="J41" s="143">
        <f t="shared" si="7"/>
        <v>0.45752979072803068</v>
      </c>
      <c r="K41" s="142"/>
      <c r="L41" s="143"/>
      <c r="M41" s="143"/>
    </row>
    <row r="42" spans="2:14" x14ac:dyDescent="0.25">
      <c r="B42" s="141" t="s">
        <v>161</v>
      </c>
      <c r="C42" s="142">
        <v>295269</v>
      </c>
      <c r="D42" s="143">
        <v>3.1893144336922363E-2</v>
      </c>
      <c r="E42" s="142">
        <v>80710</v>
      </c>
      <c r="F42" s="143">
        <f t="shared" si="5"/>
        <v>-0.7266560322959742</v>
      </c>
      <c r="G42" s="142">
        <v>221025</v>
      </c>
      <c r="H42" s="143">
        <f t="shared" si="6"/>
        <v>1.738508239375542</v>
      </c>
      <c r="I42" s="142">
        <v>302176</v>
      </c>
      <c r="J42" s="143">
        <f t="shared" si="7"/>
        <v>0.36715756136183697</v>
      </c>
      <c r="K42" s="142"/>
      <c r="L42" s="143"/>
      <c r="M42" s="143"/>
    </row>
    <row r="43" spans="2:14" ht="15.75" x14ac:dyDescent="0.25">
      <c r="B43" s="144" t="s">
        <v>121</v>
      </c>
      <c r="C43" s="145">
        <v>4613933</v>
      </c>
      <c r="D43" s="146">
        <v>-3.5407858795316605E-3</v>
      </c>
      <c r="E43" s="145">
        <v>1666329</v>
      </c>
      <c r="F43" s="146">
        <f t="shared" si="5"/>
        <v>-0.63884846182205068</v>
      </c>
      <c r="G43" s="145">
        <v>2851484</v>
      </c>
      <c r="H43" s="146">
        <f t="shared" si="6"/>
        <v>0.71123709663577839</v>
      </c>
      <c r="I43" s="145">
        <v>4154268</v>
      </c>
      <c r="J43" s="146">
        <f t="shared" si="7"/>
        <v>0.45687929513193826</v>
      </c>
      <c r="K43" s="145">
        <v>1441986</v>
      </c>
      <c r="L43" s="146">
        <v>7.2666815442981481E-2</v>
      </c>
      <c r="M43" s="146">
        <v>-7.4141919626776742E-2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07" t="str">
        <f>CONCATENATE("Pernoctaciones realizadas por los procedentes de ",C50," en los establecimientos alojativos de Tenerife (hotel + apartamento)")</f>
        <v>Pernoctaciones realizadas por los procedentes de Península en los establecimientos alojativos de Tenerife (hotel + apartamento)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170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CONCATENATE("var. ",RIGHT(C51,2),"/",RIGHT(C51-1,2))</f>
        <v>var. 19/18</v>
      </c>
      <c r="E52" s="139" t="s">
        <v>135</v>
      </c>
      <c r="F52" s="138" t="str">
        <f>CONCATENATE("var. ",RIGHT(E51,2),"/",RIGHT(E51-1,2))</f>
        <v>var. 20/19</v>
      </c>
      <c r="G52" s="139" t="s">
        <v>135</v>
      </c>
      <c r="H52" s="138" t="s">
        <v>517</v>
      </c>
      <c r="I52" s="139" t="s">
        <v>135</v>
      </c>
      <c r="J52" s="138" t="s">
        <v>136</v>
      </c>
      <c r="K52" s="139" t="s">
        <v>135</v>
      </c>
      <c r="L52" s="138" t="s">
        <v>528</v>
      </c>
      <c r="M52" s="138" t="s">
        <v>519</v>
      </c>
    </row>
    <row r="53" spans="1:14" x14ac:dyDescent="0.25">
      <c r="A53" s="1">
        <v>1</v>
      </c>
      <c r="B53" s="141" t="s">
        <v>139</v>
      </c>
      <c r="C53" s="142">
        <v>176205</v>
      </c>
      <c r="D53" s="143">
        <v>-3.8318797550565997E-2</v>
      </c>
      <c r="E53" s="142">
        <v>211319</v>
      </c>
      <c r="F53" s="143">
        <f t="shared" ref="F53:F65" si="11">IFERROR(E53/C53-1,"-")</f>
        <v>0.19927924860248014</v>
      </c>
      <c r="G53" s="142">
        <v>22603</v>
      </c>
      <c r="H53" s="143">
        <f t="shared" ref="H53:H65" si="12">IFERROR(G53/E53-1,"-")</f>
        <v>-0.89303848683743536</v>
      </c>
      <c r="I53" s="142">
        <v>129562</v>
      </c>
      <c r="J53" s="143">
        <f>IFERROR(I53/G53-1,"-")</f>
        <v>4.7320709640313234</v>
      </c>
      <c r="K53" s="142">
        <v>194159</v>
      </c>
      <c r="L53" s="143">
        <f t="shared" ref="L53:L57" si="13">IFERROR(K53/I53-1,"-")</f>
        <v>0.49857983050585819</v>
      </c>
      <c r="M53" s="143">
        <f t="shared" ref="M53" si="14">IFERROR(K53/C53-1,"-")</f>
        <v>0.10189268181947164</v>
      </c>
    </row>
    <row r="54" spans="1:14" x14ac:dyDescent="0.25">
      <c r="A54" s="1">
        <v>2</v>
      </c>
      <c r="B54" s="141" t="s">
        <v>141</v>
      </c>
      <c r="C54" s="142">
        <v>161971</v>
      </c>
      <c r="D54" s="143">
        <v>0.11913300029710694</v>
      </c>
      <c r="E54" s="142">
        <v>183113</v>
      </c>
      <c r="F54" s="143">
        <f t="shared" si="11"/>
        <v>0.13052953923850574</v>
      </c>
      <c r="G54" s="142">
        <v>23630</v>
      </c>
      <c r="H54" s="143">
        <f t="shared" si="12"/>
        <v>-0.8709540010812995</v>
      </c>
      <c r="I54" s="142">
        <v>147977</v>
      </c>
      <c r="J54" s="143">
        <f t="shared" ref="J54:J65" si="15">IFERROR(I54/G54-1,"-")</f>
        <v>5.2622513753702922</v>
      </c>
      <c r="K54" s="142">
        <v>160440</v>
      </c>
      <c r="L54" s="143">
        <f t="shared" si="13"/>
        <v>8.4222548098691119E-2</v>
      </c>
      <c r="M54" s="143">
        <f>IFERROR(K54/C54-1,"-")</f>
        <v>-9.4523093640219713E-3</v>
      </c>
    </row>
    <row r="55" spans="1:14" x14ac:dyDescent="0.25">
      <c r="A55" s="1">
        <v>3</v>
      </c>
      <c r="B55" s="141" t="s">
        <v>143</v>
      </c>
      <c r="C55" s="142">
        <v>202210</v>
      </c>
      <c r="D55" s="143">
        <v>-6.8804656667480257E-2</v>
      </c>
      <c r="E55" s="142">
        <v>75385</v>
      </c>
      <c r="F55" s="143">
        <f t="shared" si="11"/>
        <v>-0.62719450076652983</v>
      </c>
      <c r="G55" s="142">
        <v>35024</v>
      </c>
      <c r="H55" s="143">
        <f t="shared" si="12"/>
        <v>-0.53539828878424089</v>
      </c>
      <c r="I55" s="142">
        <v>185719</v>
      </c>
      <c r="J55" s="143">
        <f t="shared" si="15"/>
        <v>4.3026210598446779</v>
      </c>
      <c r="K55" s="142">
        <v>203787</v>
      </c>
      <c r="L55" s="143">
        <f t="shared" si="13"/>
        <v>9.728676118221613E-2</v>
      </c>
      <c r="M55" s="143">
        <f t="shared" ref="M55:M57" si="16">IFERROR(K55/C55-1,"-")</f>
        <v>7.7988230057861596E-3</v>
      </c>
    </row>
    <row r="56" spans="1:14" x14ac:dyDescent="0.25">
      <c r="A56" s="1">
        <v>4</v>
      </c>
      <c r="B56" s="141" t="s">
        <v>145</v>
      </c>
      <c r="C56" s="142">
        <v>287138</v>
      </c>
      <c r="D56" s="143">
        <v>0.15510839525144715</v>
      </c>
      <c r="E56" s="142">
        <v>0</v>
      </c>
      <c r="F56" s="143">
        <f t="shared" si="11"/>
        <v>-1</v>
      </c>
      <c r="G56" s="142">
        <v>44872</v>
      </c>
      <c r="H56" s="143" t="str">
        <f t="shared" si="12"/>
        <v>-</v>
      </c>
      <c r="I56" s="142">
        <v>226966</v>
      </c>
      <c r="J56" s="143">
        <f t="shared" si="15"/>
        <v>4.0580763059368872</v>
      </c>
      <c r="K56" s="142">
        <v>237668</v>
      </c>
      <c r="L56" s="143">
        <f t="shared" si="13"/>
        <v>4.715243692887916E-2</v>
      </c>
      <c r="M56" s="143">
        <f t="shared" si="16"/>
        <v>-0.17228649638849614</v>
      </c>
    </row>
    <row r="57" spans="1:14" x14ac:dyDescent="0.25">
      <c r="A57" s="1">
        <v>5</v>
      </c>
      <c r="B57" s="141" t="s">
        <v>147</v>
      </c>
      <c r="C57" s="142">
        <v>310510</v>
      </c>
      <c r="D57" s="143">
        <v>9.0371723172011365E-3</v>
      </c>
      <c r="E57" s="142">
        <v>686</v>
      </c>
      <c r="F57" s="143">
        <f t="shared" si="11"/>
        <v>-0.99779073137741137</v>
      </c>
      <c r="G57" s="142">
        <v>68112</v>
      </c>
      <c r="H57" s="143">
        <f t="shared" si="12"/>
        <v>98.288629737609327</v>
      </c>
      <c r="I57" s="142">
        <v>259211</v>
      </c>
      <c r="J57" s="143">
        <f t="shared" si="15"/>
        <v>2.805658327460653</v>
      </c>
      <c r="K57" s="142">
        <v>231629</v>
      </c>
      <c r="L57" s="143">
        <f t="shared" si="13"/>
        <v>-0.10640752128574793</v>
      </c>
      <c r="M57" s="143">
        <f t="shared" si="16"/>
        <v>-0.25403690702392834</v>
      </c>
    </row>
    <row r="58" spans="1:14" x14ac:dyDescent="0.25">
      <c r="A58" s="1">
        <v>6</v>
      </c>
      <c r="B58" s="141" t="s">
        <v>149</v>
      </c>
      <c r="C58" s="142">
        <v>353098</v>
      </c>
      <c r="D58" s="143">
        <v>2.5041222508650929E-2</v>
      </c>
      <c r="E58" s="142">
        <v>4805</v>
      </c>
      <c r="F58" s="143">
        <f t="shared" si="11"/>
        <v>-0.986391879874709</v>
      </c>
      <c r="G58" s="142">
        <v>134173</v>
      </c>
      <c r="H58" s="143">
        <f t="shared" si="12"/>
        <v>26.923621227887619</v>
      </c>
      <c r="I58" s="142">
        <v>301399</v>
      </c>
      <c r="J58" s="143">
        <f t="shared" si="15"/>
        <v>1.2463461352134932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378749</v>
      </c>
      <c r="D59" s="143">
        <v>3.9191691932009887E-2</v>
      </c>
      <c r="E59" s="142">
        <v>83776</v>
      </c>
      <c r="F59" s="143">
        <f t="shared" si="11"/>
        <v>-0.77880865692054635</v>
      </c>
      <c r="G59" s="142">
        <v>289774</v>
      </c>
      <c r="H59" s="143">
        <f t="shared" si="12"/>
        <v>2.4589142475171886</v>
      </c>
      <c r="I59" s="142">
        <v>352016</v>
      </c>
      <c r="J59" s="143">
        <f t="shared" si="15"/>
        <v>0.21479497815539017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454481</v>
      </c>
      <c r="D60" s="143">
        <v>-7.5555584671387344E-3</v>
      </c>
      <c r="E60" s="142">
        <v>217085</v>
      </c>
      <c r="F60" s="143">
        <f t="shared" si="11"/>
        <v>-0.5223452685590817</v>
      </c>
      <c r="G60" s="142">
        <v>389626</v>
      </c>
      <c r="H60" s="143">
        <f t="shared" si="12"/>
        <v>0.79480848515558411</v>
      </c>
      <c r="I60" s="142">
        <v>398061</v>
      </c>
      <c r="J60" s="143">
        <f t="shared" si="15"/>
        <v>2.1648965931431619E-2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313951</v>
      </c>
      <c r="D61" s="143">
        <v>3.2400739235378007E-2</v>
      </c>
      <c r="E61" s="142">
        <v>157272</v>
      </c>
      <c r="F61" s="143">
        <f t="shared" si="11"/>
        <v>-0.49905558510723014</v>
      </c>
      <c r="G61" s="142">
        <v>270344</v>
      </c>
      <c r="H61" s="143">
        <f t="shared" si="12"/>
        <v>0.71895823795716973</v>
      </c>
      <c r="I61" s="142">
        <v>287652</v>
      </c>
      <c r="J61" s="143">
        <f t="shared" si="15"/>
        <v>6.4022134761636984E-2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242176</v>
      </c>
      <c r="D62" s="143">
        <v>2.8575311746118048E-2</v>
      </c>
      <c r="E62" s="142">
        <v>88659</v>
      </c>
      <c r="F62" s="143">
        <f t="shared" si="11"/>
        <v>-0.63390674550739956</v>
      </c>
      <c r="G62" s="142">
        <v>183369</v>
      </c>
      <c r="H62" s="143">
        <f t="shared" si="12"/>
        <v>1.0682502622407202</v>
      </c>
      <c r="I62" s="142">
        <v>232412</v>
      </c>
      <c r="J62" s="143">
        <f t="shared" si="15"/>
        <v>0.26745524052593406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216370</v>
      </c>
      <c r="D63" s="143">
        <v>0.10223585208429919</v>
      </c>
      <c r="E63" s="142">
        <v>37142</v>
      </c>
      <c r="F63" s="143">
        <f t="shared" si="11"/>
        <v>-0.82834034293109027</v>
      </c>
      <c r="G63" s="142">
        <v>127417</v>
      </c>
      <c r="H63" s="143">
        <f t="shared" si="12"/>
        <v>2.4305368585428893</v>
      </c>
      <c r="I63" s="142">
        <v>201866</v>
      </c>
      <c r="J63" s="143">
        <f t="shared" si="15"/>
        <v>0.58429408948570449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215841</v>
      </c>
      <c r="D64" s="143">
        <v>3.6247365464662451E-2</v>
      </c>
      <c r="E64" s="142">
        <v>42281</v>
      </c>
      <c r="F64" s="143">
        <f t="shared" si="11"/>
        <v>-0.80411043314291542</v>
      </c>
      <c r="G64" s="142">
        <v>145761</v>
      </c>
      <c r="H64" s="143">
        <f t="shared" si="12"/>
        <v>2.4474350180932332</v>
      </c>
      <c r="I64" s="142">
        <v>216759</v>
      </c>
      <c r="J64" s="143">
        <f t="shared" si="15"/>
        <v>0.48708502274270904</v>
      </c>
      <c r="K64" s="142"/>
      <c r="L64" s="143"/>
      <c r="M64" s="143"/>
    </row>
    <row r="65" spans="1:14" ht="15.75" x14ac:dyDescent="0.25">
      <c r="B65" s="144" t="s">
        <v>121</v>
      </c>
      <c r="C65" s="145">
        <v>3312700</v>
      </c>
      <c r="D65" s="146">
        <v>3.1212489478376515E-2</v>
      </c>
      <c r="E65" s="145">
        <v>1101537</v>
      </c>
      <c r="F65" s="146">
        <f t="shared" si="11"/>
        <v>-0.66748060494460715</v>
      </c>
      <c r="G65" s="145">
        <v>1734705</v>
      </c>
      <c r="H65" s="146">
        <f t="shared" si="12"/>
        <v>0.57480411461439784</v>
      </c>
      <c r="I65" s="145">
        <v>2939600</v>
      </c>
      <c r="J65" s="146">
        <f t="shared" si="15"/>
        <v>0.69458207591492505</v>
      </c>
      <c r="K65" s="145">
        <v>1027683</v>
      </c>
      <c r="L65" s="146">
        <v>8.2415331223306465E-2</v>
      </c>
      <c r="M65" s="146">
        <v>-9.6966347226884242E-2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tr">
        <f>CONCATENATE("Pernoctaciones realizadas por los procedentes de ",C72," en los establecimientos alojativos de Tenerife (hotel + apartamento)")</f>
        <v>Pernoctaciones realizadas por los procedentes de Canarias en los establecimientos alojativos de Tenerife (hotel + apartamento)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98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CONCATENATE("var. ",RIGHT(C73,2),"/",RIGHT(C73-1,2))</f>
        <v>var. 19/18</v>
      </c>
      <c r="E74" s="139" t="s">
        <v>135</v>
      </c>
      <c r="F74" s="138" t="str">
        <f>CONCATENATE("var. ",RIGHT(E73,2),"/",RIGHT(E73-1,2))</f>
        <v>var. 20/19</v>
      </c>
      <c r="G74" s="139" t="s">
        <v>135</v>
      </c>
      <c r="H74" s="138" t="s">
        <v>517</v>
      </c>
      <c r="I74" s="139" t="s">
        <v>135</v>
      </c>
      <c r="J74" s="138" t="s">
        <v>136</v>
      </c>
      <c r="K74" s="139" t="s">
        <v>135</v>
      </c>
      <c r="L74" s="138" t="s">
        <v>528</v>
      </c>
      <c r="M74" s="138" t="s">
        <v>519</v>
      </c>
    </row>
    <row r="75" spans="1:14" x14ac:dyDescent="0.25">
      <c r="A75" s="1">
        <v>1</v>
      </c>
      <c r="B75" s="141" t="s">
        <v>139</v>
      </c>
      <c r="C75" s="142">
        <v>59187</v>
      </c>
      <c r="D75" s="143">
        <v>-0.23799775983932636</v>
      </c>
      <c r="E75" s="142">
        <v>58030</v>
      </c>
      <c r="F75" s="143">
        <f t="shared" ref="F75:F87" si="17">IFERROR(E75/C75-1,"-")</f>
        <v>-1.9548211600520338E-2</v>
      </c>
      <c r="G75" s="142">
        <v>32446</v>
      </c>
      <c r="H75" s="143">
        <f t="shared" ref="H75:H87" si="18">IFERROR(G75/E75-1,"-")</f>
        <v>-0.44087540927106672</v>
      </c>
      <c r="I75" s="142">
        <v>59719</v>
      </c>
      <c r="J75" s="143">
        <f>IFERROR(I75/G75-1,"-")</f>
        <v>0.84056586328052774</v>
      </c>
      <c r="K75" s="142">
        <v>87686</v>
      </c>
      <c r="L75" s="143">
        <f t="shared" ref="L75:L79" si="19">IFERROR(K75/I75-1,"-")</f>
        <v>0.46830991811651224</v>
      </c>
      <c r="M75" s="143">
        <f t="shared" ref="M75" si="20">K75/C75-1</f>
        <v>0.48150776352915337</v>
      </c>
    </row>
    <row r="76" spans="1:14" x14ac:dyDescent="0.25">
      <c r="A76" s="1">
        <v>2</v>
      </c>
      <c r="B76" s="141" t="s">
        <v>141</v>
      </c>
      <c r="C76" s="142">
        <v>55219</v>
      </c>
      <c r="D76" s="143">
        <v>-0.21652951191827474</v>
      </c>
      <c r="E76" s="142">
        <v>66613</v>
      </c>
      <c r="F76" s="143">
        <f t="shared" si="17"/>
        <v>0.20634201995689883</v>
      </c>
      <c r="G76" s="142">
        <v>41356</v>
      </c>
      <c r="H76" s="143">
        <f t="shared" si="18"/>
        <v>-0.37916022398030413</v>
      </c>
      <c r="I76" s="142">
        <v>62522</v>
      </c>
      <c r="J76" s="143">
        <f t="shared" ref="J76:J87" si="21">IFERROR(I76/G76-1,"-")</f>
        <v>0.51179998065576937</v>
      </c>
      <c r="K76" s="142">
        <v>66694</v>
      </c>
      <c r="L76" s="143">
        <f t="shared" si="19"/>
        <v>6.672851156392956E-2</v>
      </c>
      <c r="M76" s="143">
        <f>IFERROR(K76/C76-1,"-")</f>
        <v>0.20780890635469684</v>
      </c>
    </row>
    <row r="77" spans="1:14" x14ac:dyDescent="0.25">
      <c r="A77" s="1">
        <v>3</v>
      </c>
      <c r="B77" s="141" t="s">
        <v>143</v>
      </c>
      <c r="C77" s="142">
        <v>84400</v>
      </c>
      <c r="D77" s="143">
        <v>-0.18824298849690302</v>
      </c>
      <c r="E77" s="142">
        <v>31510</v>
      </c>
      <c r="F77" s="143">
        <f t="shared" si="17"/>
        <v>-0.62665876777251184</v>
      </c>
      <c r="G77" s="142">
        <v>64979</v>
      </c>
      <c r="H77" s="143">
        <f t="shared" si="18"/>
        <v>1.0621707394477942</v>
      </c>
      <c r="I77" s="142">
        <v>65096</v>
      </c>
      <c r="J77" s="143">
        <f t="shared" si="21"/>
        <v>1.8005817264039603E-3</v>
      </c>
      <c r="K77" s="142">
        <v>70695</v>
      </c>
      <c r="L77" s="143">
        <f t="shared" si="19"/>
        <v>8.6011429273687989E-2</v>
      </c>
      <c r="M77" s="143">
        <f t="shared" ref="M77:M79" si="22">IFERROR(K77/C77-1,"-")</f>
        <v>-0.16238151658767774</v>
      </c>
    </row>
    <row r="78" spans="1:14" x14ac:dyDescent="0.25">
      <c r="A78" s="1">
        <v>4</v>
      </c>
      <c r="B78" s="141" t="s">
        <v>145</v>
      </c>
      <c r="C78" s="142">
        <v>105594</v>
      </c>
      <c r="D78" s="143">
        <v>0.1238904144581392</v>
      </c>
      <c r="E78" s="142">
        <v>0</v>
      </c>
      <c r="F78" s="143">
        <f t="shared" si="17"/>
        <v>-1</v>
      </c>
      <c r="G78" s="142">
        <v>80869</v>
      </c>
      <c r="H78" s="143" t="str">
        <f t="shared" si="18"/>
        <v>-</v>
      </c>
      <c r="I78" s="142">
        <v>104424</v>
      </c>
      <c r="J78" s="143">
        <f t="shared" si="21"/>
        <v>0.29127354115915871</v>
      </c>
      <c r="K78" s="142">
        <v>118128</v>
      </c>
      <c r="L78" s="143">
        <f t="shared" si="19"/>
        <v>0.13123419903470457</v>
      </c>
      <c r="M78" s="143">
        <f t="shared" si="22"/>
        <v>0.11869992613216662</v>
      </c>
    </row>
    <row r="79" spans="1:14" x14ac:dyDescent="0.25">
      <c r="A79" s="1">
        <v>5</v>
      </c>
      <c r="B79" s="141" t="s">
        <v>147</v>
      </c>
      <c r="C79" s="142">
        <v>115025</v>
      </c>
      <c r="D79" s="143">
        <v>0.15460285275488594</v>
      </c>
      <c r="E79" s="142">
        <v>612</v>
      </c>
      <c r="F79" s="143">
        <f t="shared" si="17"/>
        <v>-0.99467941751793088</v>
      </c>
      <c r="G79" s="142">
        <v>102292</v>
      </c>
      <c r="H79" s="143">
        <f t="shared" si="18"/>
        <v>166.14379084967319</v>
      </c>
      <c r="I79" s="142">
        <v>103104</v>
      </c>
      <c r="J79" s="143">
        <f t="shared" si="21"/>
        <v>7.9380596723106489E-3</v>
      </c>
      <c r="K79" s="142">
        <v>71100</v>
      </c>
      <c r="L79" s="143">
        <f t="shared" si="19"/>
        <v>-0.31040502793296088</v>
      </c>
      <c r="M79" s="143">
        <f t="shared" si="22"/>
        <v>-0.38187350575961743</v>
      </c>
    </row>
    <row r="80" spans="1:14" x14ac:dyDescent="0.25">
      <c r="A80" s="1">
        <v>6</v>
      </c>
      <c r="B80" s="141" t="s">
        <v>149</v>
      </c>
      <c r="C80" s="142">
        <v>137127</v>
      </c>
      <c r="D80" s="143">
        <v>-4.8449437578499621E-2</v>
      </c>
      <c r="E80" s="142">
        <v>3879</v>
      </c>
      <c r="F80" s="143">
        <f t="shared" si="17"/>
        <v>-0.97171235424095914</v>
      </c>
      <c r="G80" s="142">
        <v>102740</v>
      </c>
      <c r="H80" s="143">
        <f t="shared" si="18"/>
        <v>25.486207785511731</v>
      </c>
      <c r="I80" s="142">
        <v>109327</v>
      </c>
      <c r="J80" s="143">
        <f t="shared" si="21"/>
        <v>6.4113295697878048E-2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166516</v>
      </c>
      <c r="D81" s="143">
        <v>-3.3586182480862203E-2</v>
      </c>
      <c r="E81" s="142">
        <v>56424</v>
      </c>
      <c r="F81" s="143">
        <f t="shared" si="17"/>
        <v>-0.66114967931009638</v>
      </c>
      <c r="G81" s="142">
        <v>151642</v>
      </c>
      <c r="H81" s="143">
        <f t="shared" si="18"/>
        <v>1.6875443073869274</v>
      </c>
      <c r="I81" s="142">
        <v>184376</v>
      </c>
      <c r="J81" s="143">
        <f t="shared" si="21"/>
        <v>0.21586367892800151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207954</v>
      </c>
      <c r="D82" s="143">
        <v>-6.5110570633482689E-2</v>
      </c>
      <c r="E82" s="142">
        <v>126451</v>
      </c>
      <c r="F82" s="143">
        <f t="shared" si="17"/>
        <v>-0.39192802254344716</v>
      </c>
      <c r="G82" s="142">
        <v>169403</v>
      </c>
      <c r="H82" s="143">
        <f t="shared" si="18"/>
        <v>0.33967307494602661</v>
      </c>
      <c r="I82" s="142">
        <v>167122</v>
      </c>
      <c r="J82" s="143">
        <f t="shared" si="21"/>
        <v>-1.3464932734367108E-2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117777</v>
      </c>
      <c r="D83" s="143">
        <v>-0.31170850013149054</v>
      </c>
      <c r="E83" s="142">
        <v>81346</v>
      </c>
      <c r="F83" s="143">
        <f t="shared" si="17"/>
        <v>-0.30932185401224344</v>
      </c>
      <c r="G83" s="142">
        <v>123314</v>
      </c>
      <c r="H83" s="143">
        <f t="shared" si="18"/>
        <v>0.51591965185749755</v>
      </c>
      <c r="I83" s="142">
        <v>101561</v>
      </c>
      <c r="J83" s="143">
        <f t="shared" si="21"/>
        <v>-0.17640332808926806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106569</v>
      </c>
      <c r="D84" s="143">
        <v>-4.629414186250469E-2</v>
      </c>
      <c r="E84" s="142">
        <v>65385</v>
      </c>
      <c r="F84" s="143">
        <f t="shared" si="17"/>
        <v>-0.38645384680347938</v>
      </c>
      <c r="G84" s="142">
        <v>109899</v>
      </c>
      <c r="H84" s="143">
        <f t="shared" si="18"/>
        <v>0.6807983482450104</v>
      </c>
      <c r="I84" s="142">
        <v>96947</v>
      </c>
      <c r="J84" s="143">
        <f t="shared" si="21"/>
        <v>-0.1178536656384499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66437</v>
      </c>
      <c r="D85" s="143">
        <v>-8.5343355911669194E-2</v>
      </c>
      <c r="E85" s="142">
        <v>36113</v>
      </c>
      <c r="F85" s="143">
        <f t="shared" si="17"/>
        <v>-0.45643240965124854</v>
      </c>
      <c r="G85" s="142">
        <v>62575</v>
      </c>
      <c r="H85" s="143">
        <f t="shared" si="18"/>
        <v>0.73275551740370504</v>
      </c>
      <c r="I85" s="142">
        <v>75053</v>
      </c>
      <c r="J85" s="143">
        <f t="shared" si="21"/>
        <v>0.19940870954854173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79428</v>
      </c>
      <c r="D86" s="143">
        <v>2.0243539022761103E-2</v>
      </c>
      <c r="E86" s="142">
        <v>38429</v>
      </c>
      <c r="F86" s="143">
        <f t="shared" si="17"/>
        <v>-0.51617817394369747</v>
      </c>
      <c r="G86" s="142">
        <v>75264</v>
      </c>
      <c r="H86" s="143">
        <f t="shared" si="18"/>
        <v>0.95852090868875073</v>
      </c>
      <c r="I86" s="142">
        <v>85417</v>
      </c>
      <c r="J86" s="143">
        <f t="shared" si="21"/>
        <v>0.13489849064625847</v>
      </c>
      <c r="K86" s="142"/>
      <c r="L86" s="143"/>
      <c r="M86" s="143"/>
    </row>
    <row r="87" spans="1:14" ht="15.75" x14ac:dyDescent="0.25">
      <c r="B87" s="144" t="s">
        <v>121</v>
      </c>
      <c r="C87" s="145">
        <v>1301233</v>
      </c>
      <c r="D87" s="146">
        <v>-8.2278954168712004E-2</v>
      </c>
      <c r="E87" s="145">
        <v>564792</v>
      </c>
      <c r="F87" s="146">
        <f t="shared" si="17"/>
        <v>-0.56595628915036733</v>
      </c>
      <c r="G87" s="145">
        <v>1116779</v>
      </c>
      <c r="H87" s="146">
        <f t="shared" si="18"/>
        <v>0.97732793665632656</v>
      </c>
      <c r="I87" s="145">
        <v>1214668</v>
      </c>
      <c r="J87" s="146">
        <f t="shared" si="21"/>
        <v>8.765297341730105E-2</v>
      </c>
      <c r="K87" s="145">
        <v>414303</v>
      </c>
      <c r="L87" s="146">
        <v>4.9226950983247475E-2</v>
      </c>
      <c r="M87" s="146">
        <v>-1.2211956845681549E-2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tr">
        <f>CONCATENATE("Pernoctaciones realizadas por los procedentes de ",C94," en los establecimientos alojativos de Tenerife (hotel + apartamento)")</f>
        <v>Pernoctaciones realizadas por los procedentes de Total residentes en el extranjero en los establecimientos alojativos de Tenerife (hotel + apartamento)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50" t="s">
        <v>177</v>
      </c>
      <c r="C94" s="317" t="s">
        <v>178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CONCATENATE("var. ",RIGHT(C95,2),"/",RIGHT(C95-1,2))</f>
        <v>var. 19/18</v>
      </c>
      <c r="E96" s="139" t="s">
        <v>135</v>
      </c>
      <c r="F96" s="138" t="str">
        <f>CONCATENATE("var. ",RIGHT(E95,2),"/",RIGHT(E95-1,2))</f>
        <v>var. 20/19</v>
      </c>
      <c r="G96" s="139" t="s">
        <v>135</v>
      </c>
      <c r="H96" s="138" t="s">
        <v>517</v>
      </c>
      <c r="I96" s="139" t="s">
        <v>135</v>
      </c>
      <c r="J96" s="138" t="s">
        <v>136</v>
      </c>
      <c r="K96" s="139" t="s">
        <v>135</v>
      </c>
      <c r="L96" s="138" t="s">
        <v>528</v>
      </c>
      <c r="M96" s="138" t="s">
        <v>519</v>
      </c>
    </row>
    <row r="97" spans="2:13" x14ac:dyDescent="0.25">
      <c r="B97" s="141" t="s">
        <v>139</v>
      </c>
      <c r="C97" s="142">
        <v>2712602</v>
      </c>
      <c r="D97" s="143">
        <v>2.8181364809116705E-3</v>
      </c>
      <c r="E97" s="142">
        <v>2741116</v>
      </c>
      <c r="F97" s="143">
        <f t="shared" ref="F97:F109" si="23">IFERROR(E97/C97-1,"-")</f>
        <v>1.0511678454856233E-2</v>
      </c>
      <c r="G97" s="142">
        <v>205112</v>
      </c>
      <c r="H97" s="143">
        <f t="shared" ref="H97:H109" si="24">IFERROR(G97/E97-1,"-")</f>
        <v>-0.92517208319531163</v>
      </c>
      <c r="I97" s="142">
        <v>1828321</v>
      </c>
      <c r="J97" s="143">
        <f t="shared" ref="J97:J109" si="25">IFERROR(I97/G97-1,"-")</f>
        <v>7.9137690627559572</v>
      </c>
      <c r="K97" s="142">
        <v>2648818</v>
      </c>
      <c r="L97" s="143">
        <f t="shared" ref="L97:L101" si="26">IFERROR(K97/I97-1,"-")</f>
        <v>0.44877075743263894</v>
      </c>
      <c r="M97" s="143">
        <f t="shared" ref="M97" si="27">K97/C97-1</f>
        <v>-2.3513954498300849E-2</v>
      </c>
    </row>
    <row r="98" spans="2:13" x14ac:dyDescent="0.25">
      <c r="B98" s="141" t="s">
        <v>141</v>
      </c>
      <c r="C98" s="142">
        <v>2482200</v>
      </c>
      <c r="D98" s="143">
        <v>-2.4713773413136408E-2</v>
      </c>
      <c r="E98" s="142">
        <v>2622985</v>
      </c>
      <c r="F98" s="143">
        <f t="shared" si="23"/>
        <v>5.6717830956409587E-2</v>
      </c>
      <c r="G98" s="142">
        <v>188881</v>
      </c>
      <c r="H98" s="143">
        <f t="shared" si="24"/>
        <v>-0.92799005712956806</v>
      </c>
      <c r="I98" s="142">
        <v>2025462</v>
      </c>
      <c r="J98" s="143">
        <f t="shared" si="25"/>
        <v>9.7234819807180184</v>
      </c>
      <c r="K98" s="142">
        <v>2572143</v>
      </c>
      <c r="L98" s="143">
        <f t="shared" si="26"/>
        <v>0.26990434774880989</v>
      </c>
      <c r="M98" s="143">
        <f>IFERROR(K98/C98-1,"-")</f>
        <v>3.6235194585448438E-2</v>
      </c>
    </row>
    <row r="99" spans="2:13" x14ac:dyDescent="0.25">
      <c r="B99" s="141" t="s">
        <v>143</v>
      </c>
      <c r="C99" s="142">
        <v>2633990</v>
      </c>
      <c r="D99" s="143">
        <v>-2.6542976145399466E-3</v>
      </c>
      <c r="E99" s="142">
        <v>1208573</v>
      </c>
      <c r="F99" s="143">
        <f t="shared" si="23"/>
        <v>-0.5411626467830174</v>
      </c>
      <c r="G99" s="142">
        <v>242445</v>
      </c>
      <c r="H99" s="143">
        <f t="shared" si="24"/>
        <v>-0.799395650904</v>
      </c>
      <c r="I99" s="142">
        <v>2378640</v>
      </c>
      <c r="J99" s="143">
        <f t="shared" si="25"/>
        <v>8.8110499288498421</v>
      </c>
      <c r="K99" s="142">
        <v>2608059</v>
      </c>
      <c r="L99" s="143">
        <f t="shared" si="26"/>
        <v>9.6449651901927114E-2</v>
      </c>
      <c r="M99" s="143">
        <f t="shared" ref="M99:M101" si="28">IFERROR(K99/C99-1,"-")</f>
        <v>-9.8447602306767079E-3</v>
      </c>
    </row>
    <row r="100" spans="2:13" x14ac:dyDescent="0.25">
      <c r="B100" s="141" t="s">
        <v>145</v>
      </c>
      <c r="C100" s="142">
        <v>2266664</v>
      </c>
      <c r="D100" s="143">
        <v>-1.9602635830249793E-2</v>
      </c>
      <c r="E100" s="142">
        <v>0</v>
      </c>
      <c r="F100" s="143">
        <f t="shared" si="23"/>
        <v>-1</v>
      </c>
      <c r="G100" s="142">
        <v>257256</v>
      </c>
      <c r="H100" s="143" t="str">
        <f t="shared" si="24"/>
        <v>-</v>
      </c>
      <c r="I100" s="142">
        <v>2319426</v>
      </c>
      <c r="J100" s="143">
        <f t="shared" si="25"/>
        <v>8.0160229499020428</v>
      </c>
      <c r="K100" s="142">
        <v>2350457</v>
      </c>
      <c r="L100" s="143">
        <f t="shared" si="26"/>
        <v>1.3378741119570048E-2</v>
      </c>
      <c r="M100" s="143">
        <f t="shared" si="28"/>
        <v>3.696754349122755E-2</v>
      </c>
    </row>
    <row r="101" spans="2:13" x14ac:dyDescent="0.25">
      <c r="B101" s="141" t="s">
        <v>147</v>
      </c>
      <c r="C101" s="142">
        <v>2083632</v>
      </c>
      <c r="D101" s="143">
        <v>-3.4907413025585532E-2</v>
      </c>
      <c r="E101" s="142">
        <v>2101</v>
      </c>
      <c r="F101" s="143">
        <f t="shared" si="23"/>
        <v>-0.99899166455496935</v>
      </c>
      <c r="G101" s="142">
        <v>305650</v>
      </c>
      <c r="H101" s="143">
        <f t="shared" si="24"/>
        <v>144.47834364588292</v>
      </c>
      <c r="I101" s="142">
        <v>2007623</v>
      </c>
      <c r="J101" s="143">
        <f t="shared" si="25"/>
        <v>5.5683723212825127</v>
      </c>
      <c r="K101" s="142">
        <v>2142513</v>
      </c>
      <c r="L101" s="143">
        <f t="shared" si="26"/>
        <v>6.7188909471549207E-2</v>
      </c>
      <c r="M101" s="143">
        <f t="shared" si="28"/>
        <v>2.8258828814301085E-2</v>
      </c>
    </row>
    <row r="102" spans="2:13" x14ac:dyDescent="0.25">
      <c r="B102" s="141" t="s">
        <v>149</v>
      </c>
      <c r="C102" s="142">
        <v>2250824</v>
      </c>
      <c r="D102" s="143">
        <v>-9.9242807559496438E-4</v>
      </c>
      <c r="E102" s="142">
        <v>2342</v>
      </c>
      <c r="F102" s="143">
        <f t="shared" si="23"/>
        <v>-0.99895949216820146</v>
      </c>
      <c r="G102" s="142">
        <v>416108</v>
      </c>
      <c r="H102" s="143">
        <f t="shared" si="24"/>
        <v>176.67207514944491</v>
      </c>
      <c r="I102" s="142">
        <v>2044023</v>
      </c>
      <c r="J102" s="143">
        <f t="shared" si="25"/>
        <v>3.9122415334480474</v>
      </c>
      <c r="K102" s="142"/>
      <c r="L102" s="143"/>
      <c r="M102" s="143"/>
    </row>
    <row r="103" spans="2:13" x14ac:dyDescent="0.25">
      <c r="B103" s="141" t="s">
        <v>151</v>
      </c>
      <c r="C103" s="142">
        <v>2529491</v>
      </c>
      <c r="D103" s="143">
        <v>-2.6189478233199504E-3</v>
      </c>
      <c r="E103" s="142">
        <v>314482</v>
      </c>
      <c r="F103" s="143">
        <f t="shared" si="23"/>
        <v>-0.87567380156719277</v>
      </c>
      <c r="G103" s="142">
        <v>802126</v>
      </c>
      <c r="H103" s="143">
        <f t="shared" si="24"/>
        <v>1.5506261089664908</v>
      </c>
      <c r="I103" s="142">
        <v>2429630</v>
      </c>
      <c r="J103" s="143">
        <f t="shared" si="25"/>
        <v>2.0289879644843829</v>
      </c>
      <c r="K103" s="142"/>
      <c r="L103" s="143"/>
      <c r="M103" s="143"/>
    </row>
    <row r="104" spans="2:13" x14ac:dyDescent="0.25">
      <c r="B104" s="141" t="s">
        <v>153</v>
      </c>
      <c r="C104" s="142">
        <v>2603629</v>
      </c>
      <c r="D104" s="143">
        <v>-1.0884856138079435E-2</v>
      </c>
      <c r="E104" s="142">
        <v>429672</v>
      </c>
      <c r="F104" s="143">
        <f t="shared" si="23"/>
        <v>-0.83497187963415676</v>
      </c>
      <c r="G104" s="142">
        <v>1220783</v>
      </c>
      <c r="H104" s="143">
        <f t="shared" si="24"/>
        <v>1.8411974715597013</v>
      </c>
      <c r="I104" s="142">
        <v>2555151</v>
      </c>
      <c r="J104" s="143">
        <f t="shared" si="25"/>
        <v>1.0930427438783141</v>
      </c>
      <c r="K104" s="142"/>
      <c r="L104" s="143"/>
      <c r="M104" s="143"/>
    </row>
    <row r="105" spans="2:13" x14ac:dyDescent="0.25">
      <c r="B105" s="141" t="s">
        <v>155</v>
      </c>
      <c r="C105" s="142">
        <v>2328655</v>
      </c>
      <c r="D105" s="143">
        <v>-2.7439946273653537E-2</v>
      </c>
      <c r="E105" s="142">
        <v>250967</v>
      </c>
      <c r="F105" s="143">
        <f t="shared" si="23"/>
        <v>-0.89222662867621005</v>
      </c>
      <c r="G105" s="142">
        <v>1393292</v>
      </c>
      <c r="H105" s="143">
        <f t="shared" si="24"/>
        <v>4.5516940474245615</v>
      </c>
      <c r="I105" s="142">
        <v>2181575</v>
      </c>
      <c r="J105" s="143">
        <f t="shared" si="25"/>
        <v>0.56577013289389444</v>
      </c>
      <c r="K105" s="142"/>
      <c r="L105" s="143"/>
      <c r="M105" s="143"/>
    </row>
    <row r="106" spans="2:13" x14ac:dyDescent="0.25">
      <c r="B106" s="141" t="s">
        <v>157</v>
      </c>
      <c r="C106" s="142">
        <v>2499933</v>
      </c>
      <c r="D106" s="143">
        <v>-6.2793751740907289E-2</v>
      </c>
      <c r="E106" s="142">
        <v>231324</v>
      </c>
      <c r="F106" s="143">
        <f t="shared" si="23"/>
        <v>-0.90746792014025979</v>
      </c>
      <c r="G106" s="142">
        <v>2000930</v>
      </c>
      <c r="H106" s="143">
        <f t="shared" si="24"/>
        <v>7.6499023015337801</v>
      </c>
      <c r="I106" s="142">
        <v>2480422</v>
      </c>
      <c r="J106" s="143">
        <f t="shared" si="25"/>
        <v>0.23963456992498489</v>
      </c>
      <c r="K106" s="142"/>
      <c r="L106" s="143"/>
      <c r="M106" s="143"/>
    </row>
    <row r="107" spans="2:13" x14ac:dyDescent="0.25">
      <c r="B107" s="141" t="s">
        <v>159</v>
      </c>
      <c r="C107" s="142">
        <v>2469680</v>
      </c>
      <c r="D107" s="143">
        <v>-1.7165615919045307E-2</v>
      </c>
      <c r="E107" s="142">
        <v>327224</v>
      </c>
      <c r="F107" s="143">
        <f t="shared" si="23"/>
        <v>-0.86750348223251594</v>
      </c>
      <c r="G107" s="142">
        <v>2147000</v>
      </c>
      <c r="H107" s="143">
        <f t="shared" si="24"/>
        <v>5.5612546756961594</v>
      </c>
      <c r="I107" s="142">
        <v>2484652</v>
      </c>
      <c r="J107" s="143">
        <f t="shared" si="25"/>
        <v>0.15726688402421973</v>
      </c>
      <c r="K107" s="142"/>
      <c r="L107" s="143"/>
      <c r="M107" s="143"/>
    </row>
    <row r="108" spans="2:13" x14ac:dyDescent="0.25">
      <c r="B108" s="141" t="s">
        <v>161</v>
      </c>
      <c r="C108" s="142">
        <v>2559533</v>
      </c>
      <c r="D108" s="143">
        <v>1.4734170430325877E-2</v>
      </c>
      <c r="E108" s="142">
        <v>445661</v>
      </c>
      <c r="F108" s="143">
        <f t="shared" si="23"/>
        <v>-0.82588190892635494</v>
      </c>
      <c r="G108" s="142">
        <v>1872313</v>
      </c>
      <c r="H108" s="143">
        <f t="shared" si="24"/>
        <v>3.2012045029742335</v>
      </c>
      <c r="I108" s="142">
        <v>2516744</v>
      </c>
      <c r="J108" s="143">
        <f t="shared" si="25"/>
        <v>0.3441897802343945</v>
      </c>
      <c r="K108" s="142"/>
      <c r="L108" s="143"/>
      <c r="M108" s="143"/>
    </row>
    <row r="109" spans="2:13" ht="15.75" x14ac:dyDescent="0.25">
      <c r="B109" s="144" t="s">
        <v>121</v>
      </c>
      <c r="C109" s="145">
        <v>29420833</v>
      </c>
      <c r="D109" s="146">
        <v>-1.5383609840838308E-2</v>
      </c>
      <c r="E109" s="145">
        <v>8577456</v>
      </c>
      <c r="F109" s="146">
        <f t="shared" si="23"/>
        <v>-0.70845638531036836</v>
      </c>
      <c r="G109" s="145">
        <v>11051896</v>
      </c>
      <c r="H109" s="146">
        <f t="shared" si="24"/>
        <v>0.28848180626050435</v>
      </c>
      <c r="I109" s="145">
        <v>27251669</v>
      </c>
      <c r="J109" s="146">
        <f t="shared" si="25"/>
        <v>1.46579129952001</v>
      </c>
      <c r="K109" s="145">
        <v>12321990</v>
      </c>
      <c r="L109" s="146">
        <v>0.1669134593093291</v>
      </c>
      <c r="M109" s="146">
        <v>1.1733390874587579E-2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tr">
        <f>CONCATENATE("Pernoctaciones realizadas por los procedentes de ",C116," en los establecimientos alojativos de Tenerife (hotel + apartamento)")</f>
        <v>Pernoctaciones realizadas por los procedentes de Reino Unido en los establecimientos alojativos de Tenerife (hotel + apartamento)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50" t="str">
        <f>C116</f>
        <v>Reino Unido</v>
      </c>
      <c r="C116" s="317" t="s">
        <v>182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CONCATENATE("var. ",RIGHT(C117,2),"/",RIGHT(C117-1,2))</f>
        <v>var. 19/18</v>
      </c>
      <c r="E118" s="139" t="s">
        <v>135</v>
      </c>
      <c r="F118" s="138" t="str">
        <f>CONCATENATE("var. ",RIGHT(E117,2),"/",RIGHT(E117-1,2))</f>
        <v>var. 20/19</v>
      </c>
      <c r="G118" s="139" t="s">
        <v>135</v>
      </c>
      <c r="H118" s="138" t="s">
        <v>517</v>
      </c>
      <c r="I118" s="139" t="s">
        <v>135</v>
      </c>
      <c r="J118" s="138" t="s">
        <v>136</v>
      </c>
      <c r="K118" s="139" t="s">
        <v>135</v>
      </c>
      <c r="L118" s="138" t="s">
        <v>528</v>
      </c>
      <c r="M118" s="138" t="s">
        <v>519</v>
      </c>
    </row>
    <row r="119" spans="1:14" x14ac:dyDescent="0.25">
      <c r="B119" s="141" t="s">
        <v>139</v>
      </c>
      <c r="C119" s="142">
        <v>1039815</v>
      </c>
      <c r="D119" s="143">
        <v>4.8554703453283166E-2</v>
      </c>
      <c r="E119" s="142">
        <v>1052899</v>
      </c>
      <c r="F119" s="143">
        <f t="shared" ref="F119:F131" si="29">IFERROR(E119/C119-1,"-")</f>
        <v>1.2583007554228365E-2</v>
      </c>
      <c r="G119" s="142">
        <v>34741</v>
      </c>
      <c r="H119" s="143">
        <f t="shared" ref="H119:H131" si="30">IFERROR(G119/E119-1,"-")</f>
        <v>-0.96700443252391732</v>
      </c>
      <c r="I119" s="142">
        <v>624260</v>
      </c>
      <c r="J119" s="143">
        <f t="shared" ref="J119:J131" si="31">IFERROR(I119/G119-1,"-")</f>
        <v>16.968970380818053</v>
      </c>
      <c r="K119" s="142">
        <v>996744</v>
      </c>
      <c r="L119" s="143">
        <f t="shared" ref="L119:L123" si="32">IFERROR(K119/I119-1,"-")</f>
        <v>0.59668087015025795</v>
      </c>
      <c r="M119" s="143">
        <f t="shared" ref="M119" si="33">K119/C119-1</f>
        <v>-4.1421791376350603E-2</v>
      </c>
    </row>
    <row r="120" spans="1:14" x14ac:dyDescent="0.25">
      <c r="B120" s="141" t="s">
        <v>141</v>
      </c>
      <c r="C120" s="142">
        <v>959254</v>
      </c>
      <c r="D120" s="143">
        <v>1.7420974535149014E-2</v>
      </c>
      <c r="E120" s="142">
        <v>1045275</v>
      </c>
      <c r="F120" s="143">
        <f t="shared" si="29"/>
        <v>8.9674893198256056E-2</v>
      </c>
      <c r="G120" s="142">
        <v>10447</v>
      </c>
      <c r="H120" s="143">
        <f t="shared" si="30"/>
        <v>-0.9900055009447275</v>
      </c>
      <c r="I120" s="142">
        <v>809079</v>
      </c>
      <c r="J120" s="143">
        <f t="shared" si="31"/>
        <v>76.44606107016368</v>
      </c>
      <c r="K120" s="142">
        <v>976969</v>
      </c>
      <c r="L120" s="143">
        <f t="shared" si="32"/>
        <v>0.20750754870661581</v>
      </c>
      <c r="M120" s="143">
        <f>IFERROR(K120/C120-1,"-")</f>
        <v>1.846747576762775E-2</v>
      </c>
    </row>
    <row r="121" spans="1:14" x14ac:dyDescent="0.25">
      <c r="B121" s="141" t="s">
        <v>143</v>
      </c>
      <c r="C121" s="142">
        <v>1054463</v>
      </c>
      <c r="D121" s="143">
        <v>1.1418058834080425E-2</v>
      </c>
      <c r="E121" s="142">
        <v>538290</v>
      </c>
      <c r="F121" s="143">
        <f t="shared" si="29"/>
        <v>-0.4895126713787018</v>
      </c>
      <c r="G121" s="142">
        <v>12241</v>
      </c>
      <c r="H121" s="143">
        <f t="shared" si="30"/>
        <v>-0.97725946980252276</v>
      </c>
      <c r="I121" s="142">
        <v>1005364</v>
      </c>
      <c r="J121" s="143">
        <f t="shared" si="31"/>
        <v>81.130871660812019</v>
      </c>
      <c r="K121" s="142">
        <v>1094218</v>
      </c>
      <c r="L121" s="143">
        <f t="shared" si="32"/>
        <v>8.8379930055183964E-2</v>
      </c>
      <c r="M121" s="143">
        <f t="shared" ref="M121:M123" si="34">IFERROR(K121/C121-1,"-")</f>
        <v>3.770165477593812E-2</v>
      </c>
    </row>
    <row r="122" spans="1:14" x14ac:dyDescent="0.25">
      <c r="B122" s="141" t="s">
        <v>145</v>
      </c>
      <c r="C122" s="142">
        <v>1007987</v>
      </c>
      <c r="D122" s="143">
        <v>1.6749345862644205E-2</v>
      </c>
      <c r="E122" s="142">
        <v>0</v>
      </c>
      <c r="F122" s="143">
        <f t="shared" si="29"/>
        <v>-1</v>
      </c>
      <c r="G122" s="142">
        <v>13729</v>
      </c>
      <c r="H122" s="143" t="str">
        <f t="shared" si="30"/>
        <v>-</v>
      </c>
      <c r="I122" s="142">
        <v>1064117</v>
      </c>
      <c r="J122" s="143">
        <f t="shared" si="31"/>
        <v>76.508704202782425</v>
      </c>
      <c r="K122" s="142">
        <v>1041525</v>
      </c>
      <c r="L122" s="143">
        <f t="shared" si="32"/>
        <v>-2.1230748122621823E-2</v>
      </c>
      <c r="M122" s="143">
        <f t="shared" si="34"/>
        <v>3.3272254503282195E-2</v>
      </c>
    </row>
    <row r="123" spans="1:14" x14ac:dyDescent="0.25">
      <c r="B123" s="141" t="s">
        <v>147</v>
      </c>
      <c r="C123" s="142">
        <v>1070717</v>
      </c>
      <c r="D123" s="143">
        <v>5.4268305891481017E-2</v>
      </c>
      <c r="E123" s="142">
        <v>447</v>
      </c>
      <c r="F123" s="143">
        <f t="shared" si="29"/>
        <v>-0.99958252273943538</v>
      </c>
      <c r="G123" s="142">
        <v>14994</v>
      </c>
      <c r="H123" s="143">
        <f t="shared" si="30"/>
        <v>32.543624161073822</v>
      </c>
      <c r="I123" s="142">
        <v>1033439</v>
      </c>
      <c r="J123" s="143">
        <f t="shared" si="31"/>
        <v>67.923502734427103</v>
      </c>
      <c r="K123" s="142">
        <v>1119114</v>
      </c>
      <c r="L123" s="143">
        <f t="shared" si="32"/>
        <v>8.2902812841396445E-2</v>
      </c>
      <c r="M123" s="143">
        <f t="shared" si="34"/>
        <v>4.5200552526951654E-2</v>
      </c>
    </row>
    <row r="124" spans="1:14" x14ac:dyDescent="0.25">
      <c r="B124" s="141" t="s">
        <v>149</v>
      </c>
      <c r="C124" s="142">
        <v>1174425</v>
      </c>
      <c r="D124" s="143">
        <v>5.9093909618214813E-2</v>
      </c>
      <c r="E124" s="142">
        <v>486</v>
      </c>
      <c r="F124" s="143">
        <f t="shared" si="29"/>
        <v>-0.99958618047129444</v>
      </c>
      <c r="G124" s="142">
        <v>36911</v>
      </c>
      <c r="H124" s="143">
        <f t="shared" si="30"/>
        <v>74.94855967078189</v>
      </c>
      <c r="I124" s="142">
        <v>1088743</v>
      </c>
      <c r="J124" s="143">
        <f t="shared" si="31"/>
        <v>28.49643737639186</v>
      </c>
      <c r="K124" s="142"/>
      <c r="L124" s="143"/>
      <c r="M124" s="143"/>
    </row>
    <row r="125" spans="1:14" x14ac:dyDescent="0.25">
      <c r="B125" s="141" t="s">
        <v>151</v>
      </c>
      <c r="C125" s="142">
        <v>1253069</v>
      </c>
      <c r="D125" s="143">
        <v>6.4559922587902108E-2</v>
      </c>
      <c r="E125" s="142">
        <v>122008</v>
      </c>
      <c r="F125" s="143">
        <f t="shared" si="29"/>
        <v>-0.90263265630224676</v>
      </c>
      <c r="G125" s="142">
        <v>115051</v>
      </c>
      <c r="H125" s="143">
        <f t="shared" si="30"/>
        <v>-5.7020851091731717E-2</v>
      </c>
      <c r="I125" s="142">
        <v>1256894</v>
      </c>
      <c r="J125" s="143">
        <f t="shared" si="31"/>
        <v>9.9246681906285037</v>
      </c>
      <c r="K125" s="142"/>
      <c r="L125" s="143"/>
      <c r="M125" s="143"/>
    </row>
    <row r="126" spans="1:14" x14ac:dyDescent="0.25">
      <c r="B126" s="141" t="s">
        <v>153</v>
      </c>
      <c r="C126" s="142">
        <v>1284707</v>
      </c>
      <c r="D126" s="143">
        <v>3.5538768209689264E-2</v>
      </c>
      <c r="E126" s="142">
        <v>85753</v>
      </c>
      <c r="F126" s="143">
        <f t="shared" si="29"/>
        <v>-0.93325092803261755</v>
      </c>
      <c r="G126" s="142">
        <v>360702</v>
      </c>
      <c r="H126" s="143">
        <f t="shared" si="30"/>
        <v>3.2062901589448769</v>
      </c>
      <c r="I126" s="142">
        <v>1344872</v>
      </c>
      <c r="J126" s="143">
        <f t="shared" si="31"/>
        <v>2.7284850097864721</v>
      </c>
      <c r="K126" s="142"/>
      <c r="L126" s="143"/>
      <c r="M126" s="143"/>
    </row>
    <row r="127" spans="1:14" x14ac:dyDescent="0.25">
      <c r="B127" s="141" t="s">
        <v>155</v>
      </c>
      <c r="C127" s="142">
        <v>1184373</v>
      </c>
      <c r="D127" s="143">
        <v>2.5081487354097431E-2</v>
      </c>
      <c r="E127" s="142">
        <v>73616</v>
      </c>
      <c r="F127" s="143">
        <f t="shared" si="29"/>
        <v>-0.93784390559393027</v>
      </c>
      <c r="G127" s="142">
        <v>513305</v>
      </c>
      <c r="H127" s="143">
        <f t="shared" si="30"/>
        <v>5.972736905020648</v>
      </c>
      <c r="I127" s="142">
        <v>1155744</v>
      </c>
      <c r="J127" s="143">
        <f t="shared" si="31"/>
        <v>1.2515736258170094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1158077</v>
      </c>
      <c r="D128" s="143">
        <v>-4.3673470061868058E-2</v>
      </c>
      <c r="E128" s="142">
        <v>83174</v>
      </c>
      <c r="F128" s="143">
        <f t="shared" si="29"/>
        <v>-0.92817921433548889</v>
      </c>
      <c r="G128" s="142">
        <v>850312</v>
      </c>
      <c r="H128" s="143">
        <f t="shared" si="30"/>
        <v>9.2232909322624863</v>
      </c>
      <c r="I128" s="142">
        <v>1232885</v>
      </c>
      <c r="J128" s="143">
        <f t="shared" si="31"/>
        <v>0.44992073497727891</v>
      </c>
      <c r="K128" s="142"/>
      <c r="L128" s="143"/>
      <c r="M128" s="143"/>
    </row>
    <row r="129" spans="2:14" x14ac:dyDescent="0.25">
      <c r="B129" s="141" t="s">
        <v>159</v>
      </c>
      <c r="C129" s="142">
        <v>954894</v>
      </c>
      <c r="D129" s="143">
        <v>5.5940403251115711E-3</v>
      </c>
      <c r="E129" s="142">
        <v>161653</v>
      </c>
      <c r="F129" s="143">
        <f t="shared" si="29"/>
        <v>-0.83071105274512147</v>
      </c>
      <c r="G129" s="142">
        <v>780228</v>
      </c>
      <c r="H129" s="143">
        <f t="shared" si="30"/>
        <v>3.8265605958441844</v>
      </c>
      <c r="I129" s="142">
        <v>999210</v>
      </c>
      <c r="J129" s="143">
        <f t="shared" si="31"/>
        <v>0.28066411356680354</v>
      </c>
      <c r="K129" s="142"/>
      <c r="L129" s="143"/>
      <c r="M129" s="143"/>
    </row>
    <row r="130" spans="2:14" x14ac:dyDescent="0.25">
      <c r="B130" s="141" t="s">
        <v>161</v>
      </c>
      <c r="C130" s="142">
        <v>1018249</v>
      </c>
      <c r="D130" s="143">
        <v>5.7651818498148488E-2</v>
      </c>
      <c r="E130" s="142">
        <v>227075</v>
      </c>
      <c r="F130" s="143">
        <f t="shared" si="29"/>
        <v>-0.77699462508679118</v>
      </c>
      <c r="G130" s="142">
        <v>608137</v>
      </c>
      <c r="H130" s="143">
        <f t="shared" si="30"/>
        <v>1.678132775514698</v>
      </c>
      <c r="I130" s="142">
        <v>1043010</v>
      </c>
      <c r="J130" s="143">
        <f t="shared" si="31"/>
        <v>0.71509051414401692</v>
      </c>
      <c r="K130" s="142"/>
      <c r="L130" s="143"/>
      <c r="M130" s="143"/>
    </row>
    <row r="131" spans="2:14" ht="15.75" x14ac:dyDescent="0.25">
      <c r="B131" s="144" t="s">
        <v>121</v>
      </c>
      <c r="C131" s="145">
        <v>13160030</v>
      </c>
      <c r="D131" s="146">
        <v>2.8986547517176886E-2</v>
      </c>
      <c r="E131" s="145">
        <v>3390819</v>
      </c>
      <c r="F131" s="146">
        <f t="shared" si="29"/>
        <v>-0.74233956913472077</v>
      </c>
      <c r="G131" s="145">
        <v>3350798</v>
      </c>
      <c r="H131" s="146">
        <f t="shared" si="30"/>
        <v>-1.1802753258136178E-2</v>
      </c>
      <c r="I131" s="145">
        <v>12657617</v>
      </c>
      <c r="J131" s="146">
        <f t="shared" si="31"/>
        <v>2.7774933015956198</v>
      </c>
      <c r="K131" s="145">
        <v>5228570</v>
      </c>
      <c r="L131" s="146">
        <v>0.15261716758236243</v>
      </c>
      <c r="M131" s="146">
        <v>1.877037610897081E-2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0"/>
      <c r="I134" s="140"/>
      <c r="K134" s="140"/>
      <c r="L134" s="151"/>
    </row>
    <row r="136" spans="2:14" ht="48.75" customHeight="1" thickBot="1" x14ac:dyDescent="0.3">
      <c r="B136" s="307" t="str">
        <f>CONCATENATE("Pernoctaciones realizadas por los procedentes de ",C138," en los establecimientos alojativos de Tenerife (hotel + apartamento)")</f>
        <v>Pernoctaciones realizadas por los procedentes de Alemania en los establecimientos alojativos de Tenerife (hotel + apartamento)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50" t="str">
        <f>C138</f>
        <v>Alemania</v>
      </c>
      <c r="C138" s="317" t="s">
        <v>186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CONCATENATE("var. ",RIGHT(C139,2),"/",RIGHT(C139-1,2))</f>
        <v>var. 19/18</v>
      </c>
      <c r="E140" s="139" t="s">
        <v>135</v>
      </c>
      <c r="F140" s="138" t="str">
        <f>CONCATENATE("var. ",RIGHT(E139,2),"/",RIGHT(E139-1,2))</f>
        <v>var. 20/19</v>
      </c>
      <c r="G140" s="139" t="s">
        <v>135</v>
      </c>
      <c r="H140" s="138" t="s">
        <v>517</v>
      </c>
      <c r="I140" s="139" t="s">
        <v>135</v>
      </c>
      <c r="J140" s="138" t="s">
        <v>136</v>
      </c>
      <c r="K140" s="139" t="s">
        <v>135</v>
      </c>
      <c r="L140" s="138" t="s">
        <v>528</v>
      </c>
      <c r="M140" s="138" t="s">
        <v>519</v>
      </c>
    </row>
    <row r="141" spans="2:14" x14ac:dyDescent="0.25">
      <c r="B141" s="141" t="s">
        <v>139</v>
      </c>
      <c r="C141" s="142">
        <v>457415</v>
      </c>
      <c r="D141" s="143">
        <v>-5.6491103584556224E-2</v>
      </c>
      <c r="E141" s="142">
        <v>420089</v>
      </c>
      <c r="F141" s="143">
        <f t="shared" ref="F141:F153" si="35">IFERROR(E141/C141-1,"-")</f>
        <v>-8.1602046281822882E-2</v>
      </c>
      <c r="G141" s="142">
        <v>32334</v>
      </c>
      <c r="H141" s="143">
        <f t="shared" ref="H141:H153" si="36">IFERROR(G141/E141-1,"-")</f>
        <v>-0.923030595897536</v>
      </c>
      <c r="I141" s="142">
        <v>238924</v>
      </c>
      <c r="J141" s="143">
        <f t="shared" ref="J141:J153" si="37">IFERROR(I141/G141-1,"-")</f>
        <v>6.3892497061916247</v>
      </c>
      <c r="K141" s="142">
        <v>354283</v>
      </c>
      <c r="L141" s="143">
        <f t="shared" ref="L141:L145" si="38">IFERROR(K141/I141-1,"-")</f>
        <v>0.4828271751686728</v>
      </c>
      <c r="M141" s="143">
        <f t="shared" ref="M141" si="39">K141/C141-1</f>
        <v>-0.22546702666069107</v>
      </c>
    </row>
    <row r="142" spans="2:14" x14ac:dyDescent="0.25">
      <c r="B142" s="141" t="s">
        <v>141</v>
      </c>
      <c r="C142" s="142">
        <v>397543</v>
      </c>
      <c r="D142" s="143">
        <v>-0.11128225305261086</v>
      </c>
      <c r="E142" s="142">
        <v>376084</v>
      </c>
      <c r="F142" s="143">
        <f t="shared" si="35"/>
        <v>-5.3979066415456911E-2</v>
      </c>
      <c r="G142" s="142">
        <v>32115</v>
      </c>
      <c r="H142" s="143">
        <f t="shared" si="36"/>
        <v>-0.91460684315206175</v>
      </c>
      <c r="I142" s="142">
        <v>234944</v>
      </c>
      <c r="J142" s="143">
        <f t="shared" si="37"/>
        <v>6.3157091701697023</v>
      </c>
      <c r="K142" s="142">
        <v>338200</v>
      </c>
      <c r="L142" s="143">
        <f t="shared" si="38"/>
        <v>0.43949196404249524</v>
      </c>
      <c r="M142" s="143">
        <f>IFERROR(K142/C142-1,"-")</f>
        <v>-0.1492744181132607</v>
      </c>
    </row>
    <row r="143" spans="2:14" x14ac:dyDescent="0.25">
      <c r="B143" s="141" t="s">
        <v>143</v>
      </c>
      <c r="C143" s="142">
        <v>417631</v>
      </c>
      <c r="D143" s="143">
        <v>-9.6596046603184993E-2</v>
      </c>
      <c r="E143" s="142">
        <v>186706</v>
      </c>
      <c r="F143" s="143">
        <f t="shared" si="35"/>
        <v>-0.55294027502747634</v>
      </c>
      <c r="G143" s="142">
        <v>47243</v>
      </c>
      <c r="H143" s="143">
        <f t="shared" si="36"/>
        <v>-0.74696581791693895</v>
      </c>
      <c r="I143" s="142">
        <v>309470</v>
      </c>
      <c r="J143" s="143">
        <f t="shared" si="37"/>
        <v>5.5506000889020592</v>
      </c>
      <c r="K143" s="142">
        <v>343780</v>
      </c>
      <c r="L143" s="143">
        <f t="shared" si="38"/>
        <v>0.11086696610333791</v>
      </c>
      <c r="M143" s="143">
        <f t="shared" ref="M143:M145" si="40">IFERROR(K143/C143-1,"-")</f>
        <v>-0.17683313738683193</v>
      </c>
    </row>
    <row r="144" spans="2:14" x14ac:dyDescent="0.25">
      <c r="B144" s="141" t="s">
        <v>145</v>
      </c>
      <c r="C144" s="142">
        <v>337995</v>
      </c>
      <c r="D144" s="143">
        <v>-8.5286149999052818E-2</v>
      </c>
      <c r="E144" s="142">
        <v>0</v>
      </c>
      <c r="F144" s="143">
        <f t="shared" si="35"/>
        <v>-1</v>
      </c>
      <c r="G144" s="142">
        <v>40849</v>
      </c>
      <c r="H144" s="143" t="str">
        <f t="shared" si="36"/>
        <v>-</v>
      </c>
      <c r="I144" s="142">
        <v>278608</v>
      </c>
      <c r="J144" s="143">
        <f t="shared" si="37"/>
        <v>5.820436240789248</v>
      </c>
      <c r="K144" s="142">
        <v>278156</v>
      </c>
      <c r="L144" s="143">
        <f t="shared" si="38"/>
        <v>-1.6223511169816129E-3</v>
      </c>
      <c r="M144" s="143">
        <f t="shared" si="40"/>
        <v>-0.17704108048935641</v>
      </c>
    </row>
    <row r="145" spans="1:14" x14ac:dyDescent="0.25">
      <c r="B145" s="141" t="s">
        <v>147</v>
      </c>
      <c r="C145" s="142">
        <v>294777</v>
      </c>
      <c r="D145" s="143">
        <v>-0.21652079385287626</v>
      </c>
      <c r="E145" s="142">
        <v>593</v>
      </c>
      <c r="F145" s="143">
        <f t="shared" si="35"/>
        <v>-0.99798830980707454</v>
      </c>
      <c r="G145" s="142">
        <v>49950</v>
      </c>
      <c r="H145" s="143">
        <f t="shared" si="36"/>
        <v>83.232715008431697</v>
      </c>
      <c r="I145" s="142">
        <v>214787</v>
      </c>
      <c r="J145" s="143">
        <f t="shared" si="37"/>
        <v>3.3000400400400398</v>
      </c>
      <c r="K145" s="142">
        <v>236645</v>
      </c>
      <c r="L145" s="143">
        <f t="shared" si="38"/>
        <v>0.10176593555475888</v>
      </c>
      <c r="M145" s="143">
        <f t="shared" si="40"/>
        <v>-0.19720670201542179</v>
      </c>
    </row>
    <row r="146" spans="1:14" x14ac:dyDescent="0.25">
      <c r="B146" s="141" t="s">
        <v>149</v>
      </c>
      <c r="C146" s="142">
        <v>320983</v>
      </c>
      <c r="D146" s="143">
        <v>-0.18465391678965248</v>
      </c>
      <c r="E146" s="142">
        <v>529</v>
      </c>
      <c r="F146" s="143">
        <f t="shared" si="35"/>
        <v>-0.99835193764155739</v>
      </c>
      <c r="G146" s="142">
        <v>81566</v>
      </c>
      <c r="H146" s="143">
        <f t="shared" si="36"/>
        <v>153.1890359168242</v>
      </c>
      <c r="I146" s="142">
        <v>232142</v>
      </c>
      <c r="J146" s="143">
        <f t="shared" si="37"/>
        <v>1.846063310693181</v>
      </c>
      <c r="K146" s="142"/>
      <c r="L146" s="143"/>
      <c r="M146" s="143"/>
    </row>
    <row r="147" spans="1:14" x14ac:dyDescent="0.25">
      <c r="B147" s="141" t="s">
        <v>151</v>
      </c>
      <c r="C147" s="142">
        <v>336291</v>
      </c>
      <c r="D147" s="143">
        <v>-0.20583255205442896</v>
      </c>
      <c r="E147" s="142">
        <v>59328</v>
      </c>
      <c r="F147" s="143">
        <f t="shared" si="35"/>
        <v>-0.8235813625699171</v>
      </c>
      <c r="G147" s="142">
        <v>149984</v>
      </c>
      <c r="H147" s="143">
        <f t="shared" si="36"/>
        <v>1.528047464940669</v>
      </c>
      <c r="I147" s="142">
        <v>228057</v>
      </c>
      <c r="J147" s="143">
        <f t="shared" si="37"/>
        <v>0.5205421911670578</v>
      </c>
      <c r="K147" s="142"/>
      <c r="L147" s="143"/>
      <c r="M147" s="143"/>
    </row>
    <row r="148" spans="1:14" x14ac:dyDescent="0.25">
      <c r="B148" s="141" t="s">
        <v>153</v>
      </c>
      <c r="C148" s="142">
        <v>327484</v>
      </c>
      <c r="D148" s="143">
        <v>-0.19293593446566049</v>
      </c>
      <c r="E148" s="142">
        <v>85698</v>
      </c>
      <c r="F148" s="143">
        <f t="shared" si="35"/>
        <v>-0.73831393289443148</v>
      </c>
      <c r="G148" s="142">
        <v>162669</v>
      </c>
      <c r="H148" s="143">
        <f t="shared" si="36"/>
        <v>0.89816565147377991</v>
      </c>
      <c r="I148" s="142">
        <v>236713</v>
      </c>
      <c r="J148" s="143">
        <f t="shared" si="37"/>
        <v>0.45518199534023074</v>
      </c>
      <c r="K148" s="142"/>
      <c r="L148" s="143"/>
      <c r="M148" s="143"/>
    </row>
    <row r="149" spans="1:14" x14ac:dyDescent="0.25">
      <c r="B149" s="141" t="s">
        <v>155</v>
      </c>
      <c r="C149" s="142">
        <v>358642</v>
      </c>
      <c r="D149" s="143">
        <v>-0.1654908275239434</v>
      </c>
      <c r="E149" s="142">
        <v>21237</v>
      </c>
      <c r="F149" s="143">
        <f t="shared" si="35"/>
        <v>-0.94078496104750697</v>
      </c>
      <c r="G149" s="142">
        <v>245802</v>
      </c>
      <c r="H149" s="143">
        <f t="shared" si="36"/>
        <v>10.574233648820455</v>
      </c>
      <c r="I149" s="142">
        <v>240568</v>
      </c>
      <c r="J149" s="143">
        <f t="shared" si="37"/>
        <v>-2.1293561484446832E-2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360471</v>
      </c>
      <c r="D150" s="143">
        <v>-0.20608795623331655</v>
      </c>
      <c r="E150" s="142">
        <v>10444</v>
      </c>
      <c r="F150" s="143">
        <f t="shared" si="35"/>
        <v>-0.97102679549811222</v>
      </c>
      <c r="G150" s="142">
        <v>298448</v>
      </c>
      <c r="H150" s="143">
        <f t="shared" si="36"/>
        <v>27.576024511681346</v>
      </c>
      <c r="I150" s="142">
        <v>256441</v>
      </c>
      <c r="J150" s="143">
        <f t="shared" si="37"/>
        <v>-0.14075148769634915</v>
      </c>
      <c r="K150" s="142"/>
      <c r="L150" s="143"/>
      <c r="M150" s="143"/>
    </row>
    <row r="151" spans="1:14" x14ac:dyDescent="0.25">
      <c r="B151" s="141" t="s">
        <v>159</v>
      </c>
      <c r="C151" s="142">
        <v>411200</v>
      </c>
      <c r="D151" s="143">
        <v>-0.15192364012853143</v>
      </c>
      <c r="E151" s="142">
        <v>56413</v>
      </c>
      <c r="F151" s="143">
        <f t="shared" si="35"/>
        <v>-0.86280885214007785</v>
      </c>
      <c r="G151" s="142">
        <v>362841</v>
      </c>
      <c r="H151" s="143">
        <f t="shared" si="36"/>
        <v>5.4318685409391456</v>
      </c>
      <c r="I151" s="142">
        <v>367823</v>
      </c>
      <c r="J151" s="143">
        <f t="shared" si="37"/>
        <v>1.3730532106349669E-2</v>
      </c>
      <c r="K151" s="142"/>
      <c r="L151" s="143"/>
      <c r="M151" s="143"/>
    </row>
    <row r="152" spans="1:14" x14ac:dyDescent="0.25">
      <c r="B152" s="141" t="s">
        <v>161</v>
      </c>
      <c r="C152" s="142">
        <v>403671</v>
      </c>
      <c r="D152" s="143">
        <v>-8.2884815052947536E-2</v>
      </c>
      <c r="E152" s="142">
        <v>61166</v>
      </c>
      <c r="F152" s="143">
        <f t="shared" si="35"/>
        <v>-0.84847561504294333</v>
      </c>
      <c r="G152" s="142">
        <v>303136</v>
      </c>
      <c r="H152" s="143">
        <f t="shared" si="36"/>
        <v>3.9559559232253214</v>
      </c>
      <c r="I152" s="142">
        <v>330779</v>
      </c>
      <c r="J152" s="143">
        <f t="shared" si="37"/>
        <v>9.1190092895597985E-2</v>
      </c>
      <c r="K152" s="142"/>
      <c r="L152" s="143"/>
      <c r="M152" s="143"/>
    </row>
    <row r="153" spans="1:14" ht="15.75" x14ac:dyDescent="0.25">
      <c r="B153" s="144" t="s">
        <v>121</v>
      </c>
      <c r="C153" s="145">
        <v>4424103</v>
      </c>
      <c r="D153" s="146">
        <v>-0.1445856373781077</v>
      </c>
      <c r="E153" s="145">
        <v>1278654</v>
      </c>
      <c r="F153" s="146">
        <f t="shared" si="35"/>
        <v>-0.71098005629615768</v>
      </c>
      <c r="G153" s="145">
        <v>1806937</v>
      </c>
      <c r="H153" s="146">
        <f t="shared" si="36"/>
        <v>0.4131555526358186</v>
      </c>
      <c r="I153" s="145">
        <v>3169256</v>
      </c>
      <c r="J153" s="146">
        <f t="shared" si="37"/>
        <v>0.75393829447291183</v>
      </c>
      <c r="K153" s="145">
        <v>1551064</v>
      </c>
      <c r="L153" s="146">
        <v>0.21486951461268733</v>
      </c>
      <c r="M153" s="146">
        <v>-0.18594743988147133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tr">
        <f>CONCATENATE("Pernoctaciones realizadas por los procedentes de ",C160," en los establecimientos alojativos de Tenerife (hotel + apartamento)")</f>
        <v>Pernoctaciones realizadas por los procedentes de Francia en los establecimientos alojativos de Tenerife (hotel + apartamento)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tr">
        <f>C160</f>
        <v>Francia</v>
      </c>
      <c r="C160" s="317" t="s">
        <v>190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CONCATENATE("var. ",RIGHT(C161,2),"/",RIGHT(C161-1,2))</f>
        <v>var. 19/18</v>
      </c>
      <c r="E162" s="139" t="s">
        <v>135</v>
      </c>
      <c r="F162" s="138" t="str">
        <f>CONCATENATE("var. ",RIGHT(E161,2),"/",RIGHT(E161-1,2))</f>
        <v>var. 20/19</v>
      </c>
      <c r="G162" s="139" t="s">
        <v>135</v>
      </c>
      <c r="H162" s="138" t="s">
        <v>517</v>
      </c>
      <c r="I162" s="139" t="s">
        <v>135</v>
      </c>
      <c r="J162" s="138" t="s">
        <v>136</v>
      </c>
      <c r="K162" s="139" t="s">
        <v>135</v>
      </c>
      <c r="L162" s="138" t="s">
        <v>528</v>
      </c>
      <c r="M162" s="138" t="s">
        <v>519</v>
      </c>
    </row>
    <row r="163" spans="2:13" x14ac:dyDescent="0.25">
      <c r="B163" s="141" t="s">
        <v>139</v>
      </c>
      <c r="C163" s="142">
        <v>101986</v>
      </c>
      <c r="D163" s="143">
        <v>6.769262981574542E-2</v>
      </c>
      <c r="E163" s="142">
        <v>101413</v>
      </c>
      <c r="F163" s="143">
        <f t="shared" ref="F163:F175" si="41">IFERROR(E163/C163-1,"-")</f>
        <v>-5.6184182142646755E-3</v>
      </c>
      <c r="G163" s="142">
        <v>30295</v>
      </c>
      <c r="H163" s="143">
        <f t="shared" ref="H163:H175" si="42">IFERROR(G163/E163-1,"-")</f>
        <v>-0.70127104020194642</v>
      </c>
      <c r="I163" s="142">
        <v>80394</v>
      </c>
      <c r="J163" s="143">
        <f t="shared" ref="J163:J175" si="43">IFERROR(I163/G163-1,"-")</f>
        <v>1.65370523188645</v>
      </c>
      <c r="K163" s="142">
        <v>126041</v>
      </c>
      <c r="L163" s="143">
        <f t="shared" ref="L163:L167" si="44">IFERROR(K163/I163-1,"-")</f>
        <v>0.56779112869119586</v>
      </c>
      <c r="M163" s="143">
        <f t="shared" ref="M163" si="45">K163/C163-1</f>
        <v>0.23586570705783139</v>
      </c>
    </row>
    <row r="164" spans="2:13" x14ac:dyDescent="0.25">
      <c r="B164" s="141" t="s">
        <v>141</v>
      </c>
      <c r="C164" s="142">
        <v>112064</v>
      </c>
      <c r="D164" s="143">
        <v>0.14903259543315328</v>
      </c>
      <c r="E164" s="142">
        <v>114355</v>
      </c>
      <c r="F164" s="143">
        <f t="shared" si="41"/>
        <v>2.0443675042832732E-2</v>
      </c>
      <c r="G164" s="142">
        <v>42634</v>
      </c>
      <c r="H164" s="143">
        <f t="shared" si="42"/>
        <v>-0.62717852302041888</v>
      </c>
      <c r="I164" s="142">
        <v>114316</v>
      </c>
      <c r="J164" s="143">
        <f t="shared" si="43"/>
        <v>1.6813341464558804</v>
      </c>
      <c r="K164" s="142">
        <v>145020</v>
      </c>
      <c r="L164" s="143">
        <f t="shared" si="44"/>
        <v>0.26858882396165007</v>
      </c>
      <c r="M164" s="143">
        <f>IFERROR(K164/C164-1,"-")</f>
        <v>0.29408195316961727</v>
      </c>
    </row>
    <row r="165" spans="2:13" x14ac:dyDescent="0.25">
      <c r="B165" s="141" t="s">
        <v>143</v>
      </c>
      <c r="C165" s="142">
        <v>91891</v>
      </c>
      <c r="D165" s="143">
        <v>-0.10947115431207421</v>
      </c>
      <c r="E165" s="142">
        <v>41633</v>
      </c>
      <c r="F165" s="143">
        <f t="shared" si="41"/>
        <v>-0.54693060256173076</v>
      </c>
      <c r="G165" s="142">
        <v>45051</v>
      </c>
      <c r="H165" s="143">
        <f t="shared" si="42"/>
        <v>8.2098335455047744E-2</v>
      </c>
      <c r="I165" s="142">
        <v>106845</v>
      </c>
      <c r="J165" s="143">
        <f t="shared" si="43"/>
        <v>1.3716454684690684</v>
      </c>
      <c r="K165" s="142">
        <v>131263</v>
      </c>
      <c r="L165" s="143">
        <f t="shared" si="44"/>
        <v>0.22853666526276384</v>
      </c>
      <c r="M165" s="143">
        <f t="shared" ref="M165:M167" si="46">IFERROR(K165/C165-1,"-")</f>
        <v>0.42846415862271603</v>
      </c>
    </row>
    <row r="166" spans="2:13" x14ac:dyDescent="0.25">
      <c r="B166" s="141" t="s">
        <v>145</v>
      </c>
      <c r="C166" s="142">
        <v>110366</v>
      </c>
      <c r="D166" s="143">
        <v>-6.9465874119978066E-2</v>
      </c>
      <c r="E166" s="142">
        <v>0</v>
      </c>
      <c r="F166" s="143">
        <f t="shared" si="41"/>
        <v>-1</v>
      </c>
      <c r="G166" s="142">
        <v>31063</v>
      </c>
      <c r="H166" s="143" t="str">
        <f t="shared" si="42"/>
        <v>-</v>
      </c>
      <c r="I166" s="142">
        <v>114040</v>
      </c>
      <c r="J166" s="143">
        <f t="shared" si="43"/>
        <v>2.6712487525351705</v>
      </c>
      <c r="K166" s="142">
        <v>138315</v>
      </c>
      <c r="L166" s="143">
        <f t="shared" si="44"/>
        <v>0.21286390740091199</v>
      </c>
      <c r="M166" s="143">
        <f t="shared" si="46"/>
        <v>0.25323922222423567</v>
      </c>
    </row>
    <row r="167" spans="2:13" x14ac:dyDescent="0.25">
      <c r="B167" s="141" t="s">
        <v>147</v>
      </c>
      <c r="C167" s="142">
        <v>94991</v>
      </c>
      <c r="D167" s="143">
        <v>-7.4576700504647042E-2</v>
      </c>
      <c r="E167" s="142">
        <v>34</v>
      </c>
      <c r="F167" s="143">
        <f t="shared" si="41"/>
        <v>-0.9996420713541283</v>
      </c>
      <c r="G167" s="142">
        <v>52639</v>
      </c>
      <c r="H167" s="143">
        <f t="shared" si="42"/>
        <v>1547.2058823529412</v>
      </c>
      <c r="I167" s="142">
        <v>108904</v>
      </c>
      <c r="J167" s="143">
        <f t="shared" si="43"/>
        <v>1.0688842873154885</v>
      </c>
      <c r="K167" s="142">
        <v>106558</v>
      </c>
      <c r="L167" s="143">
        <f t="shared" si="44"/>
        <v>-2.154190846984505E-2</v>
      </c>
      <c r="M167" s="143">
        <f t="shared" si="46"/>
        <v>0.12176943078818003</v>
      </c>
    </row>
    <row r="168" spans="2:13" x14ac:dyDescent="0.25">
      <c r="B168" s="141" t="s">
        <v>149</v>
      </c>
      <c r="C168" s="142">
        <v>79884</v>
      </c>
      <c r="D168" s="143">
        <v>7.7010192525481358E-2</v>
      </c>
      <c r="E168" s="142">
        <v>118</v>
      </c>
      <c r="F168" s="143">
        <f t="shared" si="41"/>
        <v>-0.9985228581443093</v>
      </c>
      <c r="G168" s="142">
        <v>48177</v>
      </c>
      <c r="H168" s="143">
        <f t="shared" si="42"/>
        <v>407.27966101694915</v>
      </c>
      <c r="I168" s="142">
        <v>75211</v>
      </c>
      <c r="J168" s="143">
        <f t="shared" si="43"/>
        <v>0.56113913278120275</v>
      </c>
      <c r="K168" s="142"/>
      <c r="L168" s="143"/>
      <c r="M168" s="143"/>
    </row>
    <row r="169" spans="2:13" x14ac:dyDescent="0.25">
      <c r="B169" s="141" t="s">
        <v>151</v>
      </c>
      <c r="C169" s="142">
        <v>103465</v>
      </c>
      <c r="D169" s="143">
        <v>7.6269335191869514E-2</v>
      </c>
      <c r="E169" s="142">
        <v>9890</v>
      </c>
      <c r="F169" s="143">
        <f t="shared" si="41"/>
        <v>-0.90441212004059346</v>
      </c>
      <c r="G169" s="142">
        <v>78936</v>
      </c>
      <c r="H169" s="143">
        <f t="shared" si="42"/>
        <v>6.9813953488372089</v>
      </c>
      <c r="I169" s="142">
        <v>103512</v>
      </c>
      <c r="J169" s="143">
        <f t="shared" si="43"/>
        <v>0.31134083307996341</v>
      </c>
      <c r="K169" s="142"/>
      <c r="L169" s="143"/>
      <c r="M169" s="143"/>
    </row>
    <row r="170" spans="2:13" x14ac:dyDescent="0.25">
      <c r="B170" s="141" t="s">
        <v>153</v>
      </c>
      <c r="C170" s="142">
        <v>144376</v>
      </c>
      <c r="D170" s="143">
        <v>0.11824892145396526</v>
      </c>
      <c r="E170" s="142">
        <v>40514</v>
      </c>
      <c r="F170" s="143">
        <f t="shared" si="41"/>
        <v>-0.71938549343381175</v>
      </c>
      <c r="G170" s="142">
        <v>120894</v>
      </c>
      <c r="H170" s="143">
        <f t="shared" si="42"/>
        <v>1.9840055289529546</v>
      </c>
      <c r="I170" s="142">
        <v>143032</v>
      </c>
      <c r="J170" s="143">
        <f t="shared" si="43"/>
        <v>0.18311909606762944</v>
      </c>
      <c r="K170" s="142"/>
      <c r="L170" s="143"/>
      <c r="M170" s="143"/>
    </row>
    <row r="171" spans="2:13" x14ac:dyDescent="0.25">
      <c r="B171" s="141" t="s">
        <v>155</v>
      </c>
      <c r="C171" s="142">
        <v>88844</v>
      </c>
      <c r="D171" s="143">
        <v>5.402776130027287E-2</v>
      </c>
      <c r="E171" s="142">
        <v>15164</v>
      </c>
      <c r="F171" s="143">
        <f t="shared" si="41"/>
        <v>-0.82931880599702845</v>
      </c>
      <c r="G171" s="142">
        <v>70250</v>
      </c>
      <c r="H171" s="143">
        <f t="shared" si="42"/>
        <v>3.6326826694803485</v>
      </c>
      <c r="I171" s="142">
        <v>96299</v>
      </c>
      <c r="J171" s="143">
        <f t="shared" si="43"/>
        <v>0.37080427046263353</v>
      </c>
      <c r="K171" s="142"/>
      <c r="L171" s="143"/>
      <c r="M171" s="143"/>
    </row>
    <row r="172" spans="2:13" x14ac:dyDescent="0.25">
      <c r="B172" s="141" t="s">
        <v>157</v>
      </c>
      <c r="C172" s="142">
        <v>102739</v>
      </c>
      <c r="D172" s="143">
        <v>-3.0873863336226104E-2</v>
      </c>
      <c r="E172" s="142">
        <v>35919</v>
      </c>
      <c r="F172" s="143">
        <f t="shared" si="41"/>
        <v>-0.65038592939390105</v>
      </c>
      <c r="G172" s="142">
        <v>99521</v>
      </c>
      <c r="H172" s="143">
        <f t="shared" si="42"/>
        <v>1.770706311422924</v>
      </c>
      <c r="I172" s="142">
        <v>129560</v>
      </c>
      <c r="J172" s="143">
        <f t="shared" si="43"/>
        <v>0.30183579345062861</v>
      </c>
      <c r="K172" s="142"/>
      <c r="L172" s="143"/>
      <c r="M172" s="143"/>
    </row>
    <row r="173" spans="2:13" x14ac:dyDescent="0.25">
      <c r="B173" s="141" t="s">
        <v>159</v>
      </c>
      <c r="C173" s="142">
        <v>76005</v>
      </c>
      <c r="D173" s="143">
        <v>0.12445075673516492</v>
      </c>
      <c r="E173" s="142">
        <v>9336</v>
      </c>
      <c r="F173" s="143">
        <f t="shared" si="41"/>
        <v>-0.87716597592263668</v>
      </c>
      <c r="G173" s="142">
        <v>103410</v>
      </c>
      <c r="H173" s="143">
        <f t="shared" si="42"/>
        <v>10.076478149100257</v>
      </c>
      <c r="I173" s="142">
        <v>100560</v>
      </c>
      <c r="J173" s="143">
        <f t="shared" si="43"/>
        <v>-2.7560197272990972E-2</v>
      </c>
      <c r="K173" s="142"/>
      <c r="L173" s="143"/>
      <c r="M173" s="143"/>
    </row>
    <row r="174" spans="2:13" x14ac:dyDescent="0.25">
      <c r="B174" s="141" t="s">
        <v>161</v>
      </c>
      <c r="C174" s="142">
        <v>74211</v>
      </c>
      <c r="D174" s="143">
        <v>1.6296681776475364E-2</v>
      </c>
      <c r="E174" s="142">
        <v>26842</v>
      </c>
      <c r="F174" s="143">
        <f t="shared" si="41"/>
        <v>-0.63830159949333654</v>
      </c>
      <c r="G174" s="142">
        <v>93032</v>
      </c>
      <c r="H174" s="143">
        <f t="shared" si="42"/>
        <v>2.4659116310260041</v>
      </c>
      <c r="I174" s="142">
        <v>115679</v>
      </c>
      <c r="J174" s="143">
        <f t="shared" si="43"/>
        <v>0.24343236735746832</v>
      </c>
      <c r="K174" s="142"/>
      <c r="L174" s="143"/>
      <c r="M174" s="143"/>
    </row>
    <row r="175" spans="2:13" ht="15.75" x14ac:dyDescent="0.25">
      <c r="B175" s="144" t="s">
        <v>121</v>
      </c>
      <c r="C175" s="145">
        <v>1180822</v>
      </c>
      <c r="D175" s="146">
        <v>2.8754583701060321E-2</v>
      </c>
      <c r="E175" s="145">
        <v>395218</v>
      </c>
      <c r="F175" s="146">
        <f t="shared" si="41"/>
        <v>-0.66530264510654447</v>
      </c>
      <c r="G175" s="145">
        <v>815902</v>
      </c>
      <c r="H175" s="146">
        <f t="shared" si="42"/>
        <v>1.0644353243020306</v>
      </c>
      <c r="I175" s="145">
        <v>1288352</v>
      </c>
      <c r="J175" s="146">
        <f t="shared" si="43"/>
        <v>0.57905238619343979</v>
      </c>
      <c r="K175" s="145">
        <v>647197</v>
      </c>
      <c r="L175" s="146">
        <v>0.23393371579354771</v>
      </c>
      <c r="M175" s="146">
        <v>0.26579216034484787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tr">
        <f>CONCATENATE("Pernoctaciones realizadas por los procedentes de ",C182," en los establecimientos alojativos de Tenerife (hotel + apartamento)")</f>
        <v>Pernoctaciones realizadas por los procedentes de Bélgica en los establecimientos alojativos de Tenerife (hotel + apartamento)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50" t="str">
        <f>C182</f>
        <v>Bélgica</v>
      </c>
      <c r="C182" s="317" t="s">
        <v>194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CONCATENATE("var. ",RIGHT(C183,2),"/",RIGHT(C183-1,2))</f>
        <v>var. 19/18</v>
      </c>
      <c r="E184" s="139" t="s">
        <v>135</v>
      </c>
      <c r="F184" s="138" t="str">
        <f>CONCATENATE("var. ",RIGHT(E183,2),"/",RIGHT(E183-1,2))</f>
        <v>var. 20/19</v>
      </c>
      <c r="G184" s="139" t="s">
        <v>135</v>
      </c>
      <c r="H184" s="138" t="s">
        <v>517</v>
      </c>
      <c r="I184" s="139" t="s">
        <v>135</v>
      </c>
      <c r="J184" s="138" t="s">
        <v>136</v>
      </c>
      <c r="K184" s="139" t="s">
        <v>135</v>
      </c>
      <c r="L184" s="138" t="s">
        <v>528</v>
      </c>
      <c r="M184" s="138" t="s">
        <v>519</v>
      </c>
    </row>
    <row r="185" spans="1:14" x14ac:dyDescent="0.25">
      <c r="A185" s="140"/>
      <c r="B185" s="141" t="s">
        <v>139</v>
      </c>
      <c r="C185" s="142">
        <v>104676</v>
      </c>
      <c r="D185" s="143">
        <v>-2.8285510058204788E-2</v>
      </c>
      <c r="E185" s="142">
        <v>106486</v>
      </c>
      <c r="F185" s="143">
        <f t="shared" ref="F185:F197" si="47">IFERROR(E185/C185-1,"-")</f>
        <v>1.7291451717681205E-2</v>
      </c>
      <c r="G185" s="142">
        <v>15935</v>
      </c>
      <c r="H185" s="143">
        <f t="shared" ref="H185:H197" si="48">IFERROR(G185/E185-1,"-")</f>
        <v>-0.85035591533159294</v>
      </c>
      <c r="I185" s="142">
        <v>99130</v>
      </c>
      <c r="J185" s="143">
        <f t="shared" ref="J185:J197" si="49">IFERROR(I185/G185-1,"-")</f>
        <v>5.2208973956699092</v>
      </c>
      <c r="K185" s="142">
        <v>106604</v>
      </c>
      <c r="L185" s="143">
        <f t="shared" ref="L185:L189" si="50">IFERROR(K185/I185-1,"-")</f>
        <v>7.5395944719055752E-2</v>
      </c>
      <c r="M185" s="143">
        <f t="shared" ref="M185" si="51">K185/C185-1</f>
        <v>1.8418739730215128E-2</v>
      </c>
    </row>
    <row r="186" spans="1:14" x14ac:dyDescent="0.25">
      <c r="B186" s="141" t="s">
        <v>141</v>
      </c>
      <c r="C186" s="142">
        <v>83167</v>
      </c>
      <c r="D186" s="143">
        <v>-0.17824042052842715</v>
      </c>
      <c r="E186" s="142">
        <v>98953</v>
      </c>
      <c r="F186" s="143">
        <f t="shared" si="47"/>
        <v>0.18981086248151313</v>
      </c>
      <c r="G186" s="142">
        <v>5298</v>
      </c>
      <c r="H186" s="143">
        <f t="shared" si="48"/>
        <v>-0.94645943023455581</v>
      </c>
      <c r="I186" s="142">
        <v>91920</v>
      </c>
      <c r="J186" s="143">
        <f t="shared" si="49"/>
        <v>16.349943374858437</v>
      </c>
      <c r="K186" s="142">
        <v>100713</v>
      </c>
      <c r="L186" s="143">
        <f t="shared" si="50"/>
        <v>9.5659268929503938E-2</v>
      </c>
      <c r="M186" s="143">
        <f>IFERROR(K186/C186-1,"-")</f>
        <v>0.21097310231221522</v>
      </c>
    </row>
    <row r="187" spans="1:14" x14ac:dyDescent="0.25">
      <c r="B187" s="141" t="s">
        <v>143</v>
      </c>
      <c r="C187" s="142">
        <v>99533</v>
      </c>
      <c r="D187" s="143">
        <v>0.12258639357574674</v>
      </c>
      <c r="E187" s="142">
        <v>45152</v>
      </c>
      <c r="F187" s="143">
        <f t="shared" si="47"/>
        <v>-0.54636150824349716</v>
      </c>
      <c r="G187" s="142">
        <v>5757</v>
      </c>
      <c r="H187" s="143">
        <f t="shared" si="48"/>
        <v>-0.87249734231041809</v>
      </c>
      <c r="I187" s="142">
        <v>104961</v>
      </c>
      <c r="J187" s="143">
        <f t="shared" si="49"/>
        <v>17.231891610213651</v>
      </c>
      <c r="K187" s="142">
        <v>85919</v>
      </c>
      <c r="L187" s="143">
        <f t="shared" si="50"/>
        <v>-0.18141976543668603</v>
      </c>
      <c r="M187" s="143">
        <f t="shared" ref="M187:M189" si="52">IFERROR(K187/C187-1,"-")</f>
        <v>-0.13677875679422902</v>
      </c>
    </row>
    <row r="188" spans="1:14" x14ac:dyDescent="0.25">
      <c r="B188" s="141" t="s">
        <v>145</v>
      </c>
      <c r="C188" s="142">
        <v>91023</v>
      </c>
      <c r="D188" s="143">
        <v>-9.9406352033244327E-2</v>
      </c>
      <c r="E188" s="142">
        <v>0</v>
      </c>
      <c r="F188" s="143">
        <f t="shared" si="47"/>
        <v>-1</v>
      </c>
      <c r="G188" s="142">
        <v>10928</v>
      </c>
      <c r="H188" s="143" t="str">
        <f t="shared" si="48"/>
        <v>-</v>
      </c>
      <c r="I188" s="142">
        <v>107027</v>
      </c>
      <c r="J188" s="143">
        <f t="shared" si="49"/>
        <v>8.7938323572474371</v>
      </c>
      <c r="K188" s="142">
        <v>87599</v>
      </c>
      <c r="L188" s="143">
        <f t="shared" si="50"/>
        <v>-0.18152428826370914</v>
      </c>
      <c r="M188" s="143">
        <f t="shared" si="52"/>
        <v>-3.7616866066818244E-2</v>
      </c>
    </row>
    <row r="189" spans="1:14" x14ac:dyDescent="0.25">
      <c r="B189" s="141" t="s">
        <v>147</v>
      </c>
      <c r="C189" s="142">
        <v>67755</v>
      </c>
      <c r="D189" s="143">
        <v>-8.5318933513331086E-2</v>
      </c>
      <c r="E189" s="142">
        <v>221</v>
      </c>
      <c r="F189" s="143">
        <f t="shared" si="47"/>
        <v>-0.99673824809977118</v>
      </c>
      <c r="G189" s="142">
        <v>24046</v>
      </c>
      <c r="H189" s="143">
        <f t="shared" si="48"/>
        <v>107.8054298642534</v>
      </c>
      <c r="I189" s="142">
        <v>72154</v>
      </c>
      <c r="J189" s="143">
        <f t="shared" si="49"/>
        <v>2.0006653913332779</v>
      </c>
      <c r="K189" s="142">
        <v>86039</v>
      </c>
      <c r="L189" s="143">
        <f t="shared" si="50"/>
        <v>0.19243562380464008</v>
      </c>
      <c r="M189" s="143">
        <f t="shared" si="52"/>
        <v>0.26985462327503495</v>
      </c>
    </row>
    <row r="190" spans="1:14" x14ac:dyDescent="0.25">
      <c r="B190" s="141" t="s">
        <v>195</v>
      </c>
      <c r="C190" s="142">
        <v>80965</v>
      </c>
      <c r="D190" s="143">
        <v>5.2395559830504146E-2</v>
      </c>
      <c r="E190" s="142">
        <v>77</v>
      </c>
      <c r="F190" s="143">
        <f t="shared" si="47"/>
        <v>-0.99904897177792873</v>
      </c>
      <c r="G190" s="142">
        <v>44724</v>
      </c>
      <c r="H190" s="143">
        <f t="shared" si="48"/>
        <v>579.83116883116884</v>
      </c>
      <c r="I190" s="142">
        <v>69929</v>
      </c>
      <c r="J190" s="143">
        <f t="shared" si="49"/>
        <v>0.56356765942223408</v>
      </c>
      <c r="K190" s="142"/>
      <c r="L190" s="143"/>
      <c r="M190" s="143"/>
    </row>
    <row r="191" spans="1:14" x14ac:dyDescent="0.25">
      <c r="B191" s="141" t="s">
        <v>151</v>
      </c>
      <c r="C191" s="142">
        <v>102444</v>
      </c>
      <c r="D191" s="143">
        <v>3.3594186149008554E-3</v>
      </c>
      <c r="E191" s="142">
        <v>26752</v>
      </c>
      <c r="F191" s="143">
        <f t="shared" si="47"/>
        <v>-0.73886220764515254</v>
      </c>
      <c r="G191" s="142">
        <v>73800</v>
      </c>
      <c r="H191" s="143">
        <f t="shared" si="48"/>
        <v>1.7586722488038276</v>
      </c>
      <c r="I191" s="142">
        <v>112629</v>
      </c>
      <c r="J191" s="143">
        <f t="shared" si="49"/>
        <v>0.52613821138211381</v>
      </c>
      <c r="K191" s="142"/>
      <c r="L191" s="143"/>
      <c r="M191" s="143"/>
    </row>
    <row r="192" spans="1:14" x14ac:dyDescent="0.25">
      <c r="B192" s="141" t="s">
        <v>153</v>
      </c>
      <c r="C192" s="142">
        <v>87661</v>
      </c>
      <c r="D192" s="143">
        <v>-2.1487732458196573E-2</v>
      </c>
      <c r="E192" s="142">
        <v>41750</v>
      </c>
      <c r="F192" s="143">
        <f t="shared" si="47"/>
        <v>-0.52373347326633279</v>
      </c>
      <c r="G192" s="142">
        <v>86619</v>
      </c>
      <c r="H192" s="143">
        <f t="shared" si="48"/>
        <v>1.0747065868263475</v>
      </c>
      <c r="I192" s="142">
        <v>82193</v>
      </c>
      <c r="J192" s="143">
        <f t="shared" si="49"/>
        <v>-5.1097334303097486E-2</v>
      </c>
      <c r="K192" s="142"/>
      <c r="L192" s="143"/>
      <c r="M192" s="143"/>
    </row>
    <row r="193" spans="2:14" x14ac:dyDescent="0.25">
      <c r="B193" s="141" t="s">
        <v>155</v>
      </c>
      <c r="C193" s="142">
        <v>85629</v>
      </c>
      <c r="D193" s="143">
        <v>1.0645957014883134E-2</v>
      </c>
      <c r="E193" s="142">
        <v>61832</v>
      </c>
      <c r="F193" s="143">
        <f t="shared" si="47"/>
        <v>-0.27790818531105121</v>
      </c>
      <c r="G193" s="142">
        <v>99484</v>
      </c>
      <c r="H193" s="143">
        <f t="shared" si="48"/>
        <v>0.6089403545089922</v>
      </c>
      <c r="I193" s="142">
        <v>86458</v>
      </c>
      <c r="J193" s="143">
        <f t="shared" si="49"/>
        <v>-0.13093562783965262</v>
      </c>
      <c r="K193" s="142"/>
      <c r="L193" s="143"/>
      <c r="M193" s="143"/>
    </row>
    <row r="194" spans="2:14" x14ac:dyDescent="0.25">
      <c r="B194" s="141" t="s">
        <v>157</v>
      </c>
      <c r="C194" s="142">
        <v>81111</v>
      </c>
      <c r="D194" s="143">
        <v>-0.10324050017136732</v>
      </c>
      <c r="E194" s="142">
        <v>28253</v>
      </c>
      <c r="F194" s="143">
        <f t="shared" si="47"/>
        <v>-0.65167486530803465</v>
      </c>
      <c r="G194" s="142">
        <v>104460</v>
      </c>
      <c r="H194" s="143">
        <f t="shared" si="48"/>
        <v>2.6973064807277103</v>
      </c>
      <c r="I194" s="142">
        <v>88293</v>
      </c>
      <c r="J194" s="143">
        <f t="shared" si="49"/>
        <v>-0.15476737507179783</v>
      </c>
      <c r="K194" s="142"/>
      <c r="L194" s="143"/>
      <c r="M194" s="143"/>
    </row>
    <row r="195" spans="2:14" x14ac:dyDescent="0.25">
      <c r="B195" s="141" t="s">
        <v>159</v>
      </c>
      <c r="C195" s="142">
        <v>90274</v>
      </c>
      <c r="D195" s="143">
        <v>-8.2286894521165221E-3</v>
      </c>
      <c r="E195" s="142">
        <v>14569</v>
      </c>
      <c r="F195" s="143">
        <f t="shared" si="47"/>
        <v>-0.83861355429027185</v>
      </c>
      <c r="G195" s="142">
        <v>143003</v>
      </c>
      <c r="H195" s="143">
        <f t="shared" si="48"/>
        <v>8.8155673004324253</v>
      </c>
      <c r="I195" s="142">
        <v>104326</v>
      </c>
      <c r="J195" s="143">
        <f t="shared" si="49"/>
        <v>-0.27046285742257159</v>
      </c>
      <c r="K195" s="142"/>
      <c r="L195" s="143"/>
      <c r="M195" s="143"/>
    </row>
    <row r="196" spans="2:14" x14ac:dyDescent="0.25">
      <c r="B196" s="141" t="s">
        <v>161</v>
      </c>
      <c r="C196" s="142">
        <v>110575</v>
      </c>
      <c r="D196" s="143">
        <v>3.9258256734149066E-2</v>
      </c>
      <c r="E196" s="142">
        <v>19664</v>
      </c>
      <c r="F196" s="143">
        <f t="shared" si="47"/>
        <v>-0.82216595071218634</v>
      </c>
      <c r="G196" s="142">
        <v>112413</v>
      </c>
      <c r="H196" s="143">
        <f t="shared" si="48"/>
        <v>4.7166903986981286</v>
      </c>
      <c r="I196" s="142">
        <v>105632</v>
      </c>
      <c r="J196" s="143">
        <f t="shared" si="49"/>
        <v>-6.0322204727211282E-2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1084813</v>
      </c>
      <c r="D197" s="146">
        <v>-2.6161715543522313E-2</v>
      </c>
      <c r="E197" s="145">
        <v>443857</v>
      </c>
      <c r="F197" s="146">
        <f t="shared" si="47"/>
        <v>-0.59084468936120782</v>
      </c>
      <c r="G197" s="145">
        <v>726467</v>
      </c>
      <c r="H197" s="146">
        <f t="shared" si="48"/>
        <v>0.63671407683105152</v>
      </c>
      <c r="I197" s="145">
        <v>1124652</v>
      </c>
      <c r="J197" s="146">
        <f t="shared" si="49"/>
        <v>0.54811161415453147</v>
      </c>
      <c r="K197" s="145">
        <v>466874</v>
      </c>
      <c r="L197" s="146">
        <v>-1.7504503442818953E-2</v>
      </c>
      <c r="M197" s="146">
        <v>4.6441363296081617E-2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tr">
        <f>CONCATENATE("Pernoctaciones realizadas por los procedentes de ",C204," en los establecimientos alojativos de Tenerife (hotel + apartamento)")</f>
        <v>Pernoctaciones realizadas por los procedentes de Países Bajos en los establecimientos alojativos de Tenerife (hotel + apartamento)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50" t="str">
        <f>C204</f>
        <v>Países Bajos</v>
      </c>
      <c r="C204" s="317" t="s">
        <v>199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CONCATENATE("var. ",RIGHT(C205,2),"/",RIGHT(C205-1,2))</f>
        <v>var. 19/18</v>
      </c>
      <c r="E206" s="139" t="s">
        <v>135</v>
      </c>
      <c r="F206" s="138" t="str">
        <f>CONCATENATE("var. ",RIGHT(E205,2),"/",RIGHT(E205-1,2))</f>
        <v>var. 20/19</v>
      </c>
      <c r="G206" s="139" t="s">
        <v>135</v>
      </c>
      <c r="H206" s="138" t="s">
        <v>517</v>
      </c>
      <c r="I206" s="139" t="s">
        <v>135</v>
      </c>
      <c r="J206" s="138" t="s">
        <v>136</v>
      </c>
      <c r="K206" s="139" t="s">
        <v>135</v>
      </c>
      <c r="L206" s="138" t="s">
        <v>528</v>
      </c>
      <c r="M206" s="138" t="s">
        <v>519</v>
      </c>
    </row>
    <row r="207" spans="2:14" x14ac:dyDescent="0.25">
      <c r="B207" s="141" t="s">
        <v>139</v>
      </c>
      <c r="C207" s="142">
        <v>83128</v>
      </c>
      <c r="D207" s="143">
        <v>-6.6617262325821658E-2</v>
      </c>
      <c r="E207" s="142">
        <v>86270</v>
      </c>
      <c r="F207" s="143">
        <f t="shared" ref="F207:F219" si="53">IFERROR(E207/C207-1,"-")</f>
        <v>3.7797132133577049E-2</v>
      </c>
      <c r="G207" s="142">
        <v>3178</v>
      </c>
      <c r="H207" s="143">
        <f t="shared" ref="H207:H219" si="54">IFERROR(G207/E207-1,"-")</f>
        <v>-0.96316216529500409</v>
      </c>
      <c r="I207" s="142">
        <v>102811</v>
      </c>
      <c r="J207" s="143">
        <f t="shared" ref="J207:J219" si="55">IFERROR(I207/G207-1,"-")</f>
        <v>31.350849590937699</v>
      </c>
      <c r="K207" s="142">
        <v>99985</v>
      </c>
      <c r="L207" s="143">
        <f t="shared" ref="L207:L211" si="56">IFERROR(K207/I207-1,"-")</f>
        <v>-2.7487331122156178E-2</v>
      </c>
      <c r="M207" s="143">
        <f t="shared" ref="M207" si="57">K207/C207-1</f>
        <v>0.20278365893561734</v>
      </c>
    </row>
    <row r="208" spans="2:14" x14ac:dyDescent="0.25">
      <c r="B208" s="141" t="s">
        <v>141</v>
      </c>
      <c r="C208" s="142">
        <v>87289</v>
      </c>
      <c r="D208" s="143">
        <v>-3.4392353813137433E-2</v>
      </c>
      <c r="E208" s="142">
        <v>89313</v>
      </c>
      <c r="F208" s="143">
        <f t="shared" si="53"/>
        <v>2.3187343193300514E-2</v>
      </c>
      <c r="G208" s="142">
        <v>3231</v>
      </c>
      <c r="H208" s="143">
        <f t="shared" si="54"/>
        <v>-0.96382385542978066</v>
      </c>
      <c r="I208" s="142">
        <v>93483</v>
      </c>
      <c r="J208" s="143">
        <f t="shared" si="55"/>
        <v>27.933147632311979</v>
      </c>
      <c r="K208" s="142">
        <v>94411</v>
      </c>
      <c r="L208" s="143">
        <f t="shared" si="56"/>
        <v>9.926938587764722E-3</v>
      </c>
      <c r="M208" s="143">
        <f>IFERROR(K208/C208-1,"-")</f>
        <v>8.1591036671287309E-2</v>
      </c>
    </row>
    <row r="209" spans="2:14" x14ac:dyDescent="0.25">
      <c r="B209" s="141" t="s">
        <v>143</v>
      </c>
      <c r="C209" s="142">
        <v>88897</v>
      </c>
      <c r="D209" s="143">
        <v>5.7466752313658276E-2</v>
      </c>
      <c r="E209" s="142">
        <v>39929</v>
      </c>
      <c r="F209" s="143">
        <f t="shared" si="53"/>
        <v>-0.55083973587410151</v>
      </c>
      <c r="G209" s="142">
        <v>3661</v>
      </c>
      <c r="H209" s="143">
        <f t="shared" si="54"/>
        <v>-0.90831225425129603</v>
      </c>
      <c r="I209" s="142">
        <v>104674</v>
      </c>
      <c r="J209" s="143">
        <f t="shared" si="55"/>
        <v>27.5916416279705</v>
      </c>
      <c r="K209" s="142">
        <v>92238</v>
      </c>
      <c r="L209" s="143">
        <f t="shared" si="56"/>
        <v>-0.11880696256950152</v>
      </c>
      <c r="M209" s="143">
        <f t="shared" ref="M209:M211" si="58">IFERROR(K209/C209-1,"-")</f>
        <v>3.7582820567623187E-2</v>
      </c>
    </row>
    <row r="210" spans="2:14" x14ac:dyDescent="0.25">
      <c r="B210" s="141" t="s">
        <v>145</v>
      </c>
      <c r="C210" s="142">
        <v>97842</v>
      </c>
      <c r="D210" s="143">
        <v>-5.354189036245971E-2</v>
      </c>
      <c r="E210" s="142">
        <v>0</v>
      </c>
      <c r="F210" s="143">
        <f t="shared" si="53"/>
        <v>-1</v>
      </c>
      <c r="G210" s="142">
        <v>3486</v>
      </c>
      <c r="H210" s="143" t="str">
        <f t="shared" si="54"/>
        <v>-</v>
      </c>
      <c r="I210" s="142">
        <v>109312</v>
      </c>
      <c r="J210" s="143">
        <f t="shared" si="55"/>
        <v>30.357429718875501</v>
      </c>
      <c r="K210" s="142">
        <v>106948</v>
      </c>
      <c r="L210" s="143">
        <f t="shared" si="56"/>
        <v>-2.1626170960187374E-2</v>
      </c>
      <c r="M210" s="143">
        <f t="shared" si="58"/>
        <v>9.3068416426483447E-2</v>
      </c>
    </row>
    <row r="211" spans="2:14" x14ac:dyDescent="0.25">
      <c r="B211" s="141" t="s">
        <v>147</v>
      </c>
      <c r="C211" s="142">
        <v>91202</v>
      </c>
      <c r="D211" s="143">
        <v>-0.19125653985989177</v>
      </c>
      <c r="E211" s="142">
        <v>88</v>
      </c>
      <c r="F211" s="143">
        <f t="shared" si="53"/>
        <v>-0.99903510887919122</v>
      </c>
      <c r="G211" s="142">
        <v>9469</v>
      </c>
      <c r="H211" s="143">
        <f t="shared" si="54"/>
        <v>106.60227272727273</v>
      </c>
      <c r="I211" s="142">
        <v>128308</v>
      </c>
      <c r="J211" s="143">
        <f t="shared" si="55"/>
        <v>12.550322103706833</v>
      </c>
      <c r="K211" s="142">
        <v>104374</v>
      </c>
      <c r="L211" s="143">
        <f t="shared" si="56"/>
        <v>-0.18653552389562611</v>
      </c>
      <c r="M211" s="143">
        <f t="shared" si="58"/>
        <v>0.1444266573101467</v>
      </c>
    </row>
    <row r="212" spans="2:14" x14ac:dyDescent="0.25">
      <c r="B212" s="141" t="s">
        <v>149</v>
      </c>
      <c r="C212" s="142">
        <v>81601</v>
      </c>
      <c r="D212" s="143">
        <v>-2.910276392970601E-2</v>
      </c>
      <c r="E212" s="142">
        <v>44</v>
      </c>
      <c r="F212" s="143">
        <f t="shared" si="53"/>
        <v>-0.99946079092167983</v>
      </c>
      <c r="G212" s="142">
        <v>43592</v>
      </c>
      <c r="H212" s="143">
        <f t="shared" si="54"/>
        <v>989.72727272727275</v>
      </c>
      <c r="I212" s="142">
        <v>92592</v>
      </c>
      <c r="J212" s="143">
        <f t="shared" si="55"/>
        <v>1.1240594604514591</v>
      </c>
      <c r="K212" s="142"/>
      <c r="L212" s="143"/>
      <c r="M212" s="143"/>
    </row>
    <row r="213" spans="2:14" x14ac:dyDescent="0.25">
      <c r="B213" s="141" t="s">
        <v>151</v>
      </c>
      <c r="C213" s="142">
        <v>109558</v>
      </c>
      <c r="D213" s="143">
        <v>-8.2766819597468233E-2</v>
      </c>
      <c r="E213" s="142">
        <v>21504</v>
      </c>
      <c r="F213" s="143">
        <f t="shared" si="53"/>
        <v>-0.80372040380437759</v>
      </c>
      <c r="G213" s="142">
        <v>63536</v>
      </c>
      <c r="H213" s="143">
        <f t="shared" si="54"/>
        <v>1.9546130952380953</v>
      </c>
      <c r="I213" s="142">
        <v>117669</v>
      </c>
      <c r="J213" s="143">
        <f t="shared" si="55"/>
        <v>0.85200516242760016</v>
      </c>
      <c r="K213" s="142"/>
      <c r="L213" s="143"/>
      <c r="M213" s="143"/>
    </row>
    <row r="214" spans="2:14" x14ac:dyDescent="0.25">
      <c r="B214" s="141" t="s">
        <v>153</v>
      </c>
      <c r="C214" s="142">
        <v>136160</v>
      </c>
      <c r="D214" s="143">
        <v>-7.4597651152675026E-2</v>
      </c>
      <c r="E214" s="142">
        <v>40533</v>
      </c>
      <c r="F214" s="143">
        <f t="shared" si="53"/>
        <v>-0.702313454759107</v>
      </c>
      <c r="G214" s="142">
        <v>96472</v>
      </c>
      <c r="H214" s="143">
        <f t="shared" si="54"/>
        <v>1.3800853625440999</v>
      </c>
      <c r="I214" s="142">
        <v>145474</v>
      </c>
      <c r="J214" s="143">
        <f t="shared" si="55"/>
        <v>0.50794012770544827</v>
      </c>
      <c r="K214" s="142"/>
      <c r="L214" s="143"/>
      <c r="M214" s="143"/>
    </row>
    <row r="215" spans="2:14" x14ac:dyDescent="0.25">
      <c r="B215" s="141" t="s">
        <v>155</v>
      </c>
      <c r="C215" s="142">
        <v>88702</v>
      </c>
      <c r="D215" s="143">
        <v>-8.6920717270911774E-2</v>
      </c>
      <c r="E215" s="142">
        <v>2488</v>
      </c>
      <c r="F215" s="143">
        <f t="shared" si="53"/>
        <v>-0.97195102703433967</v>
      </c>
      <c r="G215" s="142">
        <v>110449</v>
      </c>
      <c r="H215" s="143">
        <f t="shared" si="54"/>
        <v>43.392684887459808</v>
      </c>
      <c r="I215" s="142">
        <v>115899</v>
      </c>
      <c r="J215" s="143">
        <f t="shared" si="55"/>
        <v>4.9344041141160089E-2</v>
      </c>
      <c r="K215" s="142"/>
      <c r="L215" s="143"/>
      <c r="M215" s="143"/>
    </row>
    <row r="216" spans="2:14" x14ac:dyDescent="0.25">
      <c r="B216" s="141" t="s">
        <v>157</v>
      </c>
      <c r="C216" s="142">
        <v>97778</v>
      </c>
      <c r="D216" s="143">
        <v>-0.10426075724402017</v>
      </c>
      <c r="E216" s="142">
        <v>2609</v>
      </c>
      <c r="F216" s="143">
        <f t="shared" si="53"/>
        <v>-0.97331710609748612</v>
      </c>
      <c r="G216" s="142">
        <v>146692</v>
      </c>
      <c r="H216" s="143">
        <f t="shared" si="54"/>
        <v>55.225373706400923</v>
      </c>
      <c r="I216" s="142">
        <v>100406</v>
      </c>
      <c r="J216" s="143">
        <f t="shared" si="55"/>
        <v>-0.31553186267826472</v>
      </c>
      <c r="K216" s="142"/>
      <c r="L216" s="143"/>
      <c r="M216" s="143"/>
    </row>
    <row r="217" spans="2:14" x14ac:dyDescent="0.25">
      <c r="B217" s="141" t="s">
        <v>159</v>
      </c>
      <c r="C217" s="142">
        <v>72557</v>
      </c>
      <c r="D217" s="143">
        <v>-1.3098476605005405E-2</v>
      </c>
      <c r="E217" s="142">
        <v>8403</v>
      </c>
      <c r="F217" s="143">
        <f t="shared" si="53"/>
        <v>-0.8841876042283997</v>
      </c>
      <c r="G217" s="142">
        <v>110264</v>
      </c>
      <c r="H217" s="143">
        <f t="shared" si="54"/>
        <v>12.121980245150542</v>
      </c>
      <c r="I217" s="142">
        <v>88047</v>
      </c>
      <c r="J217" s="143">
        <f t="shared" si="55"/>
        <v>-0.20148915330479578</v>
      </c>
      <c r="K217" s="142"/>
      <c r="L217" s="143"/>
      <c r="M217" s="143"/>
    </row>
    <row r="218" spans="2:14" x14ac:dyDescent="0.25">
      <c r="B218" s="141" t="s">
        <v>161</v>
      </c>
      <c r="C218" s="142">
        <v>82284</v>
      </c>
      <c r="D218" s="143">
        <v>2.3089261069044076E-2</v>
      </c>
      <c r="E218" s="142">
        <v>11490</v>
      </c>
      <c r="F218" s="143">
        <f t="shared" si="53"/>
        <v>-0.86036167420154586</v>
      </c>
      <c r="G218" s="142">
        <v>97951</v>
      </c>
      <c r="H218" s="143">
        <f t="shared" si="54"/>
        <v>7.5248912097476062</v>
      </c>
      <c r="I218" s="142">
        <v>89069</v>
      </c>
      <c r="J218" s="143">
        <f t="shared" si="55"/>
        <v>-9.0677992057253132E-2</v>
      </c>
      <c r="K218" s="142"/>
      <c r="L218" s="143"/>
      <c r="M218" s="143"/>
    </row>
    <row r="219" spans="2:14" ht="15.75" x14ac:dyDescent="0.25">
      <c r="B219" s="144" t="s">
        <v>121</v>
      </c>
      <c r="C219" s="145">
        <v>1116998</v>
      </c>
      <c r="D219" s="146">
        <v>-6.1780637704726638E-2</v>
      </c>
      <c r="E219" s="145">
        <v>302698</v>
      </c>
      <c r="F219" s="146">
        <f t="shared" si="53"/>
        <v>-0.72900757208159728</v>
      </c>
      <c r="G219" s="145">
        <v>691981</v>
      </c>
      <c r="H219" s="146">
        <f t="shared" si="54"/>
        <v>1.2860441760434491</v>
      </c>
      <c r="I219" s="145">
        <v>1287744</v>
      </c>
      <c r="J219" s="146">
        <f t="shared" si="55"/>
        <v>0.86095282962971531</v>
      </c>
      <c r="K219" s="145">
        <v>497956</v>
      </c>
      <c r="L219" s="146">
        <v>-7.5441710546837237E-2</v>
      </c>
      <c r="M219" s="146">
        <v>0.11062142305925171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tr">
        <f>CONCATENATE("Pernoctaciones realizadas por los procedentes de ",C226," en los establecimientos alojativos de Tenerife (hotel + apartamento)")</f>
        <v>Pernoctaciones realizadas por los procedentes de Italia en los establecimientos alojativos de Tenerife (hotel + apartamento)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50" t="str">
        <f>C226</f>
        <v>Italia</v>
      </c>
      <c r="C226" s="317" t="s">
        <v>203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CONCATENATE("var. ",RIGHT(C227,2),"/",RIGHT(C227-1,2))</f>
        <v>var. 19/18</v>
      </c>
      <c r="E228" s="139" t="s">
        <v>135</v>
      </c>
      <c r="F228" s="138" t="str">
        <f>CONCATENATE("var. ",RIGHT(E227,2),"/",RIGHT(E227-1,2))</f>
        <v>var. 20/19</v>
      </c>
      <c r="G228" s="139" t="s">
        <v>135</v>
      </c>
      <c r="H228" s="138" t="s">
        <v>517</v>
      </c>
      <c r="I228" s="139" t="s">
        <v>135</v>
      </c>
      <c r="J228" s="138" t="s">
        <v>136</v>
      </c>
      <c r="K228" s="139" t="s">
        <v>135</v>
      </c>
      <c r="L228" s="138" t="s">
        <v>528</v>
      </c>
      <c r="M228" s="138" t="s">
        <v>519</v>
      </c>
    </row>
    <row r="229" spans="2:14" x14ac:dyDescent="0.25">
      <c r="B229" s="141" t="s">
        <v>139</v>
      </c>
      <c r="C229" s="142">
        <v>110064</v>
      </c>
      <c r="D229" s="143">
        <v>-4.4002432033353633E-2</v>
      </c>
      <c r="E229" s="142">
        <v>106285</v>
      </c>
      <c r="F229" s="143">
        <f t="shared" ref="F229:F241" si="59">IFERROR(E229/C229-1,"-")</f>
        <v>-3.4334568978049096E-2</v>
      </c>
      <c r="G229" s="142">
        <v>7527</v>
      </c>
      <c r="H229" s="143">
        <f t="shared" ref="H229:H241" si="60">IFERROR(G229/E229-1,"-")</f>
        <v>-0.92918097567860003</v>
      </c>
      <c r="I229" s="142">
        <v>69419</v>
      </c>
      <c r="J229" s="143">
        <f t="shared" ref="J229:J241" si="61">IFERROR(I229/G229-1,"-")</f>
        <v>8.2226650724060057</v>
      </c>
      <c r="K229" s="142">
        <v>119390</v>
      </c>
      <c r="L229" s="143">
        <f t="shared" ref="L229:L233" si="62">IFERROR(K229/I229-1,"-")</f>
        <v>0.71984615162995724</v>
      </c>
      <c r="M229" s="143">
        <f t="shared" ref="M229" si="63">K229/C229-1</f>
        <v>8.4732519261520478E-2</v>
      </c>
    </row>
    <row r="230" spans="2:14" x14ac:dyDescent="0.25">
      <c r="B230" s="141" t="s">
        <v>141</v>
      </c>
      <c r="C230" s="142">
        <v>94523</v>
      </c>
      <c r="D230" s="143">
        <v>-4.2417181643197299E-2</v>
      </c>
      <c r="E230" s="142">
        <v>87382</v>
      </c>
      <c r="F230" s="143">
        <f t="shared" si="59"/>
        <v>-7.554775028299987E-2</v>
      </c>
      <c r="G230" s="142">
        <v>9475</v>
      </c>
      <c r="H230" s="143">
        <f t="shared" si="60"/>
        <v>-0.89156805749467849</v>
      </c>
      <c r="I230" s="142">
        <v>68860</v>
      </c>
      <c r="J230" s="143">
        <f t="shared" si="61"/>
        <v>6.2675461741424803</v>
      </c>
      <c r="K230" s="142">
        <v>94960</v>
      </c>
      <c r="L230" s="143">
        <f t="shared" si="62"/>
        <v>0.37902991577112988</v>
      </c>
      <c r="M230" s="143">
        <f>IFERROR(K230/C230-1,"-")</f>
        <v>4.6232133977972545E-3</v>
      </c>
    </row>
    <row r="231" spans="2:14" x14ac:dyDescent="0.25">
      <c r="B231" s="141" t="s">
        <v>143</v>
      </c>
      <c r="C231" s="142">
        <v>79773</v>
      </c>
      <c r="D231" s="143">
        <v>0.1289856918439265</v>
      </c>
      <c r="E231" s="142">
        <v>18072</v>
      </c>
      <c r="F231" s="143">
        <f t="shared" si="59"/>
        <v>-0.77345718476176151</v>
      </c>
      <c r="G231" s="142">
        <v>12722</v>
      </c>
      <c r="H231" s="143">
        <f t="shared" si="60"/>
        <v>-0.29603806994245241</v>
      </c>
      <c r="I231" s="142">
        <v>80966</v>
      </c>
      <c r="J231" s="143">
        <f t="shared" si="61"/>
        <v>5.3642509039459201</v>
      </c>
      <c r="K231" s="142">
        <v>78463</v>
      </c>
      <c r="L231" s="143">
        <f t="shared" si="62"/>
        <v>-3.0914210903342121E-2</v>
      </c>
      <c r="M231" s="143">
        <f t="shared" ref="M231:M233" si="64">IFERROR(K231/C231-1,"-")</f>
        <v>-1.6421596279442952E-2</v>
      </c>
    </row>
    <row r="232" spans="2:14" x14ac:dyDescent="0.25">
      <c r="B232" s="141" t="s">
        <v>145</v>
      </c>
      <c r="C232" s="142">
        <v>69948</v>
      </c>
      <c r="D232" s="143">
        <v>8.5211298066525387E-3</v>
      </c>
      <c r="E232" s="142">
        <v>0</v>
      </c>
      <c r="F232" s="143">
        <f t="shared" si="59"/>
        <v>-1</v>
      </c>
      <c r="G232" s="142">
        <v>23678</v>
      </c>
      <c r="H232" s="143" t="str">
        <f t="shared" si="60"/>
        <v>-</v>
      </c>
      <c r="I232" s="142">
        <v>72863</v>
      </c>
      <c r="J232" s="143">
        <f t="shared" si="61"/>
        <v>2.0772446997212604</v>
      </c>
      <c r="K232" s="142">
        <v>73488</v>
      </c>
      <c r="L232" s="143">
        <f t="shared" si="62"/>
        <v>8.577741789385529E-3</v>
      </c>
      <c r="M232" s="143">
        <f t="shared" si="64"/>
        <v>5.0609023846285739E-2</v>
      </c>
    </row>
    <row r="233" spans="2:14" x14ac:dyDescent="0.25">
      <c r="B233" s="141" t="s">
        <v>147</v>
      </c>
      <c r="C233" s="142">
        <v>58844</v>
      </c>
      <c r="D233" s="143">
        <v>-0.12010287696632571</v>
      </c>
      <c r="E233" s="142">
        <v>174</v>
      </c>
      <c r="F233" s="143">
        <f t="shared" si="59"/>
        <v>-0.99704302902589903</v>
      </c>
      <c r="G233" s="142">
        <v>23568</v>
      </c>
      <c r="H233" s="143">
        <f t="shared" si="60"/>
        <v>134.44827586206895</v>
      </c>
      <c r="I233" s="142">
        <v>70056</v>
      </c>
      <c r="J233" s="143">
        <f t="shared" si="61"/>
        <v>1.9725050916496945</v>
      </c>
      <c r="K233" s="142">
        <v>66969</v>
      </c>
      <c r="L233" s="143">
        <f t="shared" si="62"/>
        <v>-4.4064748201438797E-2</v>
      </c>
      <c r="M233" s="143">
        <f t="shared" si="64"/>
        <v>0.13807694922167091</v>
      </c>
    </row>
    <row r="234" spans="2:14" x14ac:dyDescent="0.25">
      <c r="B234" s="141" t="s">
        <v>149</v>
      </c>
      <c r="C234" s="142">
        <v>54083</v>
      </c>
      <c r="D234" s="143">
        <v>-0.15460968518460627</v>
      </c>
      <c r="E234" s="142">
        <v>176</v>
      </c>
      <c r="F234" s="143">
        <f t="shared" si="59"/>
        <v>-0.99674574265480831</v>
      </c>
      <c r="G234" s="142">
        <v>27505</v>
      </c>
      <c r="H234" s="143">
        <f t="shared" si="60"/>
        <v>155.27840909090909</v>
      </c>
      <c r="I234" s="142">
        <v>70281</v>
      </c>
      <c r="J234" s="143">
        <f t="shared" si="61"/>
        <v>1.555208143973823</v>
      </c>
      <c r="K234" s="142"/>
      <c r="L234" s="143"/>
      <c r="M234" s="143"/>
    </row>
    <row r="235" spans="2:14" x14ac:dyDescent="0.25">
      <c r="B235" s="141" t="s">
        <v>151</v>
      </c>
      <c r="C235" s="142">
        <v>65606</v>
      </c>
      <c r="D235" s="143">
        <v>-8.3523084445065288E-2</v>
      </c>
      <c r="E235" s="142">
        <v>7559</v>
      </c>
      <c r="F235" s="143">
        <f t="shared" si="59"/>
        <v>-0.88478187970612443</v>
      </c>
      <c r="G235" s="142">
        <v>37614</v>
      </c>
      <c r="H235" s="143">
        <f t="shared" si="60"/>
        <v>3.976055033734621</v>
      </c>
      <c r="I235" s="142">
        <v>68568</v>
      </c>
      <c r="J235" s="143">
        <f t="shared" si="61"/>
        <v>0.82293826766629441</v>
      </c>
      <c r="K235" s="142"/>
      <c r="L235" s="143"/>
      <c r="M235" s="143"/>
    </row>
    <row r="236" spans="2:14" x14ac:dyDescent="0.25">
      <c r="B236" s="141" t="s">
        <v>153</v>
      </c>
      <c r="C236" s="142">
        <v>112248</v>
      </c>
      <c r="D236" s="143">
        <v>-5.9008944813768505E-2</v>
      </c>
      <c r="E236" s="142">
        <v>24332</v>
      </c>
      <c r="F236" s="143">
        <f t="shared" si="59"/>
        <v>-0.78322999073480148</v>
      </c>
      <c r="G236" s="142">
        <v>77027</v>
      </c>
      <c r="H236" s="143">
        <f t="shared" si="60"/>
        <v>2.1656666118691437</v>
      </c>
      <c r="I236" s="142">
        <v>111955</v>
      </c>
      <c r="J236" s="143">
        <f t="shared" si="61"/>
        <v>0.45345138717592537</v>
      </c>
      <c r="K236" s="142"/>
      <c r="L236" s="143"/>
      <c r="M236" s="143"/>
    </row>
    <row r="237" spans="2:14" x14ac:dyDescent="0.25">
      <c r="B237" s="141" t="s">
        <v>155</v>
      </c>
      <c r="C237" s="142">
        <v>65700</v>
      </c>
      <c r="D237" s="143">
        <v>-0.10406240198551775</v>
      </c>
      <c r="E237" s="142">
        <v>10797</v>
      </c>
      <c r="F237" s="143">
        <f t="shared" si="59"/>
        <v>-0.83566210045662104</v>
      </c>
      <c r="G237" s="142">
        <v>49943</v>
      </c>
      <c r="H237" s="143">
        <f t="shared" si="60"/>
        <v>3.6256367509493375</v>
      </c>
      <c r="I237" s="142">
        <v>78519</v>
      </c>
      <c r="J237" s="143">
        <f t="shared" si="61"/>
        <v>0.5721722763950905</v>
      </c>
      <c r="K237" s="142"/>
      <c r="L237" s="143"/>
      <c r="M237" s="143"/>
    </row>
    <row r="238" spans="2:14" x14ac:dyDescent="0.25">
      <c r="B238" s="141" t="s">
        <v>157</v>
      </c>
      <c r="C238" s="142">
        <v>69473</v>
      </c>
      <c r="D238" s="143">
        <v>-2.2800798942245515E-2</v>
      </c>
      <c r="E238" s="142">
        <v>12132</v>
      </c>
      <c r="F238" s="143">
        <f t="shared" si="59"/>
        <v>-0.82537100744173997</v>
      </c>
      <c r="G238" s="142">
        <v>59820</v>
      </c>
      <c r="H238" s="143">
        <f t="shared" si="60"/>
        <v>3.9307616221562807</v>
      </c>
      <c r="I238" s="142">
        <v>79672</v>
      </c>
      <c r="J238" s="143">
        <f t="shared" si="61"/>
        <v>0.33186225342694753</v>
      </c>
      <c r="K238" s="142"/>
      <c r="L238" s="143"/>
      <c r="M238" s="143"/>
    </row>
    <row r="239" spans="2:14" x14ac:dyDescent="0.25">
      <c r="B239" s="141" t="s">
        <v>159</v>
      </c>
      <c r="C239" s="142">
        <v>77025</v>
      </c>
      <c r="D239" s="143">
        <v>1.0601309419158378E-2</v>
      </c>
      <c r="E239" s="142">
        <v>6085</v>
      </c>
      <c r="F239" s="143">
        <f t="shared" si="59"/>
        <v>-0.92099967543005512</v>
      </c>
      <c r="G239" s="142">
        <v>72086</v>
      </c>
      <c r="H239" s="143">
        <f t="shared" si="60"/>
        <v>10.846507806080526</v>
      </c>
      <c r="I239" s="142">
        <v>88825</v>
      </c>
      <c r="J239" s="143">
        <f t="shared" si="61"/>
        <v>0.2322087506589352</v>
      </c>
      <c r="K239" s="142"/>
      <c r="L239" s="143"/>
      <c r="M239" s="143"/>
    </row>
    <row r="240" spans="2:14" x14ac:dyDescent="0.25">
      <c r="B240" s="141" t="s">
        <v>161</v>
      </c>
      <c r="C240" s="142">
        <v>82234</v>
      </c>
      <c r="D240" s="143">
        <v>3.8491652564847323E-2</v>
      </c>
      <c r="E240" s="142">
        <v>6909</v>
      </c>
      <c r="F240" s="143">
        <f t="shared" si="59"/>
        <v>-0.91598365639516499</v>
      </c>
      <c r="G240" s="142">
        <v>73156</v>
      </c>
      <c r="H240" s="143">
        <f t="shared" si="60"/>
        <v>9.5885077435229409</v>
      </c>
      <c r="I240" s="142">
        <v>85191</v>
      </c>
      <c r="J240" s="143">
        <f t="shared" si="61"/>
        <v>0.16451145497293451</v>
      </c>
      <c r="K240" s="142"/>
      <c r="L240" s="143"/>
      <c r="M240" s="143"/>
    </row>
    <row r="241" spans="2:14" ht="15.75" x14ac:dyDescent="0.25">
      <c r="B241" s="144" t="s">
        <v>121</v>
      </c>
      <c r="C241" s="145">
        <v>939521</v>
      </c>
      <c r="D241" s="146">
        <v>-3.6789808551516034E-2</v>
      </c>
      <c r="E241" s="145">
        <v>279952</v>
      </c>
      <c r="F241" s="146">
        <f t="shared" si="59"/>
        <v>-0.7020268839121212</v>
      </c>
      <c r="G241" s="145">
        <v>474121</v>
      </c>
      <c r="H241" s="146">
        <f t="shared" si="60"/>
        <v>0.69357961364805387</v>
      </c>
      <c r="I241" s="145">
        <v>945175</v>
      </c>
      <c r="J241" s="146">
        <f t="shared" si="61"/>
        <v>0.99353118718639344</v>
      </c>
      <c r="K241" s="145">
        <v>433270</v>
      </c>
      <c r="L241" s="146">
        <v>0.19633646635226021</v>
      </c>
      <c r="M241" s="146">
        <v>4.8693943149252572E-2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/>
      <c r="I244" s="140"/>
      <c r="K244" s="49"/>
      <c r="M244" s="151"/>
    </row>
    <row r="246" spans="2:14" ht="48.75" customHeight="1" thickBot="1" x14ac:dyDescent="0.3">
      <c r="B246" s="307" t="str">
        <f>CONCATENATE("Pernoctaciones realizadas por los procedentes de ",C248," en los establecimientos alojativos de Tenerife (hotel + apartamento)")</f>
        <v>Pernoctaciones realizadas por los procedentes de Irlanda en los establecimientos alojativos de Tenerife (hotel + apartamento)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50" t="str">
        <f>C248</f>
        <v>Irlanda</v>
      </c>
      <c r="C248" s="317" t="s">
        <v>207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CONCATENATE("var. ",RIGHT(C249,2),"/",RIGHT(C249-1,2))</f>
        <v>var. 19/18</v>
      </c>
      <c r="E250" s="139" t="s">
        <v>135</v>
      </c>
      <c r="F250" s="138" t="str">
        <f>CONCATENATE("var. ",RIGHT(E249,2),"/",RIGHT(E249-1,2))</f>
        <v>var. 20/19</v>
      </c>
      <c r="G250" s="139" t="s">
        <v>135</v>
      </c>
      <c r="H250" s="138" t="s">
        <v>517</v>
      </c>
      <c r="I250" s="139" t="s">
        <v>135</v>
      </c>
      <c r="J250" s="138" t="s">
        <v>136</v>
      </c>
      <c r="K250" s="139" t="s">
        <v>135</v>
      </c>
      <c r="L250" s="138" t="s">
        <v>528</v>
      </c>
      <c r="M250" s="138" t="s">
        <v>519</v>
      </c>
    </row>
    <row r="251" spans="2:14" x14ac:dyDescent="0.25">
      <c r="B251" s="141" t="s">
        <v>139</v>
      </c>
      <c r="C251" s="142">
        <v>60936</v>
      </c>
      <c r="D251" s="143">
        <v>0.11335233501425135</v>
      </c>
      <c r="E251" s="142">
        <v>70083</v>
      </c>
      <c r="F251" s="143">
        <f t="shared" ref="F251:F263" si="65">IFERROR(E251/C251-1,"-")</f>
        <v>0.15010831035840888</v>
      </c>
      <c r="G251" s="142">
        <v>8496</v>
      </c>
      <c r="H251" s="143">
        <f t="shared" ref="H251:H263" si="66">IFERROR(G251/E251-1,"-")</f>
        <v>-0.87877231282907409</v>
      </c>
      <c r="I251" s="142">
        <v>77475</v>
      </c>
      <c r="J251" s="143">
        <f t="shared" ref="J251:J263" si="67">IFERROR(I251/G251-1,"-")</f>
        <v>8.1189971751412422</v>
      </c>
      <c r="K251" s="142">
        <v>92162</v>
      </c>
      <c r="L251" s="143">
        <f t="shared" ref="L251:L255" si="68">IFERROR(K251/I251-1,"-")</f>
        <v>0.1895708292997742</v>
      </c>
      <c r="M251" s="143">
        <f t="shared" ref="M251" si="69">K251/C251-1</f>
        <v>0.51243928055664956</v>
      </c>
    </row>
    <row r="252" spans="2:14" x14ac:dyDescent="0.25">
      <c r="B252" s="141" t="s">
        <v>141</v>
      </c>
      <c r="C252" s="142">
        <v>51650</v>
      </c>
      <c r="D252" s="143">
        <v>0.13693895969534875</v>
      </c>
      <c r="E252" s="142">
        <v>61033</v>
      </c>
      <c r="F252" s="143">
        <f t="shared" si="65"/>
        <v>0.18166505324298154</v>
      </c>
      <c r="G252" s="142">
        <v>5732</v>
      </c>
      <c r="H252" s="143">
        <f t="shared" si="66"/>
        <v>-0.90608359412121309</v>
      </c>
      <c r="I252" s="142">
        <v>79330</v>
      </c>
      <c r="J252" s="143">
        <f t="shared" si="67"/>
        <v>12.839846475924634</v>
      </c>
      <c r="K252" s="142">
        <v>78475</v>
      </c>
      <c r="L252" s="143">
        <f t="shared" si="68"/>
        <v>-1.0777763771587012E-2</v>
      </c>
      <c r="M252" s="143">
        <f>IFERROR(K252/C252-1,"-")</f>
        <v>0.51936108422071636</v>
      </c>
    </row>
    <row r="253" spans="2:14" x14ac:dyDescent="0.25">
      <c r="B253" s="141" t="s">
        <v>143</v>
      </c>
      <c r="C253" s="142">
        <v>58469</v>
      </c>
      <c r="D253" s="143">
        <v>8.6905602855336994E-2</v>
      </c>
      <c r="E253" s="142">
        <v>24378</v>
      </c>
      <c r="F253" s="143">
        <f t="shared" si="65"/>
        <v>-0.58306110930578603</v>
      </c>
      <c r="G253" s="142">
        <v>4382</v>
      </c>
      <c r="H253" s="143">
        <f t="shared" si="66"/>
        <v>-0.82024776437771763</v>
      </c>
      <c r="I253" s="142">
        <v>82955</v>
      </c>
      <c r="J253" s="143">
        <f t="shared" si="67"/>
        <v>17.930853491556366</v>
      </c>
      <c r="K253" s="142">
        <v>84122</v>
      </c>
      <c r="L253" s="143">
        <f t="shared" si="68"/>
        <v>1.4067868121270477E-2</v>
      </c>
      <c r="M253" s="143">
        <f t="shared" ref="M253:M255" si="70">IFERROR(K253/C253-1,"-")</f>
        <v>0.43874531803177752</v>
      </c>
    </row>
    <row r="254" spans="2:14" x14ac:dyDescent="0.25">
      <c r="B254" s="141" t="s">
        <v>145</v>
      </c>
      <c r="C254" s="142">
        <v>60666</v>
      </c>
      <c r="D254" s="143">
        <v>0.11134315234117387</v>
      </c>
      <c r="E254" s="142">
        <v>0</v>
      </c>
      <c r="F254" s="143">
        <f t="shared" si="65"/>
        <v>-1</v>
      </c>
      <c r="G254" s="142">
        <v>3191</v>
      </c>
      <c r="H254" s="143" t="str">
        <f t="shared" si="66"/>
        <v>-</v>
      </c>
      <c r="I254" s="142">
        <v>77432</v>
      </c>
      <c r="J254" s="143">
        <f t="shared" si="67"/>
        <v>23.265747414603574</v>
      </c>
      <c r="K254" s="142">
        <v>86861</v>
      </c>
      <c r="L254" s="143">
        <f t="shared" si="68"/>
        <v>0.12177136067775596</v>
      </c>
      <c r="M254" s="143">
        <f t="shared" si="70"/>
        <v>0.43179045923581572</v>
      </c>
    </row>
    <row r="255" spans="2:14" x14ac:dyDescent="0.25">
      <c r="B255" s="141" t="s">
        <v>147</v>
      </c>
      <c r="C255" s="142">
        <v>68478</v>
      </c>
      <c r="D255" s="143">
        <v>7.6528847665461308E-2</v>
      </c>
      <c r="E255" s="142">
        <v>0</v>
      </c>
      <c r="F255" s="143">
        <f t="shared" si="65"/>
        <v>-1</v>
      </c>
      <c r="G255" s="142">
        <v>3193</v>
      </c>
      <c r="H255" s="143" t="str">
        <f t="shared" si="66"/>
        <v>-</v>
      </c>
      <c r="I255" s="142">
        <v>81123</v>
      </c>
      <c r="J255" s="143">
        <f t="shared" si="67"/>
        <v>24.406514249921702</v>
      </c>
      <c r="K255" s="142">
        <v>90687</v>
      </c>
      <c r="L255" s="143">
        <f t="shared" si="68"/>
        <v>0.1178950482600496</v>
      </c>
      <c r="M255" s="143">
        <f t="shared" si="70"/>
        <v>0.32432314027862974</v>
      </c>
    </row>
    <row r="256" spans="2:14" x14ac:dyDescent="0.25">
      <c r="B256" s="141" t="s">
        <v>149</v>
      </c>
      <c r="C256" s="142">
        <v>85866</v>
      </c>
      <c r="D256" s="143">
        <v>6.1843813763680311E-2</v>
      </c>
      <c r="E256" s="142">
        <v>8</v>
      </c>
      <c r="F256" s="143">
        <f t="shared" si="65"/>
        <v>-0.99990683157477933</v>
      </c>
      <c r="G256" s="142">
        <v>3977</v>
      </c>
      <c r="H256" s="143">
        <f t="shared" si="66"/>
        <v>496.125</v>
      </c>
      <c r="I256" s="142">
        <v>87990</v>
      </c>
      <c r="J256" s="143">
        <f t="shared" si="67"/>
        <v>21.124717123459895</v>
      </c>
      <c r="K256" s="142"/>
      <c r="L256" s="143"/>
      <c r="M256" s="143"/>
    </row>
    <row r="257" spans="2:14" x14ac:dyDescent="0.25">
      <c r="B257" s="141" t="s">
        <v>151</v>
      </c>
      <c r="C257" s="142">
        <v>103042</v>
      </c>
      <c r="D257" s="143">
        <v>0.13350053901832659</v>
      </c>
      <c r="E257" s="142">
        <v>6948</v>
      </c>
      <c r="F257" s="143">
        <f t="shared" si="65"/>
        <v>-0.93257118456551702</v>
      </c>
      <c r="G257" s="142">
        <v>15552</v>
      </c>
      <c r="H257" s="143">
        <f t="shared" si="66"/>
        <v>1.2383419689119171</v>
      </c>
      <c r="I257" s="142">
        <v>112022</v>
      </c>
      <c r="J257" s="143">
        <f t="shared" si="67"/>
        <v>6.2030606995884776</v>
      </c>
      <c r="K257" s="142"/>
      <c r="L257" s="143"/>
      <c r="M257" s="143"/>
    </row>
    <row r="258" spans="2:14" x14ac:dyDescent="0.25">
      <c r="B258" s="141" t="s">
        <v>153</v>
      </c>
      <c r="C258" s="142">
        <v>91814</v>
      </c>
      <c r="D258" s="143">
        <v>0.11878244339921529</v>
      </c>
      <c r="E258" s="142">
        <v>7492</v>
      </c>
      <c r="F258" s="143">
        <f t="shared" si="65"/>
        <v>-0.91840024397150766</v>
      </c>
      <c r="G258" s="142">
        <v>44116</v>
      </c>
      <c r="H258" s="143">
        <f t="shared" si="66"/>
        <v>4.8884143085958351</v>
      </c>
      <c r="I258" s="142">
        <v>101352</v>
      </c>
      <c r="J258" s="143">
        <f t="shared" si="67"/>
        <v>1.2973977695167287</v>
      </c>
      <c r="K258" s="142"/>
      <c r="L258" s="143"/>
      <c r="M258" s="143"/>
    </row>
    <row r="259" spans="2:14" x14ac:dyDescent="0.25">
      <c r="B259" s="141" t="s">
        <v>155</v>
      </c>
      <c r="C259" s="142">
        <v>76846</v>
      </c>
      <c r="D259" s="143">
        <v>-4.0132901984786251E-2</v>
      </c>
      <c r="E259" s="142">
        <v>4727</v>
      </c>
      <c r="F259" s="143">
        <f t="shared" si="65"/>
        <v>-0.93848736433906776</v>
      </c>
      <c r="G259" s="142">
        <v>51034</v>
      </c>
      <c r="H259" s="143">
        <f t="shared" si="66"/>
        <v>9.7962767082716304</v>
      </c>
      <c r="I259" s="142">
        <v>84740</v>
      </c>
      <c r="J259" s="143">
        <f t="shared" si="67"/>
        <v>0.66046165301563664</v>
      </c>
      <c r="K259" s="142"/>
      <c r="L259" s="143"/>
      <c r="M259" s="143"/>
    </row>
    <row r="260" spans="2:14" x14ac:dyDescent="0.25">
      <c r="B260" s="141" t="s">
        <v>157</v>
      </c>
      <c r="C260" s="142">
        <v>70948</v>
      </c>
      <c r="D260" s="143">
        <v>-1.3487583080730836E-2</v>
      </c>
      <c r="E260" s="142">
        <v>3957</v>
      </c>
      <c r="F260" s="143">
        <f t="shared" si="65"/>
        <v>-0.94422675762530306</v>
      </c>
      <c r="G260" s="142">
        <v>63236</v>
      </c>
      <c r="H260" s="143">
        <f t="shared" si="66"/>
        <v>14.980793530452363</v>
      </c>
      <c r="I260" s="142">
        <v>77116</v>
      </c>
      <c r="J260" s="143">
        <f t="shared" si="67"/>
        <v>0.2194952242393573</v>
      </c>
      <c r="K260" s="142"/>
      <c r="L260" s="143"/>
      <c r="M260" s="143"/>
    </row>
    <row r="261" spans="2:14" x14ac:dyDescent="0.25">
      <c r="B261" s="141" t="s">
        <v>159</v>
      </c>
      <c r="C261" s="142">
        <v>58572</v>
      </c>
      <c r="D261" s="143">
        <v>0.14104262448375282</v>
      </c>
      <c r="E261" s="142">
        <v>7551</v>
      </c>
      <c r="F261" s="143">
        <f t="shared" si="65"/>
        <v>-0.87108174554394591</v>
      </c>
      <c r="G261" s="142">
        <v>61881</v>
      </c>
      <c r="H261" s="143">
        <f t="shared" si="66"/>
        <v>7.1950735001986494</v>
      </c>
      <c r="I261" s="142">
        <v>79296</v>
      </c>
      <c r="J261" s="143">
        <f t="shared" si="67"/>
        <v>0.28142725553885684</v>
      </c>
      <c r="K261" s="142"/>
      <c r="L261" s="143"/>
      <c r="M261" s="143"/>
    </row>
    <row r="262" spans="2:14" x14ac:dyDescent="0.25">
      <c r="B262" s="141" t="s">
        <v>161</v>
      </c>
      <c r="C262" s="142">
        <v>54582</v>
      </c>
      <c r="D262" s="143">
        <v>0.11576279155338409</v>
      </c>
      <c r="E262" s="142">
        <v>10706</v>
      </c>
      <c r="F262" s="143">
        <f t="shared" si="65"/>
        <v>-0.80385475065039758</v>
      </c>
      <c r="G262" s="142">
        <v>55519</v>
      </c>
      <c r="H262" s="143">
        <f t="shared" si="66"/>
        <v>4.1857836727068936</v>
      </c>
      <c r="I262" s="142">
        <v>75189</v>
      </c>
      <c r="J262" s="143">
        <f t="shared" si="67"/>
        <v>0.35429312487616849</v>
      </c>
      <c r="K262" s="142"/>
      <c r="L262" s="143"/>
      <c r="M262" s="143"/>
    </row>
    <row r="263" spans="2:14" ht="15.75" x14ac:dyDescent="0.25">
      <c r="B263" s="144" t="s">
        <v>121</v>
      </c>
      <c r="C263" s="145">
        <v>841869</v>
      </c>
      <c r="D263" s="146">
        <v>8.1790706460143525E-2</v>
      </c>
      <c r="E263" s="145">
        <v>196883</v>
      </c>
      <c r="F263" s="146">
        <f t="shared" si="65"/>
        <v>-0.76613582398211599</v>
      </c>
      <c r="G263" s="145">
        <v>320309</v>
      </c>
      <c r="H263" s="146">
        <f t="shared" si="66"/>
        <v>0.62690024024420588</v>
      </c>
      <c r="I263" s="145">
        <v>1016020</v>
      </c>
      <c r="J263" s="146">
        <f t="shared" si="67"/>
        <v>2.1719995379461707</v>
      </c>
      <c r="K263" s="145">
        <v>432307</v>
      </c>
      <c r="L263" s="146">
        <v>8.5339492612630741E-2</v>
      </c>
      <c r="M263" s="146">
        <v>0.44006808816818177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0"/>
    </row>
    <row r="268" spans="2:14" ht="48.75" customHeight="1" thickBot="1" x14ac:dyDescent="0.3">
      <c r="B268" s="307" t="str">
        <f>CONCATENATE("Pernoctaciones realizadas por los procedentes de ",C270," en los establecimientos alojativos de Tenerife (hotel + apartamento)")</f>
        <v>Pernoctaciones realizadas por los procedentes de Suiza en los establecimientos alojativos de Tenerife (hotel + apartamento)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1" t="s">
        <v>209</v>
      </c>
    </row>
    <row r="269" spans="2:14" ht="10.5" customHeight="1" thickBot="1" x14ac:dyDescent="0.3">
      <c r="B269" s="134"/>
      <c r="C269" s="135"/>
      <c r="D269" s="134"/>
      <c r="E269" s="134"/>
      <c r="F269" s="134"/>
      <c r="G269" s="134"/>
      <c r="H269" s="134"/>
      <c r="I269" s="134"/>
      <c r="J269" s="134"/>
      <c r="K269" s="4"/>
      <c r="L269" s="4"/>
      <c r="N269" s="1" t="s">
        <v>210</v>
      </c>
    </row>
    <row r="270" spans="2:14" ht="22.5" thickTop="1" thickBot="1" x14ac:dyDescent="0.3">
      <c r="B270" s="150" t="str">
        <f>C270</f>
        <v>Suiza</v>
      </c>
      <c r="C270" s="317" t="s">
        <v>211</v>
      </c>
      <c r="D270" s="318"/>
      <c r="E270" s="318"/>
      <c r="F270" s="318"/>
      <c r="G270" s="318"/>
      <c r="H270" s="318"/>
      <c r="I270" s="318"/>
      <c r="J270" s="318"/>
      <c r="K270" s="318"/>
      <c r="L270" s="318"/>
      <c r="M270" s="319"/>
    </row>
    <row r="271" spans="2:14" ht="22.5" thickTop="1" thickBot="1" x14ac:dyDescent="0.3">
      <c r="B271" s="13"/>
      <c r="C271" s="320">
        <v>2019</v>
      </c>
      <c r="D271" s="321"/>
      <c r="E271" s="322">
        <v>2020</v>
      </c>
      <c r="F271" s="321"/>
      <c r="G271" s="322">
        <v>2021</v>
      </c>
      <c r="H271" s="321"/>
      <c r="I271" s="322">
        <v>2022</v>
      </c>
      <c r="J271" s="321"/>
      <c r="K271" s="322">
        <v>2023</v>
      </c>
      <c r="L271" s="323"/>
      <c r="M271" s="324"/>
    </row>
    <row r="272" spans="2:14" ht="16.5" thickTop="1" thickBot="1" x14ac:dyDescent="0.3">
      <c r="B272" s="16"/>
      <c r="C272" s="137" t="s">
        <v>135</v>
      </c>
      <c r="D272" s="138" t="str">
        <f>CONCATENATE("var. ",RIGHT(C271,2),"/",RIGHT(C271-1,2))</f>
        <v>var. 19/18</v>
      </c>
      <c r="E272" s="139" t="s">
        <v>135</v>
      </c>
      <c r="F272" s="138" t="str">
        <f>CONCATENATE("var. ",RIGHT(E271,2),"/",RIGHT(E271-1,2))</f>
        <v>var. 20/19</v>
      </c>
      <c r="G272" s="139" t="s">
        <v>135</v>
      </c>
      <c r="H272" s="138" t="s">
        <v>517</v>
      </c>
      <c r="I272" s="139" t="s">
        <v>135</v>
      </c>
      <c r="J272" s="138" t="s">
        <v>136</v>
      </c>
      <c r="K272" s="139" t="s">
        <v>135</v>
      </c>
      <c r="L272" s="138" t="s">
        <v>528</v>
      </c>
      <c r="M272" s="138" t="s">
        <v>519</v>
      </c>
    </row>
    <row r="273" spans="2:13" x14ac:dyDescent="0.25">
      <c r="B273" s="141" t="s">
        <v>139</v>
      </c>
      <c r="C273" s="142">
        <v>25767</v>
      </c>
      <c r="D273" s="143">
        <v>-0.1234223507399218</v>
      </c>
      <c r="E273" s="142">
        <v>27938</v>
      </c>
      <c r="F273" s="143">
        <f t="shared" ref="F273:F285" si="71">IFERROR(E273/C273-1,"-")</f>
        <v>8.4255054915201688E-2</v>
      </c>
      <c r="G273" s="142">
        <v>4591</v>
      </c>
      <c r="H273" s="143">
        <f t="shared" ref="H273:H285" si="72">IFERROR(G273/E273-1,"-")</f>
        <v>-0.8356718447991982</v>
      </c>
      <c r="I273" s="142">
        <v>17388</v>
      </c>
      <c r="J273" s="143">
        <f t="shared" ref="J273:J285" si="73">IFERROR(I273/G273-1,"-")</f>
        <v>2.7874101502940536</v>
      </c>
      <c r="K273" s="142">
        <v>29392</v>
      </c>
      <c r="L273" s="143">
        <f t="shared" ref="L273:L277" si="74">IFERROR(K273/I273-1,"-")</f>
        <v>0.69036116862203811</v>
      </c>
      <c r="M273" s="143">
        <f t="shared" ref="M273" si="75">K273/C273-1</f>
        <v>0.14068382039042193</v>
      </c>
    </row>
    <row r="274" spans="2:13" x14ac:dyDescent="0.25">
      <c r="B274" s="141" t="s">
        <v>141</v>
      </c>
      <c r="C274" s="142">
        <v>26001</v>
      </c>
      <c r="D274" s="143">
        <v>-7.2022556122631087E-2</v>
      </c>
      <c r="E274" s="142">
        <v>27844</v>
      </c>
      <c r="F274" s="143">
        <f t="shared" si="71"/>
        <v>7.0881889158109335E-2</v>
      </c>
      <c r="G274" s="142">
        <v>3573</v>
      </c>
      <c r="H274" s="143">
        <f t="shared" si="72"/>
        <v>-0.87167791983910359</v>
      </c>
      <c r="I274" s="142">
        <v>21440</v>
      </c>
      <c r="J274" s="143">
        <f t="shared" si="73"/>
        <v>5.0005597537083686</v>
      </c>
      <c r="K274" s="142">
        <v>28151</v>
      </c>
      <c r="L274" s="143">
        <f t="shared" si="74"/>
        <v>0.31301305970149262</v>
      </c>
      <c r="M274" s="143">
        <f>IFERROR(K274/C274-1,"-")</f>
        <v>8.2689127341255997E-2</v>
      </c>
    </row>
    <row r="275" spans="2:13" x14ac:dyDescent="0.25">
      <c r="B275" s="141" t="s">
        <v>143</v>
      </c>
      <c r="C275" s="142">
        <v>22911</v>
      </c>
      <c r="D275" s="143">
        <v>-7.9731683804627251E-2</v>
      </c>
      <c r="E275" s="142">
        <v>9009</v>
      </c>
      <c r="F275" s="143">
        <f t="shared" si="71"/>
        <v>-0.60678276810265808</v>
      </c>
      <c r="G275" s="142">
        <v>5593</v>
      </c>
      <c r="H275" s="143">
        <f t="shared" si="72"/>
        <v>-0.37917637917637914</v>
      </c>
      <c r="I275" s="142">
        <v>22630</v>
      </c>
      <c r="J275" s="143">
        <f t="shared" si="73"/>
        <v>3.0461290899338458</v>
      </c>
      <c r="K275" s="142">
        <v>27202</v>
      </c>
      <c r="L275" s="143">
        <f t="shared" si="74"/>
        <v>0.20203269995581086</v>
      </c>
      <c r="M275" s="143">
        <f t="shared" ref="M275:M277" si="76">IFERROR(K275/C275-1,"-")</f>
        <v>0.18728994805988397</v>
      </c>
    </row>
    <row r="276" spans="2:13" x14ac:dyDescent="0.25">
      <c r="B276" s="141" t="s">
        <v>145</v>
      </c>
      <c r="C276" s="142">
        <v>25430</v>
      </c>
      <c r="D276" s="143">
        <v>-0.20842930959347572</v>
      </c>
      <c r="E276" s="142">
        <v>0</v>
      </c>
      <c r="F276" s="143">
        <f t="shared" si="71"/>
        <v>-1</v>
      </c>
      <c r="G276" s="142">
        <v>14461</v>
      </c>
      <c r="H276" s="143" t="str">
        <f t="shared" si="72"/>
        <v>-</v>
      </c>
      <c r="I276" s="142">
        <v>31651</v>
      </c>
      <c r="J276" s="143">
        <f t="shared" si="73"/>
        <v>1.188714473411244</v>
      </c>
      <c r="K276" s="142">
        <v>34280</v>
      </c>
      <c r="L276" s="143">
        <f t="shared" si="74"/>
        <v>8.3062146535654469E-2</v>
      </c>
      <c r="M276" s="143">
        <f t="shared" si="76"/>
        <v>0.34801415650806145</v>
      </c>
    </row>
    <row r="277" spans="2:13" x14ac:dyDescent="0.25">
      <c r="B277" s="141" t="s">
        <v>147</v>
      </c>
      <c r="C277" s="142">
        <v>20060</v>
      </c>
      <c r="D277" s="143">
        <v>-0.17924798494333294</v>
      </c>
      <c r="E277" s="142">
        <v>4</v>
      </c>
      <c r="F277" s="143">
        <f t="shared" si="71"/>
        <v>-0.99980059820538381</v>
      </c>
      <c r="G277" s="142">
        <v>18449</v>
      </c>
      <c r="H277" s="143">
        <f t="shared" si="72"/>
        <v>4611.25</v>
      </c>
      <c r="I277" s="142">
        <v>22292</v>
      </c>
      <c r="J277" s="143">
        <f t="shared" si="73"/>
        <v>0.20830397311507398</v>
      </c>
      <c r="K277" s="142">
        <v>26561</v>
      </c>
      <c r="L277" s="143">
        <f t="shared" si="74"/>
        <v>0.19150367844966798</v>
      </c>
      <c r="M277" s="143">
        <f t="shared" si="76"/>
        <v>0.3240777666999004</v>
      </c>
    </row>
    <row r="278" spans="2:13" x14ac:dyDescent="0.25">
      <c r="B278" s="141" t="s">
        <v>149</v>
      </c>
      <c r="C278" s="142">
        <v>19779</v>
      </c>
      <c r="D278" s="143">
        <v>-7.760108193816162E-2</v>
      </c>
      <c r="E278" s="142">
        <v>6</v>
      </c>
      <c r="F278" s="143">
        <f t="shared" si="71"/>
        <v>-0.9996966479599575</v>
      </c>
      <c r="G278" s="142">
        <v>11865</v>
      </c>
      <c r="H278" s="143">
        <f t="shared" si="72"/>
        <v>1976.5</v>
      </c>
      <c r="I278" s="142">
        <v>19321</v>
      </c>
      <c r="J278" s="143">
        <f t="shared" si="73"/>
        <v>0.62840286557100722</v>
      </c>
      <c r="K278" s="142"/>
      <c r="L278" s="143"/>
      <c r="M278" s="143"/>
    </row>
    <row r="279" spans="2:13" x14ac:dyDescent="0.25">
      <c r="B279" s="141" t="s">
        <v>151</v>
      </c>
      <c r="C279" s="142">
        <v>30083</v>
      </c>
      <c r="D279" s="143">
        <v>-0.16902381083918017</v>
      </c>
      <c r="E279" s="142">
        <v>6672</v>
      </c>
      <c r="F279" s="143">
        <f t="shared" si="71"/>
        <v>-0.77821360901505832</v>
      </c>
      <c r="G279" s="142">
        <v>21301</v>
      </c>
      <c r="H279" s="143">
        <f t="shared" si="72"/>
        <v>2.1925959232613907</v>
      </c>
      <c r="I279" s="142">
        <v>30190</v>
      </c>
      <c r="J279" s="143">
        <f t="shared" si="73"/>
        <v>0.41730435190836102</v>
      </c>
      <c r="K279" s="142"/>
      <c r="L279" s="143"/>
      <c r="M279" s="143"/>
    </row>
    <row r="280" spans="2:13" x14ac:dyDescent="0.25">
      <c r="B280" s="141" t="s">
        <v>153</v>
      </c>
      <c r="C280" s="142">
        <v>18239</v>
      </c>
      <c r="D280" s="143">
        <v>-0.14169411764705886</v>
      </c>
      <c r="E280" s="142">
        <v>4708</v>
      </c>
      <c r="F280" s="143">
        <f t="shared" si="71"/>
        <v>-0.74187181314765072</v>
      </c>
      <c r="G280" s="142">
        <v>18788</v>
      </c>
      <c r="H280" s="143">
        <f t="shared" si="72"/>
        <v>2.9906542056074765</v>
      </c>
      <c r="I280" s="142">
        <v>20835</v>
      </c>
      <c r="J280" s="143">
        <f t="shared" si="73"/>
        <v>0.10895252288694901</v>
      </c>
      <c r="K280" s="142"/>
      <c r="L280" s="143"/>
      <c r="M280" s="143"/>
    </row>
    <row r="281" spans="2:13" x14ac:dyDescent="0.25">
      <c r="B281" s="141" t="s">
        <v>155</v>
      </c>
      <c r="C281" s="142">
        <v>25504</v>
      </c>
      <c r="D281" s="143">
        <v>-4.2822293113154442E-2</v>
      </c>
      <c r="E281" s="142">
        <v>3486</v>
      </c>
      <c r="F281" s="143">
        <f t="shared" si="71"/>
        <v>-0.86331555834378926</v>
      </c>
      <c r="G281" s="142">
        <v>20652</v>
      </c>
      <c r="H281" s="143">
        <f t="shared" si="72"/>
        <v>4.9242685025817554</v>
      </c>
      <c r="I281" s="142">
        <v>22600</v>
      </c>
      <c r="J281" s="143">
        <f t="shared" si="73"/>
        <v>9.432500484214601E-2</v>
      </c>
      <c r="K281" s="142"/>
      <c r="L281" s="143"/>
      <c r="M281" s="143"/>
    </row>
    <row r="282" spans="2:13" x14ac:dyDescent="0.25">
      <c r="B282" s="141" t="s">
        <v>157</v>
      </c>
      <c r="C282" s="142">
        <v>42177</v>
      </c>
      <c r="D282" s="143">
        <v>-0.12633606761123539</v>
      </c>
      <c r="E282" s="142">
        <v>1337</v>
      </c>
      <c r="F282" s="143">
        <f t="shared" si="71"/>
        <v>-0.96830025843469192</v>
      </c>
      <c r="G282" s="142">
        <v>46189</v>
      </c>
      <c r="H282" s="143">
        <f t="shared" si="72"/>
        <v>33.54674644727001</v>
      </c>
      <c r="I282" s="142">
        <v>40855</v>
      </c>
      <c r="J282" s="143">
        <f t="shared" si="73"/>
        <v>-0.11548204117863559</v>
      </c>
      <c r="K282" s="142"/>
      <c r="L282" s="143"/>
      <c r="M282" s="143"/>
    </row>
    <row r="283" spans="2:13" x14ac:dyDescent="0.25">
      <c r="B283" s="141" t="s">
        <v>159</v>
      </c>
      <c r="C283" s="142">
        <v>33092</v>
      </c>
      <c r="D283" s="143">
        <v>-1.599034545180289E-3</v>
      </c>
      <c r="E283" s="142">
        <v>3587</v>
      </c>
      <c r="F283" s="143">
        <f t="shared" si="71"/>
        <v>-0.89160522180587454</v>
      </c>
      <c r="G283" s="142">
        <v>34106</v>
      </c>
      <c r="H283" s="143">
        <f t="shared" si="72"/>
        <v>8.5082241427376637</v>
      </c>
      <c r="I283" s="142">
        <v>35178</v>
      </c>
      <c r="J283" s="143">
        <f t="shared" si="73"/>
        <v>3.1431419691549944E-2</v>
      </c>
      <c r="K283" s="142"/>
      <c r="L283" s="143"/>
      <c r="M283" s="143"/>
    </row>
    <row r="284" spans="2:13" x14ac:dyDescent="0.25">
      <c r="B284" s="141" t="s">
        <v>161</v>
      </c>
      <c r="C284" s="142">
        <v>26696</v>
      </c>
      <c r="D284" s="143">
        <v>9.9143610013175287E-2</v>
      </c>
      <c r="E284" s="142">
        <v>4828</v>
      </c>
      <c r="F284" s="143">
        <f t="shared" si="71"/>
        <v>-0.81914893617021278</v>
      </c>
      <c r="G284" s="142">
        <v>21910</v>
      </c>
      <c r="H284" s="143">
        <f t="shared" si="72"/>
        <v>3.5381110190555098</v>
      </c>
      <c r="I284" s="142">
        <v>27035</v>
      </c>
      <c r="J284" s="143">
        <f t="shared" si="73"/>
        <v>0.23391145595618434</v>
      </c>
      <c r="K284" s="142"/>
      <c r="L284" s="143"/>
      <c r="M284" s="143"/>
    </row>
    <row r="285" spans="2:13" ht="15.75" x14ac:dyDescent="0.25">
      <c r="B285" s="144" t="s">
        <v>121</v>
      </c>
      <c r="C285" s="145">
        <v>315739</v>
      </c>
      <c r="D285" s="146">
        <v>-9.8213214671289739E-2</v>
      </c>
      <c r="E285" s="145">
        <v>89423</v>
      </c>
      <c r="F285" s="146">
        <f t="shared" si="71"/>
        <v>-0.71678189897351929</v>
      </c>
      <c r="G285" s="145">
        <v>221478</v>
      </c>
      <c r="H285" s="146">
        <f t="shared" si="72"/>
        <v>1.4767453563400914</v>
      </c>
      <c r="I285" s="145">
        <v>311415</v>
      </c>
      <c r="J285" s="146">
        <f t="shared" si="73"/>
        <v>0.40607645003115445</v>
      </c>
      <c r="K285" s="145">
        <v>145586</v>
      </c>
      <c r="L285" s="146">
        <v>0.26156619093422062</v>
      </c>
      <c r="M285" s="146">
        <v>0.2115104561076484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0"/>
      <c r="I288" s="140"/>
      <c r="L288" s="149"/>
    </row>
    <row r="290" spans="2:14" ht="48.75" customHeight="1" thickBot="1" x14ac:dyDescent="0.3">
      <c r="B290" s="307" t="str">
        <f>CONCATENATE("Pernoctaciones realizadas por los procedentes de ",C292," en los establecimientos alojativos de Tenerife (hotel + apartamento)")</f>
        <v>Pernoctaciones realizadas por los procedentes de Austria en los establecimientos alojativos de Tenerife (hotel + apartamento)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1" t="s">
        <v>213</v>
      </c>
    </row>
    <row r="291" spans="2:14" ht="10.5" customHeight="1" thickBot="1" x14ac:dyDescent="0.3">
      <c r="B291" s="134"/>
      <c r="C291" s="135"/>
      <c r="D291" s="134"/>
      <c r="E291" s="134"/>
      <c r="F291" s="134"/>
      <c r="G291" s="134"/>
      <c r="H291" s="134"/>
      <c r="I291" s="134"/>
      <c r="J291" s="134"/>
      <c r="K291" s="4"/>
      <c r="L291" s="4"/>
      <c r="N291" s="1" t="s">
        <v>214</v>
      </c>
    </row>
    <row r="292" spans="2:14" ht="22.5" thickTop="1" thickBot="1" x14ac:dyDescent="0.3">
      <c r="B292" s="150" t="str">
        <f>C292</f>
        <v>Austria</v>
      </c>
      <c r="C292" s="317" t="s">
        <v>215</v>
      </c>
      <c r="D292" s="318"/>
      <c r="E292" s="318"/>
      <c r="F292" s="318"/>
      <c r="G292" s="318"/>
      <c r="H292" s="318"/>
      <c r="I292" s="318"/>
      <c r="J292" s="318"/>
      <c r="K292" s="318"/>
      <c r="L292" s="318"/>
      <c r="M292" s="319"/>
    </row>
    <row r="293" spans="2:14" ht="22.5" thickTop="1" thickBot="1" x14ac:dyDescent="0.3">
      <c r="B293" s="13"/>
      <c r="C293" s="320">
        <v>2019</v>
      </c>
      <c r="D293" s="321"/>
      <c r="E293" s="322">
        <v>2020</v>
      </c>
      <c r="F293" s="321"/>
      <c r="G293" s="322">
        <v>2021</v>
      </c>
      <c r="H293" s="321"/>
      <c r="I293" s="322">
        <v>2022</v>
      </c>
      <c r="J293" s="321"/>
      <c r="K293" s="322">
        <v>2023</v>
      </c>
      <c r="L293" s="323"/>
      <c r="M293" s="324"/>
    </row>
    <row r="294" spans="2:14" ht="16.5" thickTop="1" thickBot="1" x14ac:dyDescent="0.3">
      <c r="B294" s="16"/>
      <c r="C294" s="137" t="s">
        <v>135</v>
      </c>
      <c r="D294" s="138" t="str">
        <f>CONCATENATE("var. ",RIGHT(C293,2),"/",RIGHT(C293-1,2))</f>
        <v>var. 19/18</v>
      </c>
      <c r="E294" s="139" t="s">
        <v>135</v>
      </c>
      <c r="F294" s="138" t="str">
        <f>CONCATENATE("var. ",RIGHT(E293,2),"/",RIGHT(E293-1,2))</f>
        <v>var. 20/19</v>
      </c>
      <c r="G294" s="139" t="s">
        <v>135</v>
      </c>
      <c r="H294" s="138" t="s">
        <v>517</v>
      </c>
      <c r="I294" s="139" t="s">
        <v>135</v>
      </c>
      <c r="J294" s="138" t="s">
        <v>136</v>
      </c>
      <c r="K294" s="139" t="s">
        <v>135</v>
      </c>
      <c r="L294" s="138" t="s">
        <v>528</v>
      </c>
      <c r="M294" s="138" t="s">
        <v>519</v>
      </c>
    </row>
    <row r="295" spans="2:14" x14ac:dyDescent="0.25">
      <c r="B295" s="141" t="s">
        <v>139</v>
      </c>
      <c r="C295" s="142">
        <v>31513</v>
      </c>
      <c r="D295" s="143">
        <v>0.11875177506390222</v>
      </c>
      <c r="E295" s="142">
        <v>30466</v>
      </c>
      <c r="F295" s="143">
        <f t="shared" ref="F295:F307" si="77">IFERROR(E295/C295-1,"-")</f>
        <v>-3.3224383587725725E-2</v>
      </c>
      <c r="G295" s="142">
        <v>2676</v>
      </c>
      <c r="H295" s="143">
        <f t="shared" ref="H295:H307" si="78">IFERROR(G295/E295-1,"-")</f>
        <v>-0.91216437996455069</v>
      </c>
      <c r="I295" s="142">
        <v>21247</v>
      </c>
      <c r="J295" s="143">
        <f t="shared" ref="J295:J307" si="79">IFERROR(I295/G295-1,"-")</f>
        <v>6.9398355754857999</v>
      </c>
      <c r="K295" s="142">
        <v>26920</v>
      </c>
      <c r="L295" s="143">
        <f t="shared" ref="L295:L299" si="80">IFERROR(K295/I295-1,"-")</f>
        <v>0.26700240033887135</v>
      </c>
      <c r="M295" s="143">
        <f t="shared" ref="M295" si="81">K295/C295-1</f>
        <v>-0.14574937327452164</v>
      </c>
    </row>
    <row r="296" spans="2:14" x14ac:dyDescent="0.25">
      <c r="B296" s="141" t="s">
        <v>141</v>
      </c>
      <c r="C296" s="142">
        <v>29475</v>
      </c>
      <c r="D296" s="143">
        <v>0.12560146643244474</v>
      </c>
      <c r="E296" s="142">
        <v>27386</v>
      </c>
      <c r="F296" s="143">
        <f t="shared" si="77"/>
        <v>-7.0873621713316348E-2</v>
      </c>
      <c r="G296" s="142">
        <v>2000</v>
      </c>
      <c r="H296" s="143">
        <f t="shared" si="78"/>
        <v>-0.92696998466369673</v>
      </c>
      <c r="I296" s="142">
        <v>20889</v>
      </c>
      <c r="J296" s="143">
        <f t="shared" si="79"/>
        <v>9.4444999999999997</v>
      </c>
      <c r="K296" s="142">
        <v>27805</v>
      </c>
      <c r="L296" s="143">
        <f t="shared" si="80"/>
        <v>0.33108334530135486</v>
      </c>
      <c r="M296" s="143">
        <f>IFERROR(K296/C296-1,"-")</f>
        <v>-5.6658184902459663E-2</v>
      </c>
    </row>
    <row r="297" spans="2:14" x14ac:dyDescent="0.25">
      <c r="B297" s="141" t="s">
        <v>143</v>
      </c>
      <c r="C297" s="142">
        <v>22253</v>
      </c>
      <c r="D297" s="143">
        <v>7.914262159934049E-2</v>
      </c>
      <c r="E297" s="142">
        <v>8634</v>
      </c>
      <c r="F297" s="143">
        <f t="shared" si="77"/>
        <v>-0.61200736979283699</v>
      </c>
      <c r="G297" s="142">
        <v>2956</v>
      </c>
      <c r="H297" s="143">
        <f t="shared" si="78"/>
        <v>-0.65763261524206618</v>
      </c>
      <c r="I297" s="142">
        <v>17121</v>
      </c>
      <c r="J297" s="143">
        <f t="shared" si="79"/>
        <v>4.7919485791610281</v>
      </c>
      <c r="K297" s="142">
        <v>17472</v>
      </c>
      <c r="L297" s="143">
        <f t="shared" si="80"/>
        <v>2.05011389521641E-2</v>
      </c>
      <c r="M297" s="143">
        <f t="shared" ref="M297:M299" si="82">IFERROR(K297/C297-1,"-")</f>
        <v>-0.21484743630072345</v>
      </c>
    </row>
    <row r="298" spans="2:14" x14ac:dyDescent="0.25">
      <c r="B298" s="141" t="s">
        <v>145</v>
      </c>
      <c r="C298" s="142">
        <v>18025</v>
      </c>
      <c r="D298" s="143">
        <v>0.26313945339873857</v>
      </c>
      <c r="E298" s="142">
        <v>0</v>
      </c>
      <c r="F298" s="143">
        <f t="shared" si="77"/>
        <v>-1</v>
      </c>
      <c r="G298" s="142">
        <v>3194</v>
      </c>
      <c r="H298" s="143" t="str">
        <f t="shared" si="78"/>
        <v>-</v>
      </c>
      <c r="I298" s="142">
        <v>16332</v>
      </c>
      <c r="J298" s="143">
        <f t="shared" si="79"/>
        <v>4.1133375078271763</v>
      </c>
      <c r="K298" s="142">
        <v>18885</v>
      </c>
      <c r="L298" s="143">
        <f t="shared" si="80"/>
        <v>0.15631888317413667</v>
      </c>
      <c r="M298" s="143">
        <f t="shared" si="82"/>
        <v>4.771151178918176E-2</v>
      </c>
    </row>
    <row r="299" spans="2:14" x14ac:dyDescent="0.25">
      <c r="B299" s="141" t="s">
        <v>147</v>
      </c>
      <c r="C299" s="142">
        <v>13928</v>
      </c>
      <c r="D299" s="143">
        <v>-0.50761834058047861</v>
      </c>
      <c r="E299" s="142">
        <v>31</v>
      </c>
      <c r="F299" s="143">
        <f t="shared" si="77"/>
        <v>-0.99777426766226307</v>
      </c>
      <c r="G299" s="142">
        <v>3495</v>
      </c>
      <c r="H299" s="143">
        <f t="shared" si="78"/>
        <v>111.74193548387096</v>
      </c>
      <c r="I299" s="142">
        <v>12459</v>
      </c>
      <c r="J299" s="143">
        <f t="shared" si="79"/>
        <v>2.5648068669527899</v>
      </c>
      <c r="K299" s="142">
        <v>13512</v>
      </c>
      <c r="L299" s="143">
        <f t="shared" si="80"/>
        <v>8.4517216470021639E-2</v>
      </c>
      <c r="M299" s="143">
        <f t="shared" si="82"/>
        <v>-2.9867892016082753E-2</v>
      </c>
    </row>
    <row r="300" spans="2:14" x14ac:dyDescent="0.25">
      <c r="B300" s="141" t="s">
        <v>149</v>
      </c>
      <c r="C300" s="142">
        <v>13338</v>
      </c>
      <c r="D300" s="143">
        <v>-0.11878964059196617</v>
      </c>
      <c r="E300" s="142">
        <v>38</v>
      </c>
      <c r="F300" s="143">
        <f t="shared" si="77"/>
        <v>-0.9971509971509972</v>
      </c>
      <c r="G300" s="142">
        <v>3287</v>
      </c>
      <c r="H300" s="143">
        <f t="shared" si="78"/>
        <v>85.5</v>
      </c>
      <c r="I300" s="142">
        <v>9791</v>
      </c>
      <c r="J300" s="143">
        <f t="shared" si="79"/>
        <v>1.9787039853970185</v>
      </c>
      <c r="K300" s="142"/>
      <c r="L300" s="143"/>
      <c r="M300" s="143"/>
    </row>
    <row r="301" spans="2:14" x14ac:dyDescent="0.25">
      <c r="B301" s="141" t="s">
        <v>151</v>
      </c>
      <c r="C301" s="142">
        <v>21773</v>
      </c>
      <c r="D301" s="143">
        <v>-3.6081105011510517E-2</v>
      </c>
      <c r="E301" s="142">
        <v>1710</v>
      </c>
      <c r="F301" s="143">
        <f t="shared" si="77"/>
        <v>-0.92146236164056394</v>
      </c>
      <c r="G301" s="142">
        <v>10228</v>
      </c>
      <c r="H301" s="143">
        <f t="shared" si="78"/>
        <v>4.981286549707602</v>
      </c>
      <c r="I301" s="142">
        <v>17682</v>
      </c>
      <c r="J301" s="143">
        <f t="shared" si="79"/>
        <v>0.72878373093468918</v>
      </c>
      <c r="K301" s="142"/>
      <c r="L301" s="143"/>
      <c r="M301" s="143"/>
    </row>
    <row r="302" spans="2:14" x14ac:dyDescent="0.25">
      <c r="B302" s="141" t="s">
        <v>153</v>
      </c>
      <c r="C302" s="142">
        <v>18983</v>
      </c>
      <c r="D302" s="143">
        <v>-5.1359991614695621E-3</v>
      </c>
      <c r="E302" s="142">
        <v>1785</v>
      </c>
      <c r="F302" s="143">
        <f t="shared" si="77"/>
        <v>-0.90596849812990565</v>
      </c>
      <c r="G302" s="142">
        <v>10555</v>
      </c>
      <c r="H302" s="143">
        <f t="shared" si="78"/>
        <v>4.9131652661064429</v>
      </c>
      <c r="I302" s="142">
        <v>16801</v>
      </c>
      <c r="J302" s="143">
        <f t="shared" si="79"/>
        <v>0.59175746091899573</v>
      </c>
      <c r="K302" s="142"/>
      <c r="L302" s="143"/>
      <c r="M302" s="143"/>
    </row>
    <row r="303" spans="2:14" x14ac:dyDescent="0.25">
      <c r="B303" s="141" t="s">
        <v>155</v>
      </c>
      <c r="C303" s="142">
        <v>15164</v>
      </c>
      <c r="D303" s="143">
        <v>-0.14942786627776528</v>
      </c>
      <c r="E303" s="142">
        <v>1199</v>
      </c>
      <c r="F303" s="143">
        <f t="shared" si="77"/>
        <v>-0.92093115273015036</v>
      </c>
      <c r="G303" s="142">
        <v>9563</v>
      </c>
      <c r="H303" s="143">
        <f t="shared" si="78"/>
        <v>6.9758131776480399</v>
      </c>
      <c r="I303" s="142">
        <v>11166</v>
      </c>
      <c r="J303" s="143">
        <f t="shared" si="79"/>
        <v>0.16762522221060339</v>
      </c>
      <c r="K303" s="142"/>
      <c r="L303" s="143"/>
      <c r="M303" s="143"/>
    </row>
    <row r="304" spans="2:14" x14ac:dyDescent="0.25">
      <c r="B304" s="141" t="s">
        <v>157</v>
      </c>
      <c r="C304" s="142">
        <v>17986</v>
      </c>
      <c r="D304" s="143">
        <v>-0.1738171796049609</v>
      </c>
      <c r="E304" s="142">
        <v>2635</v>
      </c>
      <c r="F304" s="143">
        <f t="shared" si="77"/>
        <v>-0.85349716446124768</v>
      </c>
      <c r="G304" s="142">
        <v>16770</v>
      </c>
      <c r="H304" s="143">
        <f t="shared" si="78"/>
        <v>5.3643263757115749</v>
      </c>
      <c r="I304" s="142">
        <v>15863</v>
      </c>
      <c r="J304" s="143">
        <f t="shared" si="79"/>
        <v>-5.4084675014907546E-2</v>
      </c>
      <c r="K304" s="142"/>
      <c r="L304" s="143"/>
      <c r="M304" s="143"/>
    </row>
    <row r="305" spans="2:14" x14ac:dyDescent="0.25">
      <c r="B305" s="141" t="s">
        <v>159</v>
      </c>
      <c r="C305" s="142">
        <v>26781</v>
      </c>
      <c r="D305" s="143">
        <v>-6.4190369697393224E-2</v>
      </c>
      <c r="E305" s="142">
        <v>4078</v>
      </c>
      <c r="F305" s="143">
        <f t="shared" si="77"/>
        <v>-0.84772786677121836</v>
      </c>
      <c r="G305" s="142">
        <v>19368</v>
      </c>
      <c r="H305" s="143">
        <f t="shared" si="78"/>
        <v>3.7493869543894069</v>
      </c>
      <c r="I305" s="142">
        <v>22202</v>
      </c>
      <c r="J305" s="143">
        <f t="shared" si="79"/>
        <v>0.14632383312680708</v>
      </c>
      <c r="K305" s="142"/>
      <c r="L305" s="143"/>
      <c r="M305" s="143"/>
    </row>
    <row r="306" spans="2:14" x14ac:dyDescent="0.25">
      <c r="B306" s="141" t="s">
        <v>161</v>
      </c>
      <c r="C306" s="142">
        <v>24937</v>
      </c>
      <c r="D306" s="143">
        <v>-6.1813393528969196E-2</v>
      </c>
      <c r="E306" s="142">
        <v>3647</v>
      </c>
      <c r="F306" s="143">
        <f t="shared" si="77"/>
        <v>-0.85375145366323135</v>
      </c>
      <c r="G306" s="142">
        <v>18300</v>
      </c>
      <c r="H306" s="143">
        <f t="shared" si="78"/>
        <v>4.0178228681107759</v>
      </c>
      <c r="I306" s="142">
        <v>20121</v>
      </c>
      <c r="J306" s="143">
        <f t="shared" si="79"/>
        <v>9.9508196721311393E-2</v>
      </c>
      <c r="K306" s="142"/>
      <c r="L306" s="143"/>
      <c r="M306" s="143"/>
    </row>
    <row r="307" spans="2:14" ht="15.75" x14ac:dyDescent="0.25">
      <c r="B307" s="144" t="s">
        <v>121</v>
      </c>
      <c r="C307" s="145">
        <v>254156</v>
      </c>
      <c r="D307" s="146">
        <v>-5.5649065703574085E-2</v>
      </c>
      <c r="E307" s="145">
        <v>81721</v>
      </c>
      <c r="F307" s="146">
        <f t="shared" si="77"/>
        <v>-0.67846126001353502</v>
      </c>
      <c r="G307" s="145">
        <v>102392</v>
      </c>
      <c r="H307" s="146">
        <f t="shared" si="78"/>
        <v>0.25294599919237415</v>
      </c>
      <c r="I307" s="145">
        <v>201674</v>
      </c>
      <c r="J307" s="146">
        <f t="shared" si="79"/>
        <v>0.96962653332291593</v>
      </c>
      <c r="K307" s="145">
        <v>104594</v>
      </c>
      <c r="L307" s="146">
        <v>0.18792022533163721</v>
      </c>
      <c r="M307" s="146">
        <v>-9.201868152855186E-2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49"/>
      <c r="G310" s="149"/>
      <c r="I310" s="149"/>
      <c r="K310" s="149"/>
    </row>
    <row r="313" spans="2:14" ht="48.75" customHeight="1" thickBot="1" x14ac:dyDescent="0.3">
      <c r="B313" s="307" t="str">
        <f>CONCATENATE("Pernoctaciones realizadas por los procedentes de ",C315," en los establecimientos alojativos de Tenerife (hotel + apartamento)")</f>
        <v>Pernoctaciones realizadas por los procedentes de Canadá en los establecimientos alojativos de Tenerife (hotel + apartamento)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1" t="s">
        <v>213</v>
      </c>
    </row>
    <row r="314" spans="2:14" ht="10.5" customHeight="1" thickBot="1" x14ac:dyDescent="0.3">
      <c r="B314" s="134"/>
      <c r="C314" s="135"/>
      <c r="D314" s="134"/>
      <c r="E314" s="134"/>
      <c r="F314" s="134"/>
      <c r="G314" s="134"/>
      <c r="H314" s="134"/>
      <c r="I314" s="134"/>
      <c r="J314" s="134"/>
      <c r="K314" s="4"/>
      <c r="L314" s="4"/>
      <c r="N314" s="1" t="s">
        <v>214</v>
      </c>
    </row>
    <row r="315" spans="2:14" ht="22.5" thickTop="1" thickBot="1" x14ac:dyDescent="0.3">
      <c r="B315" s="150" t="str">
        <f>C315</f>
        <v>Canadá</v>
      </c>
      <c r="C315" s="317" t="s">
        <v>217</v>
      </c>
      <c r="D315" s="318"/>
      <c r="E315" s="318"/>
      <c r="F315" s="318"/>
      <c r="G315" s="318"/>
      <c r="H315" s="318"/>
      <c r="I315" s="318"/>
      <c r="J315" s="318"/>
      <c r="K315" s="318"/>
      <c r="L315" s="318"/>
      <c r="M315" s="319"/>
    </row>
    <row r="316" spans="2:14" ht="22.5" thickTop="1" thickBot="1" x14ac:dyDescent="0.3">
      <c r="B316" s="13"/>
      <c r="C316" s="320">
        <v>2019</v>
      </c>
      <c r="D316" s="321"/>
      <c r="E316" s="322">
        <v>2020</v>
      </c>
      <c r="F316" s="321"/>
      <c r="G316" s="322">
        <v>2021</v>
      </c>
      <c r="H316" s="321"/>
      <c r="I316" s="322">
        <v>2022</v>
      </c>
      <c r="J316" s="321"/>
      <c r="K316" s="322">
        <v>2023</v>
      </c>
      <c r="L316" s="323"/>
      <c r="M316" s="324"/>
    </row>
    <row r="317" spans="2:14" ht="16.5" thickTop="1" thickBot="1" x14ac:dyDescent="0.3">
      <c r="B317" s="16"/>
      <c r="C317" s="137" t="s">
        <v>135</v>
      </c>
      <c r="D317" s="138" t="str">
        <f>CONCATENATE("var. ",RIGHT(C316,2),"/",RIGHT(C316-1,2))</f>
        <v>var. 19/18</v>
      </c>
      <c r="E317" s="139" t="s">
        <v>135</v>
      </c>
      <c r="F317" s="138" t="str">
        <f>CONCATENATE("var. ",RIGHT(E316,2),"/",RIGHT(E316-1,2))</f>
        <v>var. 20/19</v>
      </c>
      <c r="G317" s="139" t="s">
        <v>135</v>
      </c>
      <c r="H317" s="138" t="s">
        <v>517</v>
      </c>
      <c r="I317" s="139" t="s">
        <v>135</v>
      </c>
      <c r="J317" s="138" t="s">
        <v>136</v>
      </c>
      <c r="K317" s="139" t="s">
        <v>135</v>
      </c>
      <c r="L317" s="138" t="s">
        <v>528</v>
      </c>
      <c r="M317" s="138" t="s">
        <v>519</v>
      </c>
    </row>
    <row r="318" spans="2:14" x14ac:dyDescent="0.25">
      <c r="B318" s="141" t="s">
        <v>139</v>
      </c>
      <c r="C318" s="142">
        <v>3907</v>
      </c>
      <c r="D318" s="143">
        <v>2.5518181818181818</v>
      </c>
      <c r="E318" s="142">
        <v>2064</v>
      </c>
      <c r="F318" s="143">
        <f t="shared" ref="F318:F330" si="83">IFERROR(E318/C318-1,"-")</f>
        <v>-0.4717174302533913</v>
      </c>
      <c r="G318" s="142">
        <v>102</v>
      </c>
      <c r="H318" s="143">
        <f t="shared" ref="H318:H330" si="84">IFERROR(G318/E318-1,"-")</f>
        <v>-0.95058139534883723</v>
      </c>
      <c r="I318" s="142">
        <v>1515</v>
      </c>
      <c r="J318" s="143">
        <f t="shared" ref="J318:J330" si="85">IFERROR(I318/G318-1,"-")</f>
        <v>13.852941176470589</v>
      </c>
      <c r="K318" s="142">
        <v>3465</v>
      </c>
      <c r="L318" s="143">
        <f t="shared" ref="L318:L322" si="86">IFERROR(K318/I318-1,"-")</f>
        <v>1.2871287128712869</v>
      </c>
      <c r="M318" s="143">
        <f t="shared" ref="M318" si="87">K318/C318-1</f>
        <v>-0.11313027898643457</v>
      </c>
    </row>
    <row r="319" spans="2:14" x14ac:dyDescent="0.25">
      <c r="B319" s="141" t="s">
        <v>141</v>
      </c>
      <c r="C319" s="142">
        <v>1887</v>
      </c>
      <c r="D319" s="143">
        <v>-0.17454068241469811</v>
      </c>
      <c r="E319" s="142">
        <v>3757</v>
      </c>
      <c r="F319" s="143">
        <f t="shared" si="83"/>
        <v>0.99099099099099108</v>
      </c>
      <c r="G319" s="142">
        <v>213</v>
      </c>
      <c r="H319" s="143">
        <f t="shared" si="84"/>
        <v>-0.94330582911897787</v>
      </c>
      <c r="I319" s="142">
        <v>1791</v>
      </c>
      <c r="J319" s="143">
        <f t="shared" si="85"/>
        <v>7.408450704225352</v>
      </c>
      <c r="K319" s="142">
        <v>3822</v>
      </c>
      <c r="L319" s="143">
        <f t="shared" si="86"/>
        <v>1.1340033500837521</v>
      </c>
      <c r="M319" s="143">
        <f>IFERROR(K319/C319-1,"-")</f>
        <v>1.0254372019077902</v>
      </c>
    </row>
    <row r="320" spans="2:14" x14ac:dyDescent="0.25">
      <c r="B320" s="141" t="s">
        <v>143</v>
      </c>
      <c r="C320" s="142">
        <v>3619</v>
      </c>
      <c r="D320" s="143">
        <v>0.32321755027422294</v>
      </c>
      <c r="E320" s="142">
        <v>3697</v>
      </c>
      <c r="F320" s="143">
        <f t="shared" si="83"/>
        <v>2.1552915169936515E-2</v>
      </c>
      <c r="G320" s="142">
        <v>327</v>
      </c>
      <c r="H320" s="143">
        <f t="shared" si="84"/>
        <v>-0.91154990532864488</v>
      </c>
      <c r="I320" s="142">
        <v>1898</v>
      </c>
      <c r="J320" s="143">
        <f t="shared" si="85"/>
        <v>4.8042813455657489</v>
      </c>
      <c r="K320" s="142">
        <v>3915</v>
      </c>
      <c r="L320" s="143">
        <f t="shared" si="86"/>
        <v>1.0626975763962063</v>
      </c>
      <c r="M320" s="143">
        <f t="shared" ref="M320:M322" si="88">IFERROR(K320/C320-1,"-")</f>
        <v>8.1790549875656149E-2</v>
      </c>
    </row>
    <row r="321" spans="2:13" x14ac:dyDescent="0.25">
      <c r="B321" s="141" t="s">
        <v>145</v>
      </c>
      <c r="C321" s="142">
        <v>1455</v>
      </c>
      <c r="D321" s="143">
        <v>6.9204152249136008E-3</v>
      </c>
      <c r="E321" s="142">
        <v>0</v>
      </c>
      <c r="F321" s="143">
        <f t="shared" si="83"/>
        <v>-1</v>
      </c>
      <c r="G321" s="142">
        <v>199</v>
      </c>
      <c r="H321" s="143" t="str">
        <f t="shared" si="84"/>
        <v>-</v>
      </c>
      <c r="I321" s="142">
        <v>1670</v>
      </c>
      <c r="J321" s="143">
        <f t="shared" si="85"/>
        <v>7.391959798994975</v>
      </c>
      <c r="K321" s="142">
        <v>1803</v>
      </c>
      <c r="L321" s="143">
        <f t="shared" si="86"/>
        <v>7.9640718562874246E-2</v>
      </c>
      <c r="M321" s="143">
        <f t="shared" si="88"/>
        <v>0.2391752577319588</v>
      </c>
    </row>
    <row r="322" spans="2:13" x14ac:dyDescent="0.25">
      <c r="B322" s="141" t="s">
        <v>147</v>
      </c>
      <c r="C322" s="142">
        <v>972</v>
      </c>
      <c r="D322" s="143">
        <v>0.22418136020151125</v>
      </c>
      <c r="E322" s="142">
        <v>4</v>
      </c>
      <c r="F322" s="143">
        <f t="shared" si="83"/>
        <v>-0.99588477366255146</v>
      </c>
      <c r="G322" s="142">
        <v>103</v>
      </c>
      <c r="H322" s="143">
        <f t="shared" si="84"/>
        <v>24.75</v>
      </c>
      <c r="I322" s="142">
        <v>1384</v>
      </c>
      <c r="J322" s="143">
        <f t="shared" si="85"/>
        <v>12.436893203883495</v>
      </c>
      <c r="K322" s="142">
        <v>1886</v>
      </c>
      <c r="L322" s="143">
        <f t="shared" si="86"/>
        <v>0.36271676300578037</v>
      </c>
      <c r="M322" s="143">
        <f t="shared" si="88"/>
        <v>0.94032921810699599</v>
      </c>
    </row>
    <row r="323" spans="2:13" x14ac:dyDescent="0.25">
      <c r="B323" s="141" t="s">
        <v>149</v>
      </c>
      <c r="C323" s="142">
        <v>815</v>
      </c>
      <c r="D323" s="143">
        <v>0.17945007235890009</v>
      </c>
      <c r="E323" s="142">
        <v>31</v>
      </c>
      <c r="F323" s="143">
        <f t="shared" si="83"/>
        <v>-0.96196319018404908</v>
      </c>
      <c r="G323" s="142">
        <v>196</v>
      </c>
      <c r="H323" s="143">
        <f t="shared" si="84"/>
        <v>5.32258064516129</v>
      </c>
      <c r="I323" s="142">
        <v>1346</v>
      </c>
      <c r="J323" s="143">
        <f t="shared" si="85"/>
        <v>5.8673469387755102</v>
      </c>
      <c r="K323" s="142"/>
      <c r="L323" s="143"/>
      <c r="M323" s="143"/>
    </row>
    <row r="324" spans="2:13" x14ac:dyDescent="0.25">
      <c r="B324" s="141" t="s">
        <v>151</v>
      </c>
      <c r="C324" s="142">
        <v>1201</v>
      </c>
      <c r="D324" s="143">
        <v>0.10691244239631326</v>
      </c>
      <c r="E324" s="142">
        <v>110</v>
      </c>
      <c r="F324" s="143">
        <f t="shared" si="83"/>
        <v>-0.90840965861781853</v>
      </c>
      <c r="G324" s="142">
        <v>375</v>
      </c>
      <c r="H324" s="143">
        <f t="shared" si="84"/>
        <v>2.4090909090909092</v>
      </c>
      <c r="I324" s="142">
        <v>1774</v>
      </c>
      <c r="J324" s="143">
        <f t="shared" si="85"/>
        <v>3.730666666666667</v>
      </c>
      <c r="K324" s="142"/>
      <c r="L324" s="143"/>
      <c r="M324" s="143"/>
    </row>
    <row r="325" spans="2:13" x14ac:dyDescent="0.25">
      <c r="B325" s="141" t="s">
        <v>153</v>
      </c>
      <c r="C325" s="142">
        <v>1587</v>
      </c>
      <c r="D325" s="143">
        <v>0.72500000000000009</v>
      </c>
      <c r="E325" s="142">
        <v>39</v>
      </c>
      <c r="F325" s="143">
        <f t="shared" si="83"/>
        <v>-0.97542533081285443</v>
      </c>
      <c r="G325" s="142">
        <v>465</v>
      </c>
      <c r="H325" s="143">
        <f t="shared" si="84"/>
        <v>10.923076923076923</v>
      </c>
      <c r="I325" s="142">
        <v>1556</v>
      </c>
      <c r="J325" s="143">
        <f t="shared" si="85"/>
        <v>2.3462365591397849</v>
      </c>
      <c r="K325" s="142"/>
      <c r="L325" s="143"/>
      <c r="M325" s="143"/>
    </row>
    <row r="326" spans="2:13" x14ac:dyDescent="0.25">
      <c r="B326" s="141" t="s">
        <v>155</v>
      </c>
      <c r="C326" s="142">
        <v>1269</v>
      </c>
      <c r="D326" s="143">
        <v>0.83646888567293787</v>
      </c>
      <c r="E326" s="142">
        <v>56</v>
      </c>
      <c r="F326" s="143">
        <f t="shared" si="83"/>
        <v>-0.95587076438140273</v>
      </c>
      <c r="G326" s="142">
        <v>513</v>
      </c>
      <c r="H326" s="143">
        <f t="shared" si="84"/>
        <v>8.1607142857142865</v>
      </c>
      <c r="I326" s="142">
        <v>1499</v>
      </c>
      <c r="J326" s="143">
        <f t="shared" si="85"/>
        <v>1.9220272904483431</v>
      </c>
      <c r="K326" s="142"/>
      <c r="L326" s="143"/>
      <c r="M326" s="143"/>
    </row>
    <row r="327" spans="2:13" x14ac:dyDescent="0.25">
      <c r="B327" s="141" t="s">
        <v>157</v>
      </c>
      <c r="C327" s="142">
        <v>1114</v>
      </c>
      <c r="D327" s="143">
        <v>-0.1052208835341365</v>
      </c>
      <c r="E327" s="142">
        <v>39</v>
      </c>
      <c r="F327" s="143">
        <f t="shared" si="83"/>
        <v>-0.96499102333931774</v>
      </c>
      <c r="G327" s="142">
        <v>943</v>
      </c>
      <c r="H327" s="143">
        <f t="shared" si="84"/>
        <v>23.179487179487179</v>
      </c>
      <c r="I327" s="142">
        <v>2643</v>
      </c>
      <c r="J327" s="143">
        <f t="shared" si="85"/>
        <v>1.8027571580063628</v>
      </c>
      <c r="K327" s="142"/>
      <c r="L327" s="143"/>
      <c r="M327" s="143"/>
    </row>
    <row r="328" spans="2:13" x14ac:dyDescent="0.25">
      <c r="B328" s="141" t="s">
        <v>159</v>
      </c>
      <c r="C328" s="142">
        <v>1391</v>
      </c>
      <c r="D328" s="143">
        <v>0.14674361088211052</v>
      </c>
      <c r="E328" s="142">
        <v>203</v>
      </c>
      <c r="F328" s="143">
        <f t="shared" si="83"/>
        <v>-0.85406182602444281</v>
      </c>
      <c r="G328" s="142">
        <v>1154</v>
      </c>
      <c r="H328" s="143">
        <f t="shared" si="84"/>
        <v>4.6847290640394093</v>
      </c>
      <c r="I328" s="142">
        <v>2724</v>
      </c>
      <c r="J328" s="143">
        <f t="shared" si="85"/>
        <v>1.3604852686308493</v>
      </c>
      <c r="K328" s="142"/>
      <c r="L328" s="143"/>
      <c r="M328" s="143"/>
    </row>
    <row r="329" spans="2:13" x14ac:dyDescent="0.25">
      <c r="B329" s="141" t="s">
        <v>161</v>
      </c>
      <c r="C329" s="142">
        <v>1669</v>
      </c>
      <c r="D329" s="143">
        <v>0.25394440270473329</v>
      </c>
      <c r="E329" s="142">
        <v>159</v>
      </c>
      <c r="F329" s="143">
        <f t="shared" si="83"/>
        <v>-0.90473337327741166</v>
      </c>
      <c r="G329" s="142">
        <v>1281</v>
      </c>
      <c r="H329" s="143">
        <f t="shared" si="84"/>
        <v>7.0566037735849054</v>
      </c>
      <c r="I329" s="142">
        <v>2505</v>
      </c>
      <c r="J329" s="143">
        <f t="shared" si="85"/>
        <v>0.95550351288056201</v>
      </c>
      <c r="K329" s="142"/>
      <c r="L329" s="143"/>
      <c r="M329" s="143"/>
    </row>
    <row r="330" spans="2:13" ht="15.75" x14ac:dyDescent="0.25">
      <c r="B330" s="144" t="s">
        <v>121</v>
      </c>
      <c r="C330" s="145">
        <v>20886</v>
      </c>
      <c r="D330" s="146">
        <v>0.34436148300720903</v>
      </c>
      <c r="E330" s="145">
        <v>10159</v>
      </c>
      <c r="F330" s="146">
        <f t="shared" si="83"/>
        <v>-0.51359762520348551</v>
      </c>
      <c r="G330" s="145">
        <v>5871</v>
      </c>
      <c r="H330" s="146">
        <f t="shared" si="84"/>
        <v>-0.42208878826656171</v>
      </c>
      <c r="I330" s="145">
        <v>22305</v>
      </c>
      <c r="J330" s="146">
        <f t="shared" si="85"/>
        <v>2.7991824220746038</v>
      </c>
      <c r="K330" s="145">
        <v>14891</v>
      </c>
      <c r="L330" s="146">
        <v>0.80322111891499159</v>
      </c>
      <c r="M330" s="146">
        <v>0.25768581081081088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49"/>
      <c r="G333" s="149"/>
      <c r="I333" s="149"/>
      <c r="K333" s="149"/>
    </row>
    <row r="339" spans="2:14" ht="48.75" customHeight="1" thickBot="1" x14ac:dyDescent="0.3">
      <c r="B339" s="307" t="str">
        <f>CONCATENATE("Pernoctaciones realizadas por los procedentes de ",C341," en los establecimientos alojativos de Tenerife (hotel + apartamento)")</f>
        <v>Pernoctaciones realizadas por los procedentes de Dinamarca en los establecimientos alojativos de Tenerife (hotel + apartamento)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1" t="s">
        <v>213</v>
      </c>
    </row>
    <row r="340" spans="2:14" ht="10.5" customHeight="1" thickBot="1" x14ac:dyDescent="0.3">
      <c r="B340" s="134"/>
      <c r="C340" s="135"/>
      <c r="D340" s="134"/>
      <c r="E340" s="134"/>
      <c r="F340" s="134"/>
      <c r="G340" s="134"/>
      <c r="H340" s="134"/>
      <c r="I340" s="134"/>
      <c r="J340" s="134"/>
      <c r="K340" s="4"/>
      <c r="L340" s="4"/>
      <c r="N340" s="1" t="s">
        <v>214</v>
      </c>
    </row>
    <row r="341" spans="2:14" ht="22.5" thickTop="1" thickBot="1" x14ac:dyDescent="0.3">
      <c r="B341" s="150" t="str">
        <f>C341</f>
        <v>Dinamarca</v>
      </c>
      <c r="C341" s="317" t="s">
        <v>219</v>
      </c>
      <c r="D341" s="318"/>
      <c r="E341" s="318"/>
      <c r="F341" s="318"/>
      <c r="G341" s="318"/>
      <c r="H341" s="318"/>
      <c r="I341" s="318"/>
      <c r="J341" s="318"/>
      <c r="K341" s="318"/>
      <c r="L341" s="318"/>
      <c r="M341" s="319"/>
    </row>
    <row r="342" spans="2:14" ht="22.5" thickTop="1" thickBot="1" x14ac:dyDescent="0.3">
      <c r="B342" s="13"/>
      <c r="C342" s="320">
        <v>2019</v>
      </c>
      <c r="D342" s="321"/>
      <c r="E342" s="322">
        <v>2020</v>
      </c>
      <c r="F342" s="321"/>
      <c r="G342" s="322">
        <v>2021</v>
      </c>
      <c r="H342" s="321"/>
      <c r="I342" s="322">
        <v>2022</v>
      </c>
      <c r="J342" s="321"/>
      <c r="K342" s="322">
        <v>2023</v>
      </c>
      <c r="L342" s="323"/>
      <c r="M342" s="324"/>
    </row>
    <row r="343" spans="2:14" ht="16.5" thickTop="1" thickBot="1" x14ac:dyDescent="0.3">
      <c r="B343" s="16"/>
      <c r="C343" s="137" t="s">
        <v>135</v>
      </c>
      <c r="D343" s="138" t="str">
        <f>CONCATENATE("var. ",RIGHT(C342,2),"/",RIGHT(C342-1,2))</f>
        <v>var. 19/18</v>
      </c>
      <c r="E343" s="139" t="s">
        <v>135</v>
      </c>
      <c r="F343" s="138" t="str">
        <f>CONCATENATE("var. ",RIGHT(E342,2),"/",RIGHT(E342-1,2))</f>
        <v>var. 20/19</v>
      </c>
      <c r="G343" s="139" t="s">
        <v>135</v>
      </c>
      <c r="H343" s="138" t="s">
        <v>517</v>
      </c>
      <c r="I343" s="139" t="s">
        <v>135</v>
      </c>
      <c r="J343" s="138" t="s">
        <v>136</v>
      </c>
      <c r="K343" s="139" t="s">
        <v>135</v>
      </c>
      <c r="L343" s="138" t="s">
        <v>528</v>
      </c>
      <c r="M343" s="138" t="s">
        <v>519</v>
      </c>
    </row>
    <row r="344" spans="2:14" x14ac:dyDescent="0.25">
      <c r="B344" s="141" t="s">
        <v>139</v>
      </c>
      <c r="C344" s="142">
        <v>93140</v>
      </c>
      <c r="D344" s="143">
        <v>4.3211397594139944E-2</v>
      </c>
      <c r="E344" s="142">
        <v>91656</v>
      </c>
      <c r="F344" s="143">
        <f t="shared" ref="F344:F356" si="89">IFERROR(E344/C344-1,"-")</f>
        <v>-1.5933004079879742E-2</v>
      </c>
      <c r="G344" s="142">
        <v>700</v>
      </c>
      <c r="H344" s="143">
        <f t="shared" ref="H344:H356" si="90">IFERROR(G344/E344-1,"-")</f>
        <v>-0.99236274766518284</v>
      </c>
      <c r="I344" s="142">
        <v>65027</v>
      </c>
      <c r="J344" s="143">
        <f t="shared" ref="J344:J356" si="91">IFERROR(I344/G344-1,"-")</f>
        <v>91.895714285714291</v>
      </c>
      <c r="K344" s="142">
        <v>87732</v>
      </c>
      <c r="L344" s="143">
        <f t="shared" ref="L344:L348" si="92">IFERROR(K344/I344-1,"-")</f>
        <v>0.34916265551232573</v>
      </c>
      <c r="M344" s="143">
        <f t="shared" ref="M344" si="93">K344/C344-1</f>
        <v>-5.8063130770882543E-2</v>
      </c>
    </row>
    <row r="345" spans="2:14" x14ac:dyDescent="0.25">
      <c r="B345" s="141" t="s">
        <v>141</v>
      </c>
      <c r="C345" s="142">
        <v>93681</v>
      </c>
      <c r="D345" s="143">
        <v>1.2100128563865997E-2</v>
      </c>
      <c r="E345" s="142">
        <v>98434</v>
      </c>
      <c r="F345" s="143">
        <f t="shared" si="89"/>
        <v>5.0736008368826191E-2</v>
      </c>
      <c r="G345" s="142">
        <v>617</v>
      </c>
      <c r="H345" s="143">
        <f t="shared" si="90"/>
        <v>-0.99373184062417452</v>
      </c>
      <c r="I345" s="142">
        <v>69529</v>
      </c>
      <c r="J345" s="143">
        <f t="shared" si="91"/>
        <v>111.68881685575364</v>
      </c>
      <c r="K345" s="142">
        <v>99234</v>
      </c>
      <c r="L345" s="143">
        <f t="shared" si="92"/>
        <v>0.42723180255720639</v>
      </c>
      <c r="M345" s="143">
        <f>IFERROR(K345/C345-1,"-")</f>
        <v>5.927562686136989E-2</v>
      </c>
    </row>
    <row r="346" spans="2:14" x14ac:dyDescent="0.25">
      <c r="B346" s="141" t="s">
        <v>143</v>
      </c>
      <c r="C346" s="142">
        <v>96325</v>
      </c>
      <c r="D346" s="143">
        <v>6.1432506887052263E-2</v>
      </c>
      <c r="E346" s="142">
        <v>48891</v>
      </c>
      <c r="F346" s="143">
        <f t="shared" si="89"/>
        <v>-0.49243706202958737</v>
      </c>
      <c r="G346" s="142">
        <v>659</v>
      </c>
      <c r="H346" s="143">
        <f t="shared" si="90"/>
        <v>-0.98652103659160173</v>
      </c>
      <c r="I346" s="142">
        <v>70472</v>
      </c>
      <c r="J346" s="143">
        <f t="shared" si="91"/>
        <v>105.93778452200303</v>
      </c>
      <c r="K346" s="142">
        <v>88964</v>
      </c>
      <c r="L346" s="143">
        <f t="shared" si="92"/>
        <v>0.26240208877284599</v>
      </c>
      <c r="M346" s="143">
        <f t="shared" ref="M346:M348" si="94">IFERROR(K346/C346-1,"-")</f>
        <v>-7.6418375291980256E-2</v>
      </c>
    </row>
    <row r="347" spans="2:14" x14ac:dyDescent="0.25">
      <c r="B347" s="141" t="s">
        <v>145</v>
      </c>
      <c r="C347" s="142">
        <v>48934</v>
      </c>
      <c r="D347" s="143">
        <v>0.10231573256442594</v>
      </c>
      <c r="E347" s="142">
        <v>0</v>
      </c>
      <c r="F347" s="143">
        <f t="shared" si="89"/>
        <v>-1</v>
      </c>
      <c r="G347" s="142">
        <v>572</v>
      </c>
      <c r="H347" s="143" t="str">
        <f t="shared" si="90"/>
        <v>-</v>
      </c>
      <c r="I347" s="142">
        <v>43901</v>
      </c>
      <c r="J347" s="143">
        <f t="shared" si="91"/>
        <v>75.75</v>
      </c>
      <c r="K347" s="142">
        <v>40457</v>
      </c>
      <c r="L347" s="143">
        <f t="shared" si="92"/>
        <v>-7.8449238058358572E-2</v>
      </c>
      <c r="M347" s="143">
        <f t="shared" si="94"/>
        <v>-0.17323333469571256</v>
      </c>
    </row>
    <row r="348" spans="2:14" x14ac:dyDescent="0.25">
      <c r="B348" s="141" t="s">
        <v>147</v>
      </c>
      <c r="C348" s="142">
        <v>26707</v>
      </c>
      <c r="D348" s="143">
        <v>0.84529814136668269</v>
      </c>
      <c r="E348" s="142">
        <v>10</v>
      </c>
      <c r="F348" s="143">
        <f t="shared" si="89"/>
        <v>-0.99962556633092448</v>
      </c>
      <c r="G348" s="142">
        <v>545</v>
      </c>
      <c r="H348" s="143">
        <f t="shared" si="90"/>
        <v>53.5</v>
      </c>
      <c r="I348" s="142">
        <v>8100</v>
      </c>
      <c r="J348" s="143">
        <f t="shared" si="91"/>
        <v>13.862385321100918</v>
      </c>
      <c r="K348" s="142">
        <v>8522</v>
      </c>
      <c r="L348" s="143">
        <f t="shared" si="92"/>
        <v>5.2098765432098793E-2</v>
      </c>
      <c r="M348" s="143">
        <f t="shared" si="94"/>
        <v>-0.68090762721383902</v>
      </c>
    </row>
    <row r="349" spans="2:14" x14ac:dyDescent="0.25">
      <c r="B349" s="141" t="s">
        <v>149</v>
      </c>
      <c r="C349" s="142">
        <v>10808</v>
      </c>
      <c r="D349" s="143">
        <v>1.6936394429807988E-2</v>
      </c>
      <c r="E349" s="142">
        <v>16</v>
      </c>
      <c r="F349" s="143">
        <f t="shared" si="89"/>
        <v>-0.99851961509992593</v>
      </c>
      <c r="G349" s="142">
        <v>940</v>
      </c>
      <c r="H349" s="143">
        <f t="shared" si="90"/>
        <v>57.75</v>
      </c>
      <c r="I349" s="142">
        <v>6382</v>
      </c>
      <c r="J349" s="143">
        <f t="shared" si="91"/>
        <v>5.7893617021276595</v>
      </c>
      <c r="K349" s="142"/>
      <c r="L349" s="143"/>
      <c r="M349" s="143"/>
    </row>
    <row r="350" spans="2:14" x14ac:dyDescent="0.25">
      <c r="B350" s="141" t="s">
        <v>151</v>
      </c>
      <c r="C350" s="142">
        <v>18668</v>
      </c>
      <c r="D350" s="143">
        <v>-9.0696541646371198E-2</v>
      </c>
      <c r="E350" s="142">
        <v>589</v>
      </c>
      <c r="F350" s="143">
        <f t="shared" si="89"/>
        <v>-0.9684486822369831</v>
      </c>
      <c r="G350" s="142">
        <v>9150</v>
      </c>
      <c r="H350" s="143">
        <f t="shared" si="90"/>
        <v>14.534804753820033</v>
      </c>
      <c r="I350" s="142">
        <v>16868</v>
      </c>
      <c r="J350" s="143">
        <f t="shared" si="91"/>
        <v>0.84349726775956291</v>
      </c>
      <c r="K350" s="142"/>
      <c r="L350" s="143"/>
      <c r="M350" s="143"/>
    </row>
    <row r="351" spans="2:14" x14ac:dyDescent="0.25">
      <c r="B351" s="141" t="s">
        <v>153</v>
      </c>
      <c r="C351" s="142">
        <v>12759</v>
      </c>
      <c r="D351" s="143">
        <v>0.13322675193178801</v>
      </c>
      <c r="E351" s="142">
        <v>178</v>
      </c>
      <c r="F351" s="143">
        <f t="shared" si="89"/>
        <v>-0.98604906340622311</v>
      </c>
      <c r="G351" s="142">
        <v>7666</v>
      </c>
      <c r="H351" s="143">
        <f t="shared" si="90"/>
        <v>42.067415730337082</v>
      </c>
      <c r="I351" s="142">
        <v>13290</v>
      </c>
      <c r="J351" s="143">
        <f t="shared" si="91"/>
        <v>0.73362901121836677</v>
      </c>
      <c r="K351" s="142"/>
      <c r="L351" s="143"/>
      <c r="M351" s="143"/>
    </row>
    <row r="352" spans="2:14" x14ac:dyDescent="0.25">
      <c r="B352" s="141" t="s">
        <v>155</v>
      </c>
      <c r="C352" s="142">
        <v>14799</v>
      </c>
      <c r="D352" s="143">
        <v>-2.2249190938511409E-3</v>
      </c>
      <c r="E352" s="142">
        <v>209</v>
      </c>
      <c r="F352" s="143">
        <f t="shared" si="89"/>
        <v>-0.98587742415028046</v>
      </c>
      <c r="G352" s="142">
        <v>6588</v>
      </c>
      <c r="H352" s="143">
        <f t="shared" si="90"/>
        <v>30.52153110047847</v>
      </c>
      <c r="I352" s="142">
        <v>10414</v>
      </c>
      <c r="J352" s="143">
        <f t="shared" si="91"/>
        <v>0.58075288403157255</v>
      </c>
      <c r="K352" s="142"/>
      <c r="L352" s="143"/>
      <c r="M352" s="143"/>
    </row>
    <row r="353" spans="2:14" x14ac:dyDescent="0.25">
      <c r="B353" s="141" t="s">
        <v>157</v>
      </c>
      <c r="C353" s="142">
        <v>40520</v>
      </c>
      <c r="D353" s="143">
        <v>6.309851764397223E-2</v>
      </c>
      <c r="E353" s="142">
        <v>289</v>
      </c>
      <c r="F353" s="143">
        <f t="shared" si="89"/>
        <v>-0.99286771964461995</v>
      </c>
      <c r="G353" s="142">
        <v>35628</v>
      </c>
      <c r="H353" s="143">
        <f t="shared" si="90"/>
        <v>122.280276816609</v>
      </c>
      <c r="I353" s="142">
        <v>45582</v>
      </c>
      <c r="J353" s="143">
        <f t="shared" si="91"/>
        <v>0.27938699898955877</v>
      </c>
      <c r="K353" s="142"/>
      <c r="L353" s="143"/>
      <c r="M353" s="143"/>
    </row>
    <row r="354" spans="2:14" x14ac:dyDescent="0.25">
      <c r="B354" s="141" t="s">
        <v>159</v>
      </c>
      <c r="C354" s="142">
        <v>66403</v>
      </c>
      <c r="D354" s="143">
        <v>2.5750741473059779E-2</v>
      </c>
      <c r="E354" s="142">
        <v>387</v>
      </c>
      <c r="F354" s="143">
        <f t="shared" si="89"/>
        <v>-0.99417195006249715</v>
      </c>
      <c r="G354" s="142">
        <v>69910</v>
      </c>
      <c r="H354" s="143">
        <f t="shared" si="90"/>
        <v>179.64599483204134</v>
      </c>
      <c r="I354" s="142">
        <v>76519</v>
      </c>
      <c r="J354" s="143">
        <f t="shared" si="91"/>
        <v>9.4535831783721935E-2</v>
      </c>
      <c r="K354" s="142"/>
      <c r="L354" s="143"/>
      <c r="M354" s="143"/>
    </row>
    <row r="355" spans="2:14" x14ac:dyDescent="0.25">
      <c r="B355" s="141" t="s">
        <v>161</v>
      </c>
      <c r="C355" s="142">
        <v>72090</v>
      </c>
      <c r="D355" s="143">
        <v>2.4748041905357621E-2</v>
      </c>
      <c r="E355" s="142">
        <v>769</v>
      </c>
      <c r="F355" s="143">
        <f t="shared" si="89"/>
        <v>-0.98933277847135526</v>
      </c>
      <c r="G355" s="142">
        <v>58459</v>
      </c>
      <c r="H355" s="143">
        <f t="shared" si="90"/>
        <v>75.019505851755525</v>
      </c>
      <c r="I355" s="142">
        <v>65089</v>
      </c>
      <c r="J355" s="143">
        <f t="shared" si="91"/>
        <v>0.11341281924083546</v>
      </c>
      <c r="K355" s="142"/>
      <c r="L355" s="143"/>
      <c r="M355" s="143"/>
    </row>
    <row r="356" spans="2:14" ht="15.75" x14ac:dyDescent="0.25">
      <c r="B356" s="144" t="s">
        <v>121</v>
      </c>
      <c r="C356" s="145">
        <v>594834</v>
      </c>
      <c r="D356" s="146">
        <v>5.8598664903622755E-2</v>
      </c>
      <c r="E356" s="145">
        <v>241432</v>
      </c>
      <c r="F356" s="146">
        <f t="shared" si="89"/>
        <v>-0.59411869529986516</v>
      </c>
      <c r="G356" s="145">
        <v>191434</v>
      </c>
      <c r="H356" s="146">
        <f t="shared" si="90"/>
        <v>-0.20708936677822332</v>
      </c>
      <c r="I356" s="145">
        <v>491173</v>
      </c>
      <c r="J356" s="146">
        <f t="shared" si="91"/>
        <v>1.5657563442230744</v>
      </c>
      <c r="K356" s="145">
        <v>324909</v>
      </c>
      <c r="L356" s="146">
        <v>0.26409471304794407</v>
      </c>
      <c r="M356" s="146">
        <v>-9.4423711004021915E-2</v>
      </c>
    </row>
    <row r="357" spans="2:14" ht="6" customHeight="1" x14ac:dyDescent="0.25"/>
    <row r="358" spans="2:14" x14ac:dyDescent="0.25">
      <c r="B358" s="49" t="s">
        <v>108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49"/>
      <c r="G359" s="149"/>
      <c r="I359" s="149"/>
      <c r="K359" s="149"/>
    </row>
    <row r="365" spans="2:14" ht="48.75" customHeight="1" thickBot="1" x14ac:dyDescent="0.3">
      <c r="B365" s="307" t="str">
        <f>CONCATENATE("Pernoctaciones realizadas por los procedentes de ",C367," en los establecimientos alojativos de Tenerife (hotel + apartamento)")</f>
        <v>Pernoctaciones realizadas por los procedentes de Finlandia en los establecimientos alojativos de Tenerife (hotel + apartamento)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1" t="s">
        <v>213</v>
      </c>
    </row>
    <row r="366" spans="2:14" ht="10.5" customHeight="1" thickBot="1" x14ac:dyDescent="0.3">
      <c r="B366" s="134"/>
      <c r="C366" s="135"/>
      <c r="D366" s="134"/>
      <c r="E366" s="134"/>
      <c r="F366" s="134"/>
      <c r="G366" s="134"/>
      <c r="H366" s="134"/>
      <c r="I366" s="134"/>
      <c r="J366" s="134"/>
      <c r="K366" s="4"/>
      <c r="L366" s="4"/>
      <c r="N366" s="1" t="s">
        <v>214</v>
      </c>
    </row>
    <row r="367" spans="2:14" ht="22.5" thickTop="1" thickBot="1" x14ac:dyDescent="0.3">
      <c r="B367" s="150" t="str">
        <f>C367</f>
        <v>Finlandia</v>
      </c>
      <c r="C367" s="317" t="s">
        <v>221</v>
      </c>
      <c r="D367" s="318"/>
      <c r="E367" s="318"/>
      <c r="F367" s="318"/>
      <c r="G367" s="318"/>
      <c r="H367" s="318"/>
      <c r="I367" s="318"/>
      <c r="J367" s="318"/>
      <c r="K367" s="318"/>
      <c r="L367" s="318"/>
      <c r="M367" s="319"/>
    </row>
    <row r="368" spans="2:14" ht="22.5" thickTop="1" thickBot="1" x14ac:dyDescent="0.3">
      <c r="B368" s="13"/>
      <c r="C368" s="320">
        <v>2019</v>
      </c>
      <c r="D368" s="321"/>
      <c r="E368" s="322">
        <v>2020</v>
      </c>
      <c r="F368" s="321"/>
      <c r="G368" s="322">
        <v>2021</v>
      </c>
      <c r="H368" s="321"/>
      <c r="I368" s="322">
        <v>2022</v>
      </c>
      <c r="J368" s="321"/>
      <c r="K368" s="322">
        <v>2023</v>
      </c>
      <c r="L368" s="323"/>
      <c r="M368" s="324"/>
    </row>
    <row r="369" spans="2:13" ht="16.5" thickTop="1" thickBot="1" x14ac:dyDescent="0.3">
      <c r="B369" s="16"/>
      <c r="C369" s="137" t="s">
        <v>135</v>
      </c>
      <c r="D369" s="138" t="str">
        <f>CONCATENATE("var. ",RIGHT(C368,2),"/",RIGHT(C368-1,2))</f>
        <v>var. 19/18</v>
      </c>
      <c r="E369" s="139" t="s">
        <v>135</v>
      </c>
      <c r="F369" s="138" t="str">
        <f>CONCATENATE("var. ",RIGHT(E368,2),"/",RIGHT(E368-1,2))</f>
        <v>var. 20/19</v>
      </c>
      <c r="G369" s="139" t="s">
        <v>135</v>
      </c>
      <c r="H369" s="138" t="s">
        <v>517</v>
      </c>
      <c r="I369" s="139" t="s">
        <v>135</v>
      </c>
      <c r="J369" s="138" t="s">
        <v>136</v>
      </c>
      <c r="K369" s="139" t="s">
        <v>135</v>
      </c>
      <c r="L369" s="138" t="s">
        <v>528</v>
      </c>
      <c r="M369" s="138" t="s">
        <v>519</v>
      </c>
    </row>
    <row r="370" spans="2:13" x14ac:dyDescent="0.25">
      <c r="B370" s="141" t="s">
        <v>139</v>
      </c>
      <c r="C370" s="142">
        <v>109930</v>
      </c>
      <c r="D370" s="143">
        <v>-5.8504123808463482E-2</v>
      </c>
      <c r="E370" s="142">
        <v>117219</v>
      </c>
      <c r="F370" s="143">
        <f t="shared" ref="F370:F382" si="95">IFERROR(E370/C370-1,"-")</f>
        <v>6.6305830983353076E-2</v>
      </c>
      <c r="G370" s="142">
        <v>796</v>
      </c>
      <c r="H370" s="143">
        <f t="shared" ref="H370:H382" si="96">IFERROR(G370/E370-1,"-")</f>
        <v>-0.99320929200897468</v>
      </c>
      <c r="I370" s="142">
        <v>63029</v>
      </c>
      <c r="J370" s="143">
        <f t="shared" ref="J370:J382" si="97">IFERROR(I370/G370-1,"-")</f>
        <v>78.1821608040201</v>
      </c>
      <c r="K370" s="142">
        <v>92741</v>
      </c>
      <c r="L370" s="143">
        <f t="shared" ref="L370:L374" si="98">IFERROR(K370/I370-1,"-")</f>
        <v>0.47140205302321148</v>
      </c>
      <c r="M370" s="143">
        <f t="shared" ref="M370" si="99">K370/C370-1</f>
        <v>-0.15636314018011466</v>
      </c>
    </row>
    <row r="371" spans="2:13" x14ac:dyDescent="0.25">
      <c r="B371" s="141" t="s">
        <v>141</v>
      </c>
      <c r="C371" s="142">
        <v>113827</v>
      </c>
      <c r="D371" s="143">
        <v>-3.4603543470701492E-2</v>
      </c>
      <c r="E371" s="142">
        <v>117907</v>
      </c>
      <c r="F371" s="143">
        <f t="shared" si="95"/>
        <v>3.5843868326495443E-2</v>
      </c>
      <c r="G371" s="142">
        <v>488</v>
      </c>
      <c r="H371" s="143">
        <f t="shared" si="96"/>
        <v>-0.9958611448005632</v>
      </c>
      <c r="I371" s="142">
        <v>60898</v>
      </c>
      <c r="J371" s="143">
        <f t="shared" si="97"/>
        <v>123.79098360655738</v>
      </c>
      <c r="K371" s="142">
        <v>88167</v>
      </c>
      <c r="L371" s="143">
        <f t="shared" si="98"/>
        <v>0.44778153633945283</v>
      </c>
      <c r="M371" s="143">
        <f>IFERROR(K371/C371-1,"-")</f>
        <v>-0.22542981893575342</v>
      </c>
    </row>
    <row r="372" spans="2:13" x14ac:dyDescent="0.25">
      <c r="B372" s="141" t="s">
        <v>143</v>
      </c>
      <c r="C372" s="142">
        <v>114103</v>
      </c>
      <c r="D372" s="143">
        <v>-3.3410421272882851E-2</v>
      </c>
      <c r="E372" s="142">
        <v>57516</v>
      </c>
      <c r="F372" s="143">
        <f t="shared" si="95"/>
        <v>-0.49592911667528461</v>
      </c>
      <c r="G372" s="142">
        <v>614</v>
      </c>
      <c r="H372" s="143">
        <f t="shared" si="96"/>
        <v>-0.98932470964601149</v>
      </c>
      <c r="I372" s="142">
        <v>60513</v>
      </c>
      <c r="J372" s="143">
        <f t="shared" si="97"/>
        <v>97.555374592833871</v>
      </c>
      <c r="K372" s="142">
        <v>86261</v>
      </c>
      <c r="L372" s="143">
        <f t="shared" si="98"/>
        <v>0.42549534810701828</v>
      </c>
      <c r="M372" s="143">
        <f t="shared" ref="M372:M374" si="100">IFERROR(K372/C372-1,"-")</f>
        <v>-0.24400760716195014</v>
      </c>
    </row>
    <row r="373" spans="2:13" x14ac:dyDescent="0.25">
      <c r="B373" s="141" t="s">
        <v>145</v>
      </c>
      <c r="C373" s="142">
        <v>47083</v>
      </c>
      <c r="D373" s="143">
        <v>5.0256524648672807E-2</v>
      </c>
      <c r="E373" s="142">
        <v>0</v>
      </c>
      <c r="F373" s="143">
        <f t="shared" si="95"/>
        <v>-1</v>
      </c>
      <c r="G373" s="142">
        <v>217</v>
      </c>
      <c r="H373" s="143" t="str">
        <f t="shared" si="96"/>
        <v>-</v>
      </c>
      <c r="I373" s="142">
        <v>23573</v>
      </c>
      <c r="J373" s="143">
        <f t="shared" si="97"/>
        <v>107.63133640552995</v>
      </c>
      <c r="K373" s="142">
        <v>30668</v>
      </c>
      <c r="L373" s="143">
        <f t="shared" si="98"/>
        <v>0.30097993467102202</v>
      </c>
      <c r="M373" s="143">
        <f t="shared" si="100"/>
        <v>-0.34863963638680628</v>
      </c>
    </row>
    <row r="374" spans="2:13" x14ac:dyDescent="0.25">
      <c r="B374" s="141" t="s">
        <v>147</v>
      </c>
      <c r="C374" s="142">
        <v>6257</v>
      </c>
      <c r="D374" s="143">
        <v>-0.14997962233392204</v>
      </c>
      <c r="E374" s="142">
        <v>0</v>
      </c>
      <c r="F374" s="143">
        <f t="shared" si="95"/>
        <v>-1</v>
      </c>
      <c r="G374" s="142">
        <v>65</v>
      </c>
      <c r="H374" s="143" t="str">
        <f t="shared" si="96"/>
        <v>-</v>
      </c>
      <c r="I374" s="142">
        <v>3764</v>
      </c>
      <c r="J374" s="143">
        <f t="shared" si="97"/>
        <v>56.907692307692308</v>
      </c>
      <c r="K374" s="142">
        <v>4067</v>
      </c>
      <c r="L374" s="143">
        <f t="shared" si="98"/>
        <v>8.0499468650371941E-2</v>
      </c>
      <c r="M374" s="143">
        <f t="shared" si="100"/>
        <v>-0.350007991050024</v>
      </c>
    </row>
    <row r="375" spans="2:13" x14ac:dyDescent="0.25">
      <c r="B375" s="141" t="s">
        <v>149</v>
      </c>
      <c r="C375" s="142">
        <v>2786</v>
      </c>
      <c r="D375" s="143">
        <v>4.3258832011536796E-3</v>
      </c>
      <c r="E375" s="142">
        <v>5</v>
      </c>
      <c r="F375" s="143">
        <f t="shared" si="95"/>
        <v>-0.998205312275664</v>
      </c>
      <c r="G375" s="142">
        <v>77</v>
      </c>
      <c r="H375" s="143">
        <f t="shared" si="96"/>
        <v>14.4</v>
      </c>
      <c r="I375" s="142">
        <v>3196</v>
      </c>
      <c r="J375" s="143">
        <f t="shared" si="97"/>
        <v>40.506493506493506</v>
      </c>
      <c r="K375" s="142"/>
      <c r="L375" s="143"/>
      <c r="M375" s="143"/>
    </row>
    <row r="376" spans="2:13" x14ac:dyDescent="0.25">
      <c r="B376" s="141" t="s">
        <v>151</v>
      </c>
      <c r="C376" s="142">
        <v>1480</v>
      </c>
      <c r="D376" s="143">
        <v>5.4882394868139617E-2</v>
      </c>
      <c r="E376" s="142">
        <v>92</v>
      </c>
      <c r="F376" s="143">
        <f t="shared" si="95"/>
        <v>-0.93783783783783781</v>
      </c>
      <c r="G376" s="142">
        <v>304</v>
      </c>
      <c r="H376" s="143">
        <f t="shared" si="96"/>
        <v>2.3043478260869565</v>
      </c>
      <c r="I376" s="142">
        <v>1909</v>
      </c>
      <c r="J376" s="143">
        <f t="shared" si="97"/>
        <v>5.2796052631578947</v>
      </c>
      <c r="K376" s="142"/>
      <c r="L376" s="143"/>
      <c r="M376" s="143"/>
    </row>
    <row r="377" spans="2:13" x14ac:dyDescent="0.25">
      <c r="B377" s="141" t="s">
        <v>153</v>
      </c>
      <c r="C377" s="142">
        <v>1113</v>
      </c>
      <c r="D377" s="143">
        <v>0.54155124653739617</v>
      </c>
      <c r="E377" s="142">
        <v>123</v>
      </c>
      <c r="F377" s="143">
        <f t="shared" si="95"/>
        <v>-0.88948787061994605</v>
      </c>
      <c r="G377" s="142">
        <v>266</v>
      </c>
      <c r="H377" s="143">
        <f t="shared" si="96"/>
        <v>1.1626016260162602</v>
      </c>
      <c r="I377" s="142">
        <v>1728</v>
      </c>
      <c r="J377" s="143">
        <f t="shared" si="97"/>
        <v>5.496240601503759</v>
      </c>
      <c r="K377" s="142"/>
      <c r="L377" s="143"/>
      <c r="M377" s="143"/>
    </row>
    <row r="378" spans="2:13" x14ac:dyDescent="0.25">
      <c r="B378" s="141" t="s">
        <v>155</v>
      </c>
      <c r="C378" s="142">
        <v>3802</v>
      </c>
      <c r="D378" s="143">
        <v>-0.18464507827578813</v>
      </c>
      <c r="E378" s="142">
        <v>73</v>
      </c>
      <c r="F378" s="143">
        <f t="shared" si="95"/>
        <v>-0.98079957916885852</v>
      </c>
      <c r="G378" s="142">
        <v>2698</v>
      </c>
      <c r="H378" s="143">
        <f t="shared" si="96"/>
        <v>35.958904109589042</v>
      </c>
      <c r="I378" s="142">
        <v>1463</v>
      </c>
      <c r="J378" s="143">
        <f t="shared" si="97"/>
        <v>-0.45774647887323938</v>
      </c>
      <c r="K378" s="142"/>
      <c r="L378" s="143"/>
      <c r="M378" s="143"/>
    </row>
    <row r="379" spans="2:13" x14ac:dyDescent="0.25">
      <c r="B379" s="141" t="s">
        <v>157</v>
      </c>
      <c r="C379" s="142">
        <v>52262</v>
      </c>
      <c r="D379" s="143">
        <v>-3.9036499034660332E-2</v>
      </c>
      <c r="E379" s="142">
        <v>242</v>
      </c>
      <c r="F379" s="143">
        <f t="shared" si="95"/>
        <v>-0.99536948452030161</v>
      </c>
      <c r="G379" s="142">
        <v>19953</v>
      </c>
      <c r="H379" s="143">
        <f t="shared" si="96"/>
        <v>81.450413223140501</v>
      </c>
      <c r="I379" s="142">
        <v>42338</v>
      </c>
      <c r="J379" s="143">
        <f t="shared" si="97"/>
        <v>1.1218864331178269</v>
      </c>
      <c r="K379" s="142"/>
      <c r="L379" s="143"/>
      <c r="M379" s="143"/>
    </row>
    <row r="380" spans="2:13" x14ac:dyDescent="0.25">
      <c r="B380" s="141" t="s">
        <v>159</v>
      </c>
      <c r="C380" s="142">
        <v>121746</v>
      </c>
      <c r="D380" s="143">
        <v>6.6927236239034515E-2</v>
      </c>
      <c r="E380" s="142">
        <v>290</v>
      </c>
      <c r="F380" s="143">
        <f t="shared" si="95"/>
        <v>-0.9976179915561908</v>
      </c>
      <c r="G380" s="142">
        <v>61011</v>
      </c>
      <c r="H380" s="143">
        <f t="shared" si="96"/>
        <v>209.38275862068966</v>
      </c>
      <c r="I380" s="142">
        <v>86756</v>
      </c>
      <c r="J380" s="143">
        <f t="shared" si="97"/>
        <v>0.42197308682040946</v>
      </c>
      <c r="K380" s="142"/>
      <c r="L380" s="143"/>
      <c r="M380" s="143"/>
    </row>
    <row r="381" spans="2:13" x14ac:dyDescent="0.25">
      <c r="B381" s="141" t="s">
        <v>161</v>
      </c>
      <c r="C381" s="142">
        <v>127254</v>
      </c>
      <c r="D381" s="143">
        <v>-2.4536126114120815E-3</v>
      </c>
      <c r="E381" s="142">
        <v>704</v>
      </c>
      <c r="F381" s="143">
        <f t="shared" si="95"/>
        <v>-0.99446775739858861</v>
      </c>
      <c r="G381" s="142">
        <v>67645</v>
      </c>
      <c r="H381" s="143">
        <f t="shared" si="96"/>
        <v>95.086647727272734</v>
      </c>
      <c r="I381" s="142">
        <v>92174</v>
      </c>
      <c r="J381" s="143">
        <f t="shared" si="97"/>
        <v>0.36261364476310143</v>
      </c>
      <c r="K381" s="142"/>
      <c r="L381" s="143"/>
      <c r="M381" s="143"/>
    </row>
    <row r="382" spans="2:13" ht="15.75" x14ac:dyDescent="0.25">
      <c r="B382" s="144" t="s">
        <v>121</v>
      </c>
      <c r="C382" s="145">
        <v>701643</v>
      </c>
      <c r="D382" s="146">
        <v>-1.250617497667228E-2</v>
      </c>
      <c r="E382" s="145">
        <v>294196</v>
      </c>
      <c r="F382" s="146">
        <f t="shared" si="95"/>
        <v>-0.58070414726577479</v>
      </c>
      <c r="G382" s="145">
        <v>154134</v>
      </c>
      <c r="H382" s="146">
        <f t="shared" si="96"/>
        <v>-0.4760839712300643</v>
      </c>
      <c r="I382" s="145">
        <v>441341</v>
      </c>
      <c r="J382" s="146">
        <f t="shared" si="97"/>
        <v>1.8633591550209556</v>
      </c>
      <c r="K382" s="145">
        <v>301904</v>
      </c>
      <c r="L382" s="146">
        <v>0.42557501522828267</v>
      </c>
      <c r="M382" s="146">
        <v>-0.22826175869120657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49"/>
      <c r="G385" s="149"/>
      <c r="I385" s="149"/>
      <c r="K385" s="149"/>
    </row>
    <row r="391" spans="2:14" ht="48.75" customHeight="1" thickBot="1" x14ac:dyDescent="0.3">
      <c r="B391" s="307" t="str">
        <f>CONCATENATE("Pernoctaciones realizadas por los procedentes de ",C393," en los establecimientos alojativos de Tenerife (hotel + apartamento)")</f>
        <v>Pernoctaciones realizadas por los procedentes de Noruega en los establecimientos alojativos de Tenerife (hotel + apartamento)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1" t="s">
        <v>213</v>
      </c>
    </row>
    <row r="392" spans="2:14" ht="10.5" customHeight="1" thickBot="1" x14ac:dyDescent="0.3">
      <c r="B392" s="134"/>
      <c r="C392" s="135"/>
      <c r="D392" s="134"/>
      <c r="E392" s="134"/>
      <c r="F392" s="134"/>
      <c r="G392" s="134"/>
      <c r="H392" s="134"/>
      <c r="I392" s="134"/>
      <c r="J392" s="134"/>
      <c r="K392" s="4"/>
      <c r="L392" s="4"/>
      <c r="N392" s="1" t="s">
        <v>214</v>
      </c>
    </row>
    <row r="393" spans="2:14" ht="22.5" thickTop="1" thickBot="1" x14ac:dyDescent="0.3">
      <c r="B393" s="150" t="str">
        <f>C393</f>
        <v>Noruega</v>
      </c>
      <c r="C393" s="317" t="s">
        <v>223</v>
      </c>
      <c r="D393" s="318"/>
      <c r="E393" s="318"/>
      <c r="F393" s="318"/>
      <c r="G393" s="318"/>
      <c r="H393" s="318"/>
      <c r="I393" s="318"/>
      <c r="J393" s="318"/>
      <c r="K393" s="318"/>
      <c r="L393" s="318"/>
      <c r="M393" s="319"/>
    </row>
    <row r="394" spans="2:14" ht="22.5" thickTop="1" thickBot="1" x14ac:dyDescent="0.3">
      <c r="B394" s="13"/>
      <c r="C394" s="320">
        <v>2019</v>
      </c>
      <c r="D394" s="321"/>
      <c r="E394" s="322">
        <v>2020</v>
      </c>
      <c r="F394" s="321"/>
      <c r="G394" s="322">
        <v>2021</v>
      </c>
      <c r="H394" s="321"/>
      <c r="I394" s="322">
        <v>2022</v>
      </c>
      <c r="J394" s="321"/>
      <c r="K394" s="322">
        <v>2023</v>
      </c>
      <c r="L394" s="323"/>
      <c r="M394" s="324"/>
    </row>
    <row r="395" spans="2:14" ht="16.5" thickTop="1" thickBot="1" x14ac:dyDescent="0.3">
      <c r="B395" s="16"/>
      <c r="C395" s="137" t="s">
        <v>135</v>
      </c>
      <c r="D395" s="138" t="str">
        <f>CONCATENATE("var. ",RIGHT(C394,2),"/",RIGHT(C394-1,2))</f>
        <v>var. 19/18</v>
      </c>
      <c r="E395" s="139" t="s">
        <v>135</v>
      </c>
      <c r="F395" s="138" t="str">
        <f>CONCATENATE("var. ",RIGHT(E394,2),"/",RIGHT(E394-1,2))</f>
        <v>var. 20/19</v>
      </c>
      <c r="G395" s="139" t="s">
        <v>135</v>
      </c>
      <c r="H395" s="138" t="s">
        <v>517</v>
      </c>
      <c r="I395" s="139" t="s">
        <v>135</v>
      </c>
      <c r="J395" s="138" t="s">
        <v>136</v>
      </c>
      <c r="K395" s="139" t="s">
        <v>135</v>
      </c>
      <c r="L395" s="138" t="s">
        <v>528</v>
      </c>
      <c r="M395" s="138" t="s">
        <v>519</v>
      </c>
    </row>
    <row r="396" spans="2:14" x14ac:dyDescent="0.25">
      <c r="B396" s="141" t="s">
        <v>139</v>
      </c>
      <c r="C396" s="142">
        <v>80879</v>
      </c>
      <c r="D396" s="143">
        <v>-2.0605582015151835E-3</v>
      </c>
      <c r="E396" s="142">
        <v>75840</v>
      </c>
      <c r="F396" s="143">
        <f t="shared" ref="F396:F408" si="101">IFERROR(E396/C396-1,"-")</f>
        <v>-6.2302946376686208E-2</v>
      </c>
      <c r="G396" s="142">
        <v>187</v>
      </c>
      <c r="H396" s="143">
        <f t="shared" ref="H396:H408" si="102">IFERROR(G396/E396-1,"-")</f>
        <v>-0.99753428270042199</v>
      </c>
      <c r="I396" s="142">
        <v>33597</v>
      </c>
      <c r="J396" s="143">
        <f t="shared" ref="J396:J408" si="103">IFERROR(I396/G396-1,"-")</f>
        <v>178.66310160427807</v>
      </c>
      <c r="K396" s="142">
        <v>59883</v>
      </c>
      <c r="L396" s="143">
        <f t="shared" ref="L396:L400" si="104">IFERROR(K396/I396-1,"-")</f>
        <v>0.78239128493615495</v>
      </c>
      <c r="M396" s="143">
        <f t="shared" ref="M396" si="105">K396/C396-1</f>
        <v>-0.25959767059434469</v>
      </c>
    </row>
    <row r="397" spans="2:14" x14ac:dyDescent="0.25">
      <c r="B397" s="141" t="s">
        <v>141</v>
      </c>
      <c r="C397" s="142">
        <v>85466</v>
      </c>
      <c r="D397" s="143">
        <v>5.6622901367356482E-2</v>
      </c>
      <c r="E397" s="142">
        <v>72278</v>
      </c>
      <c r="F397" s="143">
        <f t="shared" si="101"/>
        <v>-0.15430697587344677</v>
      </c>
      <c r="G397" s="142">
        <v>333</v>
      </c>
      <c r="H397" s="143">
        <f t="shared" si="102"/>
        <v>-0.99539278895376182</v>
      </c>
      <c r="I397" s="142">
        <v>34861</v>
      </c>
      <c r="J397" s="143">
        <f t="shared" si="103"/>
        <v>103.68768768768768</v>
      </c>
      <c r="K397" s="142">
        <v>74965</v>
      </c>
      <c r="L397" s="143">
        <f t="shared" si="104"/>
        <v>1.1503972921029231</v>
      </c>
      <c r="M397" s="143">
        <f>IFERROR(K397/C397-1,"-")</f>
        <v>-0.12286757306999274</v>
      </c>
    </row>
    <row r="398" spans="2:14" x14ac:dyDescent="0.25">
      <c r="B398" s="141" t="s">
        <v>143</v>
      </c>
      <c r="C398" s="142">
        <v>87695</v>
      </c>
      <c r="D398" s="143">
        <v>0.10713429029529475</v>
      </c>
      <c r="E398" s="142">
        <v>35394</v>
      </c>
      <c r="F398" s="143">
        <f t="shared" si="101"/>
        <v>-0.59639660185871479</v>
      </c>
      <c r="G398" s="142">
        <v>264</v>
      </c>
      <c r="H398" s="143">
        <f t="shared" si="102"/>
        <v>-0.99254110866248513</v>
      </c>
      <c r="I398" s="142">
        <v>41708</v>
      </c>
      <c r="J398" s="143">
        <f t="shared" si="103"/>
        <v>156.9848484848485</v>
      </c>
      <c r="K398" s="142">
        <v>66251</v>
      </c>
      <c r="L398" s="143">
        <f t="shared" si="104"/>
        <v>0.58844825932674794</v>
      </c>
      <c r="M398" s="143">
        <f t="shared" ref="M398:M400" si="106">IFERROR(K398/C398-1,"-")</f>
        <v>-0.24452933462569126</v>
      </c>
    </row>
    <row r="399" spans="2:14" x14ac:dyDescent="0.25">
      <c r="B399" s="141" t="s">
        <v>145</v>
      </c>
      <c r="C399" s="142">
        <v>42671</v>
      </c>
      <c r="D399" s="143">
        <v>0.38075977219777379</v>
      </c>
      <c r="E399" s="142">
        <v>0</v>
      </c>
      <c r="F399" s="143">
        <f t="shared" si="101"/>
        <v>-1</v>
      </c>
      <c r="G399" s="142">
        <v>155</v>
      </c>
      <c r="H399" s="143" t="str">
        <f t="shared" si="102"/>
        <v>-</v>
      </c>
      <c r="I399" s="142">
        <v>22927</v>
      </c>
      <c r="J399" s="143">
        <f t="shared" si="103"/>
        <v>146.91612903225806</v>
      </c>
      <c r="K399" s="142">
        <v>30836</v>
      </c>
      <c r="L399" s="143">
        <f t="shared" si="104"/>
        <v>0.34496445239237583</v>
      </c>
      <c r="M399" s="143">
        <f t="shared" si="106"/>
        <v>-0.27735464366900242</v>
      </c>
    </row>
    <row r="400" spans="2:14" x14ac:dyDescent="0.25">
      <c r="B400" s="141" t="s">
        <v>147</v>
      </c>
      <c r="C400" s="142">
        <v>6276</v>
      </c>
      <c r="D400" s="143">
        <v>0.11871657754010689</v>
      </c>
      <c r="E400" s="142">
        <v>0</v>
      </c>
      <c r="F400" s="143">
        <f t="shared" si="101"/>
        <v>-1</v>
      </c>
      <c r="G400" s="142">
        <v>135</v>
      </c>
      <c r="H400" s="143" t="str">
        <f t="shared" si="102"/>
        <v>-</v>
      </c>
      <c r="I400" s="142">
        <v>1557</v>
      </c>
      <c r="J400" s="143">
        <f t="shared" si="103"/>
        <v>10.533333333333333</v>
      </c>
      <c r="K400" s="142">
        <v>2885</v>
      </c>
      <c r="L400" s="143">
        <f t="shared" si="104"/>
        <v>0.85292228644829793</v>
      </c>
      <c r="M400" s="143">
        <f t="shared" si="106"/>
        <v>-0.54031230082855319</v>
      </c>
    </row>
    <row r="401" spans="2:13" x14ac:dyDescent="0.25">
      <c r="B401" s="141" t="s">
        <v>149</v>
      </c>
      <c r="C401" s="142">
        <v>9609</v>
      </c>
      <c r="D401" s="143">
        <v>0.19977525284055431</v>
      </c>
      <c r="E401" s="142">
        <v>18</v>
      </c>
      <c r="F401" s="143">
        <f t="shared" si="101"/>
        <v>-0.99812675616609425</v>
      </c>
      <c r="G401" s="142">
        <v>172</v>
      </c>
      <c r="H401" s="143">
        <f t="shared" si="102"/>
        <v>8.5555555555555554</v>
      </c>
      <c r="I401" s="142">
        <v>3131</v>
      </c>
      <c r="J401" s="143">
        <f t="shared" si="103"/>
        <v>17.203488372093023</v>
      </c>
      <c r="K401" s="142"/>
      <c r="L401" s="143"/>
      <c r="M401" s="143"/>
    </row>
    <row r="402" spans="2:13" x14ac:dyDescent="0.25">
      <c r="B402" s="141" t="s">
        <v>151</v>
      </c>
      <c r="C402" s="142">
        <v>20088</v>
      </c>
      <c r="D402" s="143">
        <v>-8.5204244273418661E-2</v>
      </c>
      <c r="E402" s="142">
        <v>79</v>
      </c>
      <c r="F402" s="143">
        <f t="shared" si="101"/>
        <v>-0.9960673038630028</v>
      </c>
      <c r="G402" s="142">
        <v>519</v>
      </c>
      <c r="H402" s="143">
        <f t="shared" si="102"/>
        <v>5.5696202531645573</v>
      </c>
      <c r="I402" s="142">
        <v>3754</v>
      </c>
      <c r="J402" s="143">
        <f t="shared" si="103"/>
        <v>6.2331406551059727</v>
      </c>
      <c r="K402" s="142"/>
      <c r="L402" s="143"/>
      <c r="M402" s="143"/>
    </row>
    <row r="403" spans="2:13" x14ac:dyDescent="0.25">
      <c r="B403" s="141" t="s">
        <v>153</v>
      </c>
      <c r="C403" s="142">
        <v>11435</v>
      </c>
      <c r="D403" s="143">
        <v>0.2044449125763641</v>
      </c>
      <c r="E403" s="142">
        <v>105</v>
      </c>
      <c r="F403" s="143">
        <f t="shared" si="101"/>
        <v>-0.99081766506340185</v>
      </c>
      <c r="G403" s="142">
        <v>370</v>
      </c>
      <c r="H403" s="143">
        <f t="shared" si="102"/>
        <v>2.5238095238095237</v>
      </c>
      <c r="I403" s="142">
        <v>3837</v>
      </c>
      <c r="J403" s="143">
        <f t="shared" si="103"/>
        <v>9.3702702702702698</v>
      </c>
      <c r="K403" s="142"/>
      <c r="L403" s="143"/>
      <c r="M403" s="143"/>
    </row>
    <row r="404" spans="2:13" x14ac:dyDescent="0.25">
      <c r="B404" s="141" t="s">
        <v>155</v>
      </c>
      <c r="C404" s="142">
        <v>11090</v>
      </c>
      <c r="D404" s="143">
        <v>7.6803573162443017E-2</v>
      </c>
      <c r="E404" s="142">
        <v>86</v>
      </c>
      <c r="F404" s="143">
        <f t="shared" si="101"/>
        <v>-0.9922452660054103</v>
      </c>
      <c r="G404" s="142">
        <v>527</v>
      </c>
      <c r="H404" s="143">
        <f t="shared" si="102"/>
        <v>5.1279069767441863</v>
      </c>
      <c r="I404" s="142">
        <v>1602</v>
      </c>
      <c r="J404" s="143">
        <f t="shared" si="103"/>
        <v>2.0398481973434537</v>
      </c>
      <c r="K404" s="142"/>
      <c r="L404" s="143"/>
      <c r="M404" s="143"/>
    </row>
    <row r="405" spans="2:13" x14ac:dyDescent="0.25">
      <c r="B405" s="141" t="s">
        <v>157</v>
      </c>
      <c r="C405" s="142">
        <v>39339</v>
      </c>
      <c r="D405" s="143">
        <v>-0.21246396540679047</v>
      </c>
      <c r="E405" s="142">
        <v>117</v>
      </c>
      <c r="F405" s="143">
        <f t="shared" si="101"/>
        <v>-0.99702585220773277</v>
      </c>
      <c r="G405" s="142">
        <v>5475</v>
      </c>
      <c r="H405" s="143">
        <f t="shared" si="102"/>
        <v>45.794871794871796</v>
      </c>
      <c r="I405" s="142">
        <v>29827</v>
      </c>
      <c r="J405" s="143">
        <f t="shared" si="103"/>
        <v>4.4478538812785384</v>
      </c>
      <c r="K405" s="142"/>
      <c r="L405" s="143"/>
      <c r="M405" s="143"/>
    </row>
    <row r="406" spans="2:13" x14ac:dyDescent="0.25">
      <c r="B406" s="141" t="s">
        <v>159</v>
      </c>
      <c r="C406" s="142">
        <v>81691</v>
      </c>
      <c r="D406" s="143">
        <v>-5.6751264346581065E-2</v>
      </c>
      <c r="E406" s="142">
        <v>148</v>
      </c>
      <c r="F406" s="143">
        <f t="shared" si="101"/>
        <v>-0.99818829491620864</v>
      </c>
      <c r="G406" s="142">
        <v>29717</v>
      </c>
      <c r="H406" s="143">
        <f t="shared" si="102"/>
        <v>199.79054054054055</v>
      </c>
      <c r="I406" s="142">
        <v>61476</v>
      </c>
      <c r="J406" s="143">
        <f t="shared" si="103"/>
        <v>1.0687148770064274</v>
      </c>
      <c r="K406" s="142"/>
      <c r="L406" s="143"/>
      <c r="M406" s="143"/>
    </row>
    <row r="407" spans="2:13" x14ac:dyDescent="0.25">
      <c r="B407" s="141" t="s">
        <v>161</v>
      </c>
      <c r="C407" s="142">
        <v>69027</v>
      </c>
      <c r="D407" s="143">
        <v>-4.0105129952302199E-2</v>
      </c>
      <c r="E407" s="142">
        <v>149</v>
      </c>
      <c r="F407" s="143">
        <f t="shared" si="101"/>
        <v>-0.99784142437017398</v>
      </c>
      <c r="G407" s="142">
        <v>29715</v>
      </c>
      <c r="H407" s="143">
        <f t="shared" si="102"/>
        <v>198.42953020134229</v>
      </c>
      <c r="I407" s="142">
        <v>50449</v>
      </c>
      <c r="J407" s="143">
        <f t="shared" si="103"/>
        <v>0.69776207302709059</v>
      </c>
      <c r="K407" s="142"/>
      <c r="L407" s="143"/>
      <c r="M407" s="143"/>
    </row>
    <row r="408" spans="2:13" ht="15.75" x14ac:dyDescent="0.25">
      <c r="B408" s="144" t="s">
        <v>121</v>
      </c>
      <c r="C408" s="145">
        <v>545266</v>
      </c>
      <c r="D408" s="146">
        <v>1.7505621541935357E-2</v>
      </c>
      <c r="E408" s="145">
        <v>184260</v>
      </c>
      <c r="F408" s="146">
        <f t="shared" si="101"/>
        <v>-0.66207318996599818</v>
      </c>
      <c r="G408" s="145">
        <v>67569</v>
      </c>
      <c r="H408" s="146">
        <f t="shared" si="102"/>
        <v>-0.63329534353630734</v>
      </c>
      <c r="I408" s="145">
        <v>288726</v>
      </c>
      <c r="J408" s="146">
        <f t="shared" si="103"/>
        <v>3.273054211250721</v>
      </c>
      <c r="K408" s="145">
        <v>234820</v>
      </c>
      <c r="L408" s="146">
        <v>0.74392870404753064</v>
      </c>
      <c r="M408" s="146">
        <v>-0.22498325010644016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49"/>
      <c r="G411" s="149"/>
      <c r="I411" s="149"/>
      <c r="K411" s="149"/>
    </row>
    <row r="417" spans="2:14" ht="48.75" customHeight="1" thickBot="1" x14ac:dyDescent="0.3">
      <c r="B417" s="307" t="str">
        <f>CONCATENATE("Pernoctaciones realizadas por los procedentes de ",C419," en los establecimientos alojativos de Tenerife (hotel + apartamento)")</f>
        <v>Pernoctaciones realizadas por los procedentes de Suecia en los establecimientos alojativos de Tenerife (hotel + apartamento)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1" t="s">
        <v>213</v>
      </c>
    </row>
    <row r="418" spans="2:14" ht="10.5" customHeight="1" thickBot="1" x14ac:dyDescent="0.3">
      <c r="B418" s="134"/>
      <c r="C418" s="135"/>
      <c r="D418" s="134"/>
      <c r="E418" s="134"/>
      <c r="F418" s="134"/>
      <c r="G418" s="134"/>
      <c r="H418" s="134"/>
      <c r="I418" s="134"/>
      <c r="J418" s="134"/>
      <c r="K418" s="4"/>
      <c r="L418" s="4"/>
      <c r="N418" s="1" t="s">
        <v>214</v>
      </c>
    </row>
    <row r="419" spans="2:14" ht="22.5" thickTop="1" thickBot="1" x14ac:dyDescent="0.3">
      <c r="B419" s="150" t="str">
        <f>C419</f>
        <v>Suecia</v>
      </c>
      <c r="C419" s="317" t="s">
        <v>225</v>
      </c>
      <c r="D419" s="318"/>
      <c r="E419" s="318"/>
      <c r="F419" s="318"/>
      <c r="G419" s="318"/>
      <c r="H419" s="318"/>
      <c r="I419" s="318"/>
      <c r="J419" s="318"/>
      <c r="K419" s="318"/>
      <c r="L419" s="318"/>
      <c r="M419" s="319"/>
    </row>
    <row r="420" spans="2:14" ht="22.5" thickTop="1" thickBot="1" x14ac:dyDescent="0.3">
      <c r="B420" s="13"/>
      <c r="C420" s="320">
        <v>2019</v>
      </c>
      <c r="D420" s="321"/>
      <c r="E420" s="322">
        <v>2020</v>
      </c>
      <c r="F420" s="321"/>
      <c r="G420" s="322">
        <v>2021</v>
      </c>
      <c r="H420" s="321"/>
      <c r="I420" s="322">
        <v>2022</v>
      </c>
      <c r="J420" s="321"/>
      <c r="K420" s="322">
        <v>2023</v>
      </c>
      <c r="L420" s="323"/>
      <c r="M420" s="324"/>
    </row>
    <row r="421" spans="2:14" ht="16.5" thickTop="1" thickBot="1" x14ac:dyDescent="0.3">
      <c r="B421" s="16"/>
      <c r="C421" s="137" t="s">
        <v>135</v>
      </c>
      <c r="D421" s="138" t="str">
        <f>CONCATENATE("var. ",RIGHT(C420,2),"/",RIGHT(C420-1,2))</f>
        <v>var. 19/18</v>
      </c>
      <c r="E421" s="139" t="s">
        <v>135</v>
      </c>
      <c r="F421" s="138" t="str">
        <f>CONCATENATE("var. ",RIGHT(E420,2),"/",RIGHT(E420-1,2))</f>
        <v>var. 20/19</v>
      </c>
      <c r="G421" s="139" t="s">
        <v>135</v>
      </c>
      <c r="H421" s="138" t="s">
        <v>517</v>
      </c>
      <c r="I421" s="139" t="s">
        <v>135</v>
      </c>
      <c r="J421" s="138" t="s">
        <v>136</v>
      </c>
      <c r="K421" s="139" t="s">
        <v>135</v>
      </c>
      <c r="L421" s="138" t="s">
        <v>528</v>
      </c>
      <c r="M421" s="138" t="s">
        <v>519</v>
      </c>
    </row>
    <row r="422" spans="2:14" x14ac:dyDescent="0.25">
      <c r="B422" s="141" t="s">
        <v>139</v>
      </c>
      <c r="C422" s="142">
        <v>143404</v>
      </c>
      <c r="D422" s="143">
        <v>-0.14775415116541668</v>
      </c>
      <c r="E422" s="142">
        <v>149739</v>
      </c>
      <c r="F422" s="143">
        <f t="shared" ref="F422:F434" si="107">IFERROR(E422/C422-1,"-")</f>
        <v>4.4175894675183347E-2</v>
      </c>
      <c r="G422" s="142">
        <v>5617</v>
      </c>
      <c r="H422" s="143">
        <f t="shared" ref="H422:H434" si="108">IFERROR(G422/E422-1,"-")</f>
        <v>-0.96248806256219155</v>
      </c>
      <c r="I422" s="142">
        <v>60986</v>
      </c>
      <c r="J422" s="143">
        <f t="shared" ref="J422:J434" si="109">IFERROR(I422/G422-1,"-")</f>
        <v>9.857397187110557</v>
      </c>
      <c r="K422" s="142">
        <v>94135</v>
      </c>
      <c r="L422" s="143">
        <f t="shared" ref="L422:L426" si="110">IFERROR(K422/I422-1,"-")</f>
        <v>0.54355097891319315</v>
      </c>
      <c r="M422" s="143">
        <f t="shared" ref="M422" si="111">K422/C422-1</f>
        <v>-0.34356782237594485</v>
      </c>
    </row>
    <row r="423" spans="2:14" x14ac:dyDescent="0.25">
      <c r="B423" s="141" t="s">
        <v>141</v>
      </c>
      <c r="C423" s="142">
        <v>119019</v>
      </c>
      <c r="D423" s="143">
        <v>-0.22620974820073725</v>
      </c>
      <c r="E423" s="142">
        <v>136059</v>
      </c>
      <c r="F423" s="143">
        <f t="shared" si="107"/>
        <v>0.14317041816852782</v>
      </c>
      <c r="G423" s="142">
        <v>4068</v>
      </c>
      <c r="H423" s="143">
        <f t="shared" si="108"/>
        <v>-0.97010120609441497</v>
      </c>
      <c r="I423" s="142">
        <v>43013</v>
      </c>
      <c r="J423" s="143">
        <f t="shared" si="109"/>
        <v>9.5735004916420845</v>
      </c>
      <c r="K423" s="142">
        <v>76936</v>
      </c>
      <c r="L423" s="143">
        <f t="shared" si="110"/>
        <v>0.78866854206867698</v>
      </c>
      <c r="M423" s="143">
        <f>IFERROR(K423/C423-1,"-")</f>
        <v>-0.35358220116115913</v>
      </c>
    </row>
    <row r="424" spans="2:14" x14ac:dyDescent="0.25">
      <c r="B424" s="141" t="s">
        <v>143</v>
      </c>
      <c r="C424" s="142">
        <v>134100</v>
      </c>
      <c r="D424" s="143">
        <v>-0.17101456442719021</v>
      </c>
      <c r="E424" s="142">
        <v>52389</v>
      </c>
      <c r="F424" s="143">
        <f t="shared" si="107"/>
        <v>-0.60932885906040268</v>
      </c>
      <c r="G424" s="142">
        <v>6583</v>
      </c>
      <c r="H424" s="143">
        <f t="shared" si="108"/>
        <v>-0.87434385080837584</v>
      </c>
      <c r="I424" s="142">
        <v>59834</v>
      </c>
      <c r="J424" s="143">
        <f t="shared" si="109"/>
        <v>8.0891690718517388</v>
      </c>
      <c r="K424" s="142">
        <v>78356</v>
      </c>
      <c r="L424" s="143">
        <f t="shared" si="110"/>
        <v>0.3095564394825685</v>
      </c>
      <c r="M424" s="143">
        <f t="shared" ref="M424:M426" si="112">IFERROR(K424/C424-1,"-")</f>
        <v>-0.41568978374347498</v>
      </c>
    </row>
    <row r="425" spans="2:14" x14ac:dyDescent="0.25">
      <c r="B425" s="141" t="s">
        <v>145</v>
      </c>
      <c r="C425" s="142">
        <v>64990</v>
      </c>
      <c r="D425" s="143">
        <v>-0.18462850977341727</v>
      </c>
      <c r="E425" s="142">
        <v>0</v>
      </c>
      <c r="F425" s="143">
        <f t="shared" si="107"/>
        <v>-1</v>
      </c>
      <c r="G425" s="142">
        <v>2012</v>
      </c>
      <c r="H425" s="143" t="str">
        <f t="shared" si="108"/>
        <v>-</v>
      </c>
      <c r="I425" s="142">
        <v>35071</v>
      </c>
      <c r="J425" s="143">
        <f t="shared" si="109"/>
        <v>16.430914512922467</v>
      </c>
      <c r="K425" s="142">
        <v>42285</v>
      </c>
      <c r="L425" s="143">
        <f t="shared" si="110"/>
        <v>0.20569701462746992</v>
      </c>
      <c r="M425" s="143">
        <f t="shared" si="112"/>
        <v>-0.34936144022157256</v>
      </c>
    </row>
    <row r="426" spans="2:14" x14ac:dyDescent="0.25">
      <c r="B426" s="141" t="s">
        <v>147</v>
      </c>
      <c r="C426" s="142">
        <v>9158</v>
      </c>
      <c r="D426" s="143">
        <v>-5.6751467710371872E-2</v>
      </c>
      <c r="E426" s="142">
        <v>21</v>
      </c>
      <c r="F426" s="143">
        <f t="shared" si="107"/>
        <v>-0.99770692290893204</v>
      </c>
      <c r="G426" s="142">
        <v>1556</v>
      </c>
      <c r="H426" s="143">
        <f t="shared" si="108"/>
        <v>73.095238095238102</v>
      </c>
      <c r="I426" s="142">
        <v>3340</v>
      </c>
      <c r="J426" s="143">
        <f t="shared" si="109"/>
        <v>1.1465295629820051</v>
      </c>
      <c r="K426" s="142">
        <v>5483</v>
      </c>
      <c r="L426" s="143">
        <f t="shared" si="110"/>
        <v>0.64161676646706578</v>
      </c>
      <c r="M426" s="143">
        <f t="shared" si="112"/>
        <v>-0.40128849093688579</v>
      </c>
    </row>
    <row r="427" spans="2:14" x14ac:dyDescent="0.25">
      <c r="B427" s="141" t="s">
        <v>149</v>
      </c>
      <c r="C427" s="142">
        <v>12491</v>
      </c>
      <c r="D427" s="143">
        <v>0.39361820818922233</v>
      </c>
      <c r="E427" s="142">
        <v>23</v>
      </c>
      <c r="F427" s="143">
        <f t="shared" si="107"/>
        <v>-0.99815867424545668</v>
      </c>
      <c r="G427" s="142">
        <v>1508</v>
      </c>
      <c r="H427" s="143">
        <f t="shared" si="108"/>
        <v>64.565217391304344</v>
      </c>
      <c r="I427" s="142">
        <v>4948</v>
      </c>
      <c r="J427" s="143">
        <f t="shared" si="109"/>
        <v>2.2811671087533156</v>
      </c>
      <c r="K427" s="142"/>
      <c r="L427" s="143"/>
      <c r="M427" s="143"/>
    </row>
    <row r="428" spans="2:14" x14ac:dyDescent="0.25">
      <c r="B428" s="141" t="s">
        <v>151</v>
      </c>
      <c r="C428" s="142">
        <v>13557</v>
      </c>
      <c r="D428" s="143">
        <v>0.35043331009064649</v>
      </c>
      <c r="E428" s="142">
        <v>210</v>
      </c>
      <c r="F428" s="143">
        <f t="shared" si="107"/>
        <v>-0.98450984731135205</v>
      </c>
      <c r="G428" s="142">
        <v>1440</v>
      </c>
      <c r="H428" s="143">
        <f t="shared" si="108"/>
        <v>5.8571428571428568</v>
      </c>
      <c r="I428" s="142">
        <v>4797</v>
      </c>
      <c r="J428" s="143">
        <f t="shared" si="109"/>
        <v>2.3312499999999998</v>
      </c>
      <c r="K428" s="142"/>
      <c r="L428" s="143"/>
      <c r="M428" s="143"/>
    </row>
    <row r="429" spans="2:14" x14ac:dyDescent="0.25">
      <c r="B429" s="141" t="s">
        <v>153</v>
      </c>
      <c r="C429" s="142">
        <v>10385</v>
      </c>
      <c r="D429" s="143">
        <v>0.30252100840336138</v>
      </c>
      <c r="E429" s="142">
        <v>358</v>
      </c>
      <c r="F429" s="143">
        <f t="shared" si="107"/>
        <v>-0.96552720269619641</v>
      </c>
      <c r="G429" s="142">
        <v>1279</v>
      </c>
      <c r="H429" s="143">
        <f t="shared" si="108"/>
        <v>2.5726256983240225</v>
      </c>
      <c r="I429" s="142">
        <v>4669</v>
      </c>
      <c r="J429" s="143">
        <f t="shared" si="109"/>
        <v>2.6505082095387023</v>
      </c>
      <c r="K429" s="142"/>
      <c r="L429" s="143"/>
      <c r="M429" s="143"/>
    </row>
    <row r="430" spans="2:14" x14ac:dyDescent="0.25">
      <c r="B430" s="141" t="s">
        <v>155</v>
      </c>
      <c r="C430" s="142">
        <v>9801</v>
      </c>
      <c r="D430" s="143">
        <v>-7.1347356452529875E-2</v>
      </c>
      <c r="E430" s="142">
        <v>556</v>
      </c>
      <c r="F430" s="143">
        <f t="shared" si="107"/>
        <v>-0.94327109478624627</v>
      </c>
      <c r="G430" s="142">
        <v>2204</v>
      </c>
      <c r="H430" s="143">
        <f t="shared" si="108"/>
        <v>2.964028776978417</v>
      </c>
      <c r="I430" s="142">
        <v>4668</v>
      </c>
      <c r="J430" s="143">
        <f t="shared" si="109"/>
        <v>1.117967332123412</v>
      </c>
      <c r="K430" s="142"/>
      <c r="L430" s="143"/>
      <c r="M430" s="143"/>
    </row>
    <row r="431" spans="2:14" x14ac:dyDescent="0.25">
      <c r="B431" s="141" t="s">
        <v>157</v>
      </c>
      <c r="C431" s="142">
        <v>59957</v>
      </c>
      <c r="D431" s="143">
        <v>-4.7712075729419823E-2</v>
      </c>
      <c r="E431" s="142">
        <v>3908</v>
      </c>
      <c r="F431" s="143">
        <f t="shared" si="107"/>
        <v>-0.93481995430058207</v>
      </c>
      <c r="G431" s="142">
        <v>14191</v>
      </c>
      <c r="H431" s="143">
        <f t="shared" si="108"/>
        <v>2.6312691914022519</v>
      </c>
      <c r="I431" s="142">
        <v>31890</v>
      </c>
      <c r="J431" s="143">
        <f t="shared" si="109"/>
        <v>1.2471989288985976</v>
      </c>
      <c r="K431" s="142"/>
      <c r="L431" s="143"/>
      <c r="M431" s="143"/>
    </row>
    <row r="432" spans="2:14" x14ac:dyDescent="0.25">
      <c r="B432" s="141" t="s">
        <v>159</v>
      </c>
      <c r="C432" s="142">
        <v>132175</v>
      </c>
      <c r="D432" s="143">
        <v>-3.3525884761626212E-2</v>
      </c>
      <c r="E432" s="142">
        <v>7605</v>
      </c>
      <c r="F432" s="143">
        <f t="shared" si="107"/>
        <v>-0.9424626442216758</v>
      </c>
      <c r="G432" s="142">
        <v>67172</v>
      </c>
      <c r="H432" s="143">
        <f t="shared" si="108"/>
        <v>7.8326101249178173</v>
      </c>
      <c r="I432" s="142">
        <v>91214</v>
      </c>
      <c r="J432" s="143">
        <f t="shared" si="109"/>
        <v>0.35791698922169957</v>
      </c>
      <c r="K432" s="142"/>
      <c r="L432" s="143"/>
      <c r="M432" s="143"/>
    </row>
    <row r="433" spans="2:14" x14ac:dyDescent="0.25">
      <c r="B433" s="141" t="s">
        <v>161</v>
      </c>
      <c r="C433" s="142">
        <v>138359</v>
      </c>
      <c r="D433" s="143">
        <v>-4.8398855539354635E-2</v>
      </c>
      <c r="E433" s="142">
        <v>5352</v>
      </c>
      <c r="F433" s="143">
        <f t="shared" si="107"/>
        <v>-0.96131802051185689</v>
      </c>
      <c r="G433" s="142">
        <v>63983</v>
      </c>
      <c r="H433" s="143">
        <f t="shared" si="108"/>
        <v>10.954970104633782</v>
      </c>
      <c r="I433" s="142">
        <v>88432</v>
      </c>
      <c r="J433" s="143">
        <f t="shared" si="109"/>
        <v>0.38211712486129135</v>
      </c>
      <c r="K433" s="142"/>
      <c r="L433" s="143"/>
      <c r="M433" s="143"/>
    </row>
    <row r="434" spans="2:14" ht="15.75" x14ac:dyDescent="0.25">
      <c r="B434" s="144" t="s">
        <v>121</v>
      </c>
      <c r="C434" s="145">
        <v>847396</v>
      </c>
      <c r="D434" s="146">
        <v>-0.11351349089448315</v>
      </c>
      <c r="E434" s="145">
        <v>356220</v>
      </c>
      <c r="F434" s="146">
        <f t="shared" si="107"/>
        <v>-0.57962983068128715</v>
      </c>
      <c r="G434" s="145">
        <v>171613</v>
      </c>
      <c r="H434" s="146">
        <f t="shared" si="108"/>
        <v>-0.518238728875414</v>
      </c>
      <c r="I434" s="145">
        <v>432862</v>
      </c>
      <c r="J434" s="146">
        <f t="shared" si="109"/>
        <v>1.5223147430555959</v>
      </c>
      <c r="K434" s="145">
        <v>297195</v>
      </c>
      <c r="L434" s="146">
        <v>0.46948735191155233</v>
      </c>
      <c r="M434" s="146">
        <v>-0.36857167745622743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49"/>
      <c r="G437" s="149"/>
      <c r="I437" s="149"/>
      <c r="K437" s="149"/>
    </row>
    <row r="443" spans="2:14" ht="48.75" customHeight="1" thickBot="1" x14ac:dyDescent="0.3">
      <c r="B443" s="307" t="str">
        <f>CONCATENATE("Pernoctaciones realizadas por los procedentes de ",C445," en los establecimientos alojativos de Tenerife (hotel + apartamento)")</f>
        <v>Pernoctaciones realizadas por los procedentes de Portugal en los establecimientos alojativos de Tenerife (hotel + apartamento)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1" t="s">
        <v>213</v>
      </c>
    </row>
    <row r="444" spans="2:14" ht="10.5" customHeight="1" thickBot="1" x14ac:dyDescent="0.3">
      <c r="B444" s="134"/>
      <c r="C444" s="135"/>
      <c r="D444" s="134"/>
      <c r="E444" s="134"/>
      <c r="F444" s="134"/>
      <c r="G444" s="134"/>
      <c r="H444" s="134"/>
      <c r="I444" s="134"/>
      <c r="J444" s="134"/>
      <c r="K444" s="4"/>
      <c r="L444" s="4"/>
      <c r="N444" s="1" t="s">
        <v>214</v>
      </c>
    </row>
    <row r="445" spans="2:14" ht="22.5" thickTop="1" thickBot="1" x14ac:dyDescent="0.3">
      <c r="B445" s="150" t="str">
        <f>C445</f>
        <v>Portugal</v>
      </c>
      <c r="C445" s="317" t="s">
        <v>227</v>
      </c>
      <c r="D445" s="318"/>
      <c r="E445" s="318"/>
      <c r="F445" s="318"/>
      <c r="G445" s="318"/>
      <c r="H445" s="318"/>
      <c r="I445" s="318"/>
      <c r="J445" s="318"/>
      <c r="K445" s="318"/>
      <c r="L445" s="318"/>
      <c r="M445" s="319"/>
    </row>
    <row r="446" spans="2:14" ht="22.5" thickTop="1" thickBot="1" x14ac:dyDescent="0.3">
      <c r="B446" s="13"/>
      <c r="C446" s="320">
        <v>2019</v>
      </c>
      <c r="D446" s="321"/>
      <c r="E446" s="322">
        <v>2020</v>
      </c>
      <c r="F446" s="321"/>
      <c r="G446" s="322">
        <v>2021</v>
      </c>
      <c r="H446" s="321"/>
      <c r="I446" s="322">
        <v>2022</v>
      </c>
      <c r="J446" s="321"/>
      <c r="K446" s="322">
        <v>2023</v>
      </c>
      <c r="L446" s="323"/>
      <c r="M446" s="324"/>
    </row>
    <row r="447" spans="2:14" ht="16.5" thickTop="1" thickBot="1" x14ac:dyDescent="0.3">
      <c r="B447" s="16"/>
      <c r="C447" s="137" t="s">
        <v>135</v>
      </c>
      <c r="D447" s="138" t="str">
        <f>CONCATENATE("var. ",RIGHT(C446,2),"/",RIGHT(C446-1,2))</f>
        <v>var. 19/18</v>
      </c>
      <c r="E447" s="139" t="s">
        <v>135</v>
      </c>
      <c r="F447" s="138" t="str">
        <f>CONCATENATE("var. ",RIGHT(E446,2),"/",RIGHT(E446-1,2))</f>
        <v>var. 20/19</v>
      </c>
      <c r="G447" s="139" t="s">
        <v>135</v>
      </c>
      <c r="H447" s="138" t="s">
        <v>517</v>
      </c>
      <c r="I447" s="139" t="s">
        <v>135</v>
      </c>
      <c r="J447" s="138" t="s">
        <v>136</v>
      </c>
      <c r="K447" s="139" t="s">
        <v>135</v>
      </c>
      <c r="L447" s="138" t="s">
        <v>528</v>
      </c>
      <c r="M447" s="138" t="s">
        <v>519</v>
      </c>
    </row>
    <row r="448" spans="2:14" x14ac:dyDescent="0.25">
      <c r="B448" s="141" t="s">
        <v>139</v>
      </c>
      <c r="C448" s="142">
        <v>1983</v>
      </c>
      <c r="D448" s="143">
        <v>0.17545939537640787</v>
      </c>
      <c r="E448" s="142">
        <v>2602</v>
      </c>
      <c r="F448" s="143">
        <f t="shared" ref="F448:F460" si="113">IFERROR(E448/C448-1,"-")</f>
        <v>0.31215330307614719</v>
      </c>
      <c r="G448" s="142">
        <v>670</v>
      </c>
      <c r="H448" s="143">
        <f t="shared" ref="H448:H460" si="114">IFERROR(G448/E448-1,"-")</f>
        <v>-0.74250576479631047</v>
      </c>
      <c r="I448" s="142">
        <v>2157</v>
      </c>
      <c r="J448" s="143">
        <f t="shared" ref="J448:J460" si="115">IFERROR(I448/G448-1,"-")</f>
        <v>2.2194029850746269</v>
      </c>
      <c r="K448" s="142">
        <v>4591</v>
      </c>
      <c r="L448" s="143">
        <f t="shared" ref="L448:L452" si="116">IFERROR(K448/I448-1,"-")</f>
        <v>1.1284191006026889</v>
      </c>
      <c r="M448" s="143">
        <f t="shared" ref="M448" si="117">K448/C448-1</f>
        <v>1.3151790216843167</v>
      </c>
    </row>
    <row r="449" spans="2:13" x14ac:dyDescent="0.25">
      <c r="B449" s="141" t="s">
        <v>141</v>
      </c>
      <c r="C449" s="142">
        <v>1879</v>
      </c>
      <c r="D449" s="143">
        <v>0.36159420289855082</v>
      </c>
      <c r="E449" s="142">
        <v>2484</v>
      </c>
      <c r="F449" s="143">
        <f t="shared" si="113"/>
        <v>0.32197977647684928</v>
      </c>
      <c r="G449" s="142">
        <v>580</v>
      </c>
      <c r="H449" s="143">
        <f t="shared" si="114"/>
        <v>-0.76650563607085342</v>
      </c>
      <c r="I449" s="142">
        <v>2723</v>
      </c>
      <c r="J449" s="143">
        <f t="shared" si="115"/>
        <v>3.6948275862068964</v>
      </c>
      <c r="K449" s="142">
        <v>4179</v>
      </c>
      <c r="L449" s="143">
        <f t="shared" si="116"/>
        <v>0.53470437017994854</v>
      </c>
      <c r="M449" s="143">
        <f>IFERROR(K449/C449-1,"-")</f>
        <v>1.2240553485896752</v>
      </c>
    </row>
    <row r="450" spans="2:13" x14ac:dyDescent="0.25">
      <c r="B450" s="141" t="s">
        <v>143</v>
      </c>
      <c r="C450" s="142">
        <v>2561</v>
      </c>
      <c r="D450" s="143">
        <v>0.7589285714285714</v>
      </c>
      <c r="E450" s="142">
        <v>715</v>
      </c>
      <c r="F450" s="143">
        <f t="shared" si="113"/>
        <v>-0.72081218274111669</v>
      </c>
      <c r="G450" s="142">
        <v>815</v>
      </c>
      <c r="H450" s="143">
        <f t="shared" si="114"/>
        <v>0.13986013986013979</v>
      </c>
      <c r="I450" s="142">
        <v>3864</v>
      </c>
      <c r="J450" s="143">
        <f t="shared" si="115"/>
        <v>3.7411042944785278</v>
      </c>
      <c r="K450" s="142">
        <v>4973</v>
      </c>
      <c r="L450" s="143">
        <f t="shared" si="116"/>
        <v>0.28700828157349889</v>
      </c>
      <c r="M450" s="143">
        <f t="shared" ref="M450:M452" si="118">IFERROR(K450/C450-1,"-")</f>
        <v>0.94181960171807888</v>
      </c>
    </row>
    <row r="451" spans="2:13" x14ac:dyDescent="0.25">
      <c r="B451" s="141" t="s">
        <v>145</v>
      </c>
      <c r="C451" s="142">
        <v>5152</v>
      </c>
      <c r="D451" s="143">
        <v>1.2083154736390913</v>
      </c>
      <c r="E451" s="142">
        <v>0</v>
      </c>
      <c r="F451" s="143">
        <f t="shared" si="113"/>
        <v>-1</v>
      </c>
      <c r="G451" s="142">
        <v>1278</v>
      </c>
      <c r="H451" s="143" t="str">
        <f t="shared" si="114"/>
        <v>-</v>
      </c>
      <c r="I451" s="142">
        <v>7040</v>
      </c>
      <c r="J451" s="143">
        <f t="shared" si="115"/>
        <v>4.5086071987480434</v>
      </c>
      <c r="K451" s="142">
        <v>9879</v>
      </c>
      <c r="L451" s="143">
        <f t="shared" si="116"/>
        <v>0.4032670454545455</v>
      </c>
      <c r="M451" s="143">
        <f t="shared" si="118"/>
        <v>0.91750776397515521</v>
      </c>
    </row>
    <row r="452" spans="2:13" x14ac:dyDescent="0.25">
      <c r="B452" s="141" t="s">
        <v>147</v>
      </c>
      <c r="C452" s="142">
        <v>5371</v>
      </c>
      <c r="D452" s="143">
        <v>0.82687074829931984</v>
      </c>
      <c r="E452" s="142">
        <v>40</v>
      </c>
      <c r="F452" s="143">
        <f t="shared" si="113"/>
        <v>-0.99255259728169798</v>
      </c>
      <c r="G452" s="142">
        <v>1619</v>
      </c>
      <c r="H452" s="143">
        <f t="shared" si="114"/>
        <v>39.475000000000001</v>
      </c>
      <c r="I452" s="142">
        <v>8644</v>
      </c>
      <c r="J452" s="143">
        <f t="shared" si="115"/>
        <v>4.3390982087708458</v>
      </c>
      <c r="K452" s="142">
        <v>10077</v>
      </c>
      <c r="L452" s="143">
        <f t="shared" si="116"/>
        <v>0.16577973160573811</v>
      </c>
      <c r="M452" s="143">
        <f t="shared" si="118"/>
        <v>0.87618692980822943</v>
      </c>
    </row>
    <row r="453" spans="2:13" x14ac:dyDescent="0.25">
      <c r="B453" s="141" t="s">
        <v>149</v>
      </c>
      <c r="C453" s="142">
        <v>9135</v>
      </c>
      <c r="D453" s="143">
        <v>0.5184507978723405</v>
      </c>
      <c r="E453" s="142">
        <v>18</v>
      </c>
      <c r="F453" s="143">
        <f t="shared" si="113"/>
        <v>-0.99802955665024629</v>
      </c>
      <c r="G453" s="142">
        <v>3488</v>
      </c>
      <c r="H453" s="143">
        <f t="shared" si="114"/>
        <v>192.77777777777777</v>
      </c>
      <c r="I453" s="142">
        <v>13299</v>
      </c>
      <c r="J453" s="143">
        <f t="shared" si="115"/>
        <v>2.8127866972477062</v>
      </c>
      <c r="K453" s="142"/>
      <c r="L453" s="143"/>
      <c r="M453" s="143"/>
    </row>
    <row r="454" spans="2:13" x14ac:dyDescent="0.25">
      <c r="B454" s="141" t="s">
        <v>151</v>
      </c>
      <c r="C454" s="142">
        <v>11879</v>
      </c>
      <c r="D454" s="143">
        <v>-1.1730449251247888E-2</v>
      </c>
      <c r="E454" s="142">
        <v>1306</v>
      </c>
      <c r="F454" s="143">
        <f t="shared" si="113"/>
        <v>-0.89005808569744926</v>
      </c>
      <c r="G454" s="142">
        <v>7522</v>
      </c>
      <c r="H454" s="143">
        <f t="shared" si="114"/>
        <v>4.7595712098009191</v>
      </c>
      <c r="I454" s="142">
        <v>17670</v>
      </c>
      <c r="J454" s="143">
        <f t="shared" si="115"/>
        <v>1.3491092794469557</v>
      </c>
      <c r="K454" s="142"/>
      <c r="L454" s="143"/>
      <c r="M454" s="143"/>
    </row>
    <row r="455" spans="2:13" x14ac:dyDescent="0.25">
      <c r="B455" s="141" t="s">
        <v>153</v>
      </c>
      <c r="C455" s="142">
        <v>14934</v>
      </c>
      <c r="D455" s="143">
        <v>-0.24769533021006496</v>
      </c>
      <c r="E455" s="142">
        <v>4510</v>
      </c>
      <c r="F455" s="143">
        <f t="shared" si="113"/>
        <v>-0.69800455336815315</v>
      </c>
      <c r="G455" s="142">
        <v>13085</v>
      </c>
      <c r="H455" s="143">
        <f t="shared" si="114"/>
        <v>1.9013303769401331</v>
      </c>
      <c r="I455" s="142">
        <v>23894</v>
      </c>
      <c r="J455" s="143">
        <f t="shared" si="115"/>
        <v>0.82606037447458913</v>
      </c>
      <c r="K455" s="142"/>
      <c r="L455" s="143"/>
      <c r="M455" s="143"/>
    </row>
    <row r="456" spans="2:13" x14ac:dyDescent="0.25">
      <c r="B456" s="141" t="s">
        <v>155</v>
      </c>
      <c r="C456" s="142">
        <v>12356</v>
      </c>
      <c r="D456" s="143">
        <v>0.18318490855118252</v>
      </c>
      <c r="E456" s="142">
        <v>3491</v>
      </c>
      <c r="F456" s="143">
        <f t="shared" si="113"/>
        <v>-0.71746519909355777</v>
      </c>
      <c r="G456" s="142">
        <v>10958</v>
      </c>
      <c r="H456" s="143">
        <f t="shared" si="114"/>
        <v>2.1389286737324551</v>
      </c>
      <c r="I456" s="142">
        <v>17551</v>
      </c>
      <c r="J456" s="143">
        <f t="shared" si="115"/>
        <v>0.60166088702317944</v>
      </c>
      <c r="K456" s="142"/>
      <c r="L456" s="143"/>
      <c r="M456" s="143"/>
    </row>
    <row r="457" spans="2:13" x14ac:dyDescent="0.25">
      <c r="B457" s="141" t="s">
        <v>157</v>
      </c>
      <c r="C457" s="142">
        <v>6020</v>
      </c>
      <c r="D457" s="143">
        <v>1.1324831739284451</v>
      </c>
      <c r="E457" s="142">
        <v>1498</v>
      </c>
      <c r="F457" s="143">
        <f t="shared" si="113"/>
        <v>-0.75116279069767444</v>
      </c>
      <c r="G457" s="142">
        <v>5128</v>
      </c>
      <c r="H457" s="143">
        <f t="shared" si="114"/>
        <v>2.423230974632844</v>
      </c>
      <c r="I457" s="142">
        <v>8601</v>
      </c>
      <c r="J457" s="143">
        <f t="shared" si="115"/>
        <v>0.67726209048361929</v>
      </c>
      <c r="K457" s="142"/>
      <c r="L457" s="143"/>
      <c r="M457" s="143"/>
    </row>
    <row r="458" spans="2:13" x14ac:dyDescent="0.25">
      <c r="B458" s="141" t="s">
        <v>159</v>
      </c>
      <c r="C458" s="142">
        <v>3441</v>
      </c>
      <c r="D458" s="143">
        <v>0.80251440544787855</v>
      </c>
      <c r="E458" s="142">
        <v>693</v>
      </c>
      <c r="F458" s="143">
        <f t="shared" si="113"/>
        <v>-0.79860505666957282</v>
      </c>
      <c r="G458" s="142">
        <v>4470</v>
      </c>
      <c r="H458" s="143">
        <f t="shared" si="114"/>
        <v>5.4502164502164501</v>
      </c>
      <c r="I458" s="142">
        <v>5930</v>
      </c>
      <c r="J458" s="143">
        <f t="shared" si="115"/>
        <v>0.32662192393736023</v>
      </c>
      <c r="K458" s="142"/>
      <c r="L458" s="143"/>
      <c r="M458" s="143"/>
    </row>
    <row r="459" spans="2:13" x14ac:dyDescent="0.25">
      <c r="B459" s="141" t="s">
        <v>161</v>
      </c>
      <c r="C459" s="142">
        <v>3477</v>
      </c>
      <c r="D459" s="143">
        <v>0.85045236828100057</v>
      </c>
      <c r="E459" s="142">
        <v>877</v>
      </c>
      <c r="F459" s="143">
        <f t="shared" si="113"/>
        <v>-0.74777106701179186</v>
      </c>
      <c r="G459" s="142">
        <v>3416</v>
      </c>
      <c r="H459" s="143">
        <f t="shared" si="114"/>
        <v>2.8950969213226911</v>
      </c>
      <c r="I459" s="142">
        <v>4755</v>
      </c>
      <c r="J459" s="143">
        <f t="shared" si="115"/>
        <v>0.39197892271662771</v>
      </c>
      <c r="K459" s="142"/>
      <c r="L459" s="143"/>
      <c r="M459" s="143"/>
    </row>
    <row r="460" spans="2:13" ht="15.75" x14ac:dyDescent="0.25">
      <c r="B460" s="144" t="s">
        <v>121</v>
      </c>
      <c r="C460" s="145">
        <v>78188</v>
      </c>
      <c r="D460" s="146">
        <v>0.20777916801828944</v>
      </c>
      <c r="E460" s="145">
        <v>18234</v>
      </c>
      <c r="F460" s="146">
        <f t="shared" si="113"/>
        <v>-0.76679285823911592</v>
      </c>
      <c r="G460" s="145">
        <v>53029</v>
      </c>
      <c r="H460" s="146">
        <f t="shared" si="114"/>
        <v>1.908248327300647</v>
      </c>
      <c r="I460" s="145">
        <v>116128</v>
      </c>
      <c r="J460" s="146">
        <f t="shared" si="115"/>
        <v>1.189896094589753</v>
      </c>
      <c r="K460" s="145">
        <v>33699</v>
      </c>
      <c r="L460" s="146">
        <v>0.37952349762567539</v>
      </c>
      <c r="M460" s="146">
        <v>0.98861088162398203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49"/>
      <c r="G463" s="149"/>
      <c r="I463" s="149"/>
      <c r="K463" s="149"/>
    </row>
    <row r="466" spans="2:14" ht="48.75" customHeight="1" thickBot="1" x14ac:dyDescent="0.3">
      <c r="B466" s="307" t="str">
        <f>CONCATENATE("Pernoctaciones realizadas por los procedentes de ",C468," en los establecimientos alojativos de Tenerife (hotel + apartamento)")</f>
        <v>Pernoctaciones realizadas por los procedentes de Polonia en los establecimientos alojativos de Tenerife (hotel + apartamento)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1" t="s">
        <v>213</v>
      </c>
    </row>
    <row r="467" spans="2:14" ht="10.5" customHeight="1" thickBot="1" x14ac:dyDescent="0.3">
      <c r="B467" s="134"/>
      <c r="C467" s="135"/>
      <c r="D467" s="134"/>
      <c r="E467" s="134"/>
      <c r="F467" s="134"/>
      <c r="G467" s="134"/>
      <c r="H467" s="134"/>
      <c r="I467" s="134"/>
      <c r="J467" s="134"/>
      <c r="K467" s="4"/>
      <c r="L467" s="4"/>
      <c r="N467" s="1" t="s">
        <v>214</v>
      </c>
    </row>
    <row r="468" spans="2:14" ht="22.5" thickTop="1" thickBot="1" x14ac:dyDescent="0.3">
      <c r="B468" s="150" t="str">
        <f>C468</f>
        <v>Polonia</v>
      </c>
      <c r="C468" s="317" t="s">
        <v>229</v>
      </c>
      <c r="D468" s="318"/>
      <c r="E468" s="318"/>
      <c r="F468" s="318"/>
      <c r="G468" s="318"/>
      <c r="H468" s="318"/>
      <c r="I468" s="318"/>
      <c r="J468" s="318"/>
      <c r="K468" s="318"/>
      <c r="L468" s="318"/>
      <c r="M468" s="319"/>
    </row>
    <row r="469" spans="2:14" ht="22.5" thickTop="1" thickBot="1" x14ac:dyDescent="0.3">
      <c r="B469" s="13"/>
      <c r="C469" s="320">
        <v>2019</v>
      </c>
      <c r="D469" s="321"/>
      <c r="E469" s="322">
        <v>2020</v>
      </c>
      <c r="F469" s="321"/>
      <c r="G469" s="322">
        <v>2021</v>
      </c>
      <c r="H469" s="321"/>
      <c r="I469" s="322">
        <v>2022</v>
      </c>
      <c r="J469" s="321"/>
      <c r="K469" s="322">
        <v>2023</v>
      </c>
      <c r="L469" s="323"/>
      <c r="M469" s="324"/>
    </row>
    <row r="470" spans="2:14" ht="16.5" thickTop="1" thickBot="1" x14ac:dyDescent="0.3">
      <c r="B470" s="16"/>
      <c r="C470" s="137" t="s">
        <v>135</v>
      </c>
      <c r="D470" s="138" t="str">
        <f>CONCATENATE("var. ",RIGHT(C469,2),"/",RIGHT(C469-1,2))</f>
        <v>var. 19/18</v>
      </c>
      <c r="E470" s="139" t="s">
        <v>135</v>
      </c>
      <c r="F470" s="138" t="str">
        <f>CONCATENATE("var. ",RIGHT(E469,2),"/",RIGHT(E469-1,2))</f>
        <v>var. 20/19</v>
      </c>
      <c r="G470" s="139" t="s">
        <v>135</v>
      </c>
      <c r="H470" s="138" t="s">
        <v>517</v>
      </c>
      <c r="I470" s="139" t="s">
        <v>135</v>
      </c>
      <c r="J470" s="138" t="s">
        <v>136</v>
      </c>
      <c r="K470" s="139" t="s">
        <v>135</v>
      </c>
      <c r="L470" s="138" t="s">
        <v>528</v>
      </c>
      <c r="M470" s="138" t="s">
        <v>519</v>
      </c>
    </row>
    <row r="471" spans="2:14" x14ac:dyDescent="0.25">
      <c r="B471" s="141" t="s">
        <v>139</v>
      </c>
      <c r="C471" s="142">
        <v>26105</v>
      </c>
      <c r="D471" s="143">
        <v>-2.7819156859824168E-2</v>
      </c>
      <c r="E471" s="142">
        <v>36486</v>
      </c>
      <c r="F471" s="143">
        <f t="shared" ref="F471:F483" si="119">IFERROR(E471/C471-1,"-")</f>
        <v>0.39766328289599695</v>
      </c>
      <c r="G471" s="142">
        <v>17064</v>
      </c>
      <c r="H471" s="143">
        <f t="shared" ref="H471:H483" si="120">IFERROR(G471/E471-1,"-")</f>
        <v>-0.5323137641835225</v>
      </c>
      <c r="I471" s="142">
        <v>54906</v>
      </c>
      <c r="J471" s="143">
        <f t="shared" ref="J471:J483" si="121">IFERROR(I471/G471-1,"-")</f>
        <v>2.2176511954992968</v>
      </c>
      <c r="K471" s="142">
        <v>66131</v>
      </c>
      <c r="L471" s="143">
        <f t="shared" ref="L471:L475" si="122">IFERROR(K471/I471-1,"-")</f>
        <v>0.20444031617673852</v>
      </c>
      <c r="M471" s="143">
        <f t="shared" ref="M471" si="123">K471/C471-1</f>
        <v>1.5332694886037159</v>
      </c>
    </row>
    <row r="472" spans="2:14" x14ac:dyDescent="0.25">
      <c r="B472" s="141" t="s">
        <v>141</v>
      </c>
      <c r="C472" s="142">
        <v>26973</v>
      </c>
      <c r="D472" s="143">
        <v>1.6200128094036037E-2</v>
      </c>
      <c r="E472" s="142">
        <v>43714</v>
      </c>
      <c r="F472" s="143">
        <f t="shared" si="119"/>
        <v>0.62065769473176879</v>
      </c>
      <c r="G472" s="142">
        <v>12103</v>
      </c>
      <c r="H472" s="143">
        <f t="shared" si="120"/>
        <v>-0.72313217733449231</v>
      </c>
      <c r="I472" s="142">
        <v>51776</v>
      </c>
      <c r="J472" s="143">
        <f t="shared" si="121"/>
        <v>3.2779476162934813</v>
      </c>
      <c r="K472" s="142">
        <v>66015</v>
      </c>
      <c r="L472" s="143">
        <f t="shared" si="122"/>
        <v>0.27501158838071693</v>
      </c>
      <c r="M472" s="143">
        <f>IFERROR(K472/C472-1,"-")</f>
        <v>1.4474474474474475</v>
      </c>
    </row>
    <row r="473" spans="2:14" x14ac:dyDescent="0.25">
      <c r="B473" s="141" t="s">
        <v>143</v>
      </c>
      <c r="C473" s="142">
        <v>28004</v>
      </c>
      <c r="D473" s="143">
        <v>3.9726739437142555E-2</v>
      </c>
      <c r="E473" s="142">
        <v>14635</v>
      </c>
      <c r="F473" s="143">
        <f t="shared" si="119"/>
        <v>-0.47739608627338947</v>
      </c>
      <c r="G473" s="142">
        <v>15648</v>
      </c>
      <c r="H473" s="143">
        <f t="shared" si="120"/>
        <v>6.9217628971643297E-2</v>
      </c>
      <c r="I473" s="142">
        <v>40134</v>
      </c>
      <c r="J473" s="143">
        <f t="shared" si="121"/>
        <v>1.5648006134969323</v>
      </c>
      <c r="K473" s="142">
        <v>51192</v>
      </c>
      <c r="L473" s="143">
        <f t="shared" si="122"/>
        <v>0.27552698460158465</v>
      </c>
      <c r="M473" s="143">
        <f t="shared" ref="M473:M475" si="124">IFERROR(K473/C473-1,"-")</f>
        <v>0.82802456791886869</v>
      </c>
    </row>
    <row r="474" spans="2:14" x14ac:dyDescent="0.25">
      <c r="B474" s="141" t="s">
        <v>145</v>
      </c>
      <c r="C474" s="142">
        <v>29381</v>
      </c>
      <c r="D474" s="143">
        <v>-7.4380946380190327E-2</v>
      </c>
      <c r="E474" s="142">
        <v>0</v>
      </c>
      <c r="F474" s="143">
        <f t="shared" si="119"/>
        <v>-1</v>
      </c>
      <c r="G474" s="142">
        <v>18421</v>
      </c>
      <c r="H474" s="143" t="str">
        <f t="shared" si="120"/>
        <v>-</v>
      </c>
      <c r="I474" s="142">
        <v>40865</v>
      </c>
      <c r="J474" s="143">
        <f t="shared" si="121"/>
        <v>1.2183920525487215</v>
      </c>
      <c r="K474" s="142">
        <v>52466</v>
      </c>
      <c r="L474" s="143">
        <f t="shared" si="122"/>
        <v>0.28388596598556215</v>
      </c>
      <c r="M474" s="143">
        <f t="shared" si="124"/>
        <v>0.78571185459991155</v>
      </c>
    </row>
    <row r="475" spans="2:14" x14ac:dyDescent="0.25">
      <c r="B475" s="141" t="s">
        <v>147</v>
      </c>
      <c r="C475" s="142">
        <v>27634</v>
      </c>
      <c r="D475" s="143">
        <v>-0.25663097864098561</v>
      </c>
      <c r="E475" s="142">
        <v>5</v>
      </c>
      <c r="F475" s="143">
        <f t="shared" si="119"/>
        <v>-0.9998190634725338</v>
      </c>
      <c r="G475" s="142">
        <v>23250</v>
      </c>
      <c r="H475" s="143">
        <f t="shared" si="120"/>
        <v>4649</v>
      </c>
      <c r="I475" s="142">
        <v>50794</v>
      </c>
      <c r="J475" s="143">
        <f t="shared" si="121"/>
        <v>1.1846881720430109</v>
      </c>
      <c r="K475" s="142">
        <v>52494</v>
      </c>
      <c r="L475" s="143">
        <f t="shared" si="122"/>
        <v>3.3468519903925742E-2</v>
      </c>
      <c r="M475" s="143">
        <f t="shared" si="124"/>
        <v>0.89961641456177177</v>
      </c>
    </row>
    <row r="476" spans="2:14" x14ac:dyDescent="0.25">
      <c r="B476" s="141" t="s">
        <v>149</v>
      </c>
      <c r="C476" s="142">
        <v>34296</v>
      </c>
      <c r="D476" s="143">
        <v>-0.26457091392546206</v>
      </c>
      <c r="E476" s="142">
        <v>58</v>
      </c>
      <c r="F476" s="143">
        <f t="shared" si="119"/>
        <v>-0.99830884068112902</v>
      </c>
      <c r="G476" s="142">
        <v>28910</v>
      </c>
      <c r="H476" s="143">
        <f t="shared" si="120"/>
        <v>497.44827586206895</v>
      </c>
      <c r="I476" s="142">
        <v>52458</v>
      </c>
      <c r="J476" s="143">
        <f t="shared" si="121"/>
        <v>0.81452784503631959</v>
      </c>
      <c r="K476" s="142"/>
      <c r="L476" s="143"/>
      <c r="M476" s="143"/>
    </row>
    <row r="477" spans="2:14" x14ac:dyDescent="0.25">
      <c r="B477" s="141" t="s">
        <v>151</v>
      </c>
      <c r="C477" s="142">
        <v>39742</v>
      </c>
      <c r="D477" s="143">
        <v>-0.1595042720582015</v>
      </c>
      <c r="E477" s="142">
        <v>14791</v>
      </c>
      <c r="F477" s="143">
        <f t="shared" si="119"/>
        <v>-0.62782446781742229</v>
      </c>
      <c r="G477" s="142">
        <v>60069</v>
      </c>
      <c r="H477" s="143">
        <f t="shared" si="120"/>
        <v>3.0611858562639442</v>
      </c>
      <c r="I477" s="142">
        <v>75227</v>
      </c>
      <c r="J477" s="143">
        <f t="shared" si="121"/>
        <v>0.25234313872380087</v>
      </c>
      <c r="K477" s="142"/>
      <c r="L477" s="143"/>
      <c r="M477" s="143"/>
    </row>
    <row r="478" spans="2:14" x14ac:dyDescent="0.25">
      <c r="B478" s="141" t="s">
        <v>153</v>
      </c>
      <c r="C478" s="142">
        <v>41905</v>
      </c>
      <c r="D478" s="143">
        <v>-9.1056981107520141E-2</v>
      </c>
      <c r="E478" s="142">
        <v>30805</v>
      </c>
      <c r="F478" s="143">
        <f t="shared" si="119"/>
        <v>-0.26488485860875788</v>
      </c>
      <c r="G478" s="142">
        <v>61305</v>
      </c>
      <c r="H478" s="143">
        <f t="shared" si="120"/>
        <v>0.99009900990099009</v>
      </c>
      <c r="I478" s="142">
        <v>68394</v>
      </c>
      <c r="J478" s="143">
        <f t="shared" si="121"/>
        <v>0.11563494005382924</v>
      </c>
      <c r="K478" s="142"/>
      <c r="L478" s="143"/>
      <c r="M478" s="143"/>
    </row>
    <row r="479" spans="2:14" x14ac:dyDescent="0.25">
      <c r="B479" s="141" t="s">
        <v>155</v>
      </c>
      <c r="C479" s="142">
        <v>36590</v>
      </c>
      <c r="D479" s="143">
        <v>-0.17736459902425861</v>
      </c>
      <c r="E479" s="142">
        <v>14680</v>
      </c>
      <c r="F479" s="143">
        <f t="shared" si="119"/>
        <v>-0.59879748565181745</v>
      </c>
      <c r="G479" s="142">
        <v>55509</v>
      </c>
      <c r="H479" s="143">
        <f t="shared" si="120"/>
        <v>2.781267029972752</v>
      </c>
      <c r="I479" s="142">
        <v>61304</v>
      </c>
      <c r="J479" s="143">
        <f t="shared" si="121"/>
        <v>0.10439748509250757</v>
      </c>
      <c r="K479" s="142"/>
      <c r="L479" s="143"/>
      <c r="M479" s="143"/>
    </row>
    <row r="480" spans="2:14" x14ac:dyDescent="0.25">
      <c r="B480" s="141" t="s">
        <v>157</v>
      </c>
      <c r="C480" s="142">
        <v>30591</v>
      </c>
      <c r="D480" s="143">
        <v>9.1044037605145789E-3</v>
      </c>
      <c r="E480" s="142">
        <v>14802</v>
      </c>
      <c r="F480" s="143">
        <f t="shared" si="119"/>
        <v>-0.51613219574384628</v>
      </c>
      <c r="G480" s="142">
        <v>38024</v>
      </c>
      <c r="H480" s="143">
        <f t="shared" si="120"/>
        <v>1.5688420483718417</v>
      </c>
      <c r="I480" s="142">
        <v>50955</v>
      </c>
      <c r="J480" s="143">
        <f t="shared" si="121"/>
        <v>0.34007468966968224</v>
      </c>
      <c r="K480" s="142"/>
      <c r="L480" s="143"/>
      <c r="M480" s="143"/>
    </row>
    <row r="481" spans="2:14" x14ac:dyDescent="0.25">
      <c r="B481" s="141" t="s">
        <v>159</v>
      </c>
      <c r="C481" s="142">
        <v>27523</v>
      </c>
      <c r="D481" s="143">
        <v>0.19162661817552062</v>
      </c>
      <c r="E481" s="142">
        <v>14022</v>
      </c>
      <c r="F481" s="143">
        <f t="shared" si="119"/>
        <v>-0.49053518875122626</v>
      </c>
      <c r="G481" s="142">
        <v>39045</v>
      </c>
      <c r="H481" s="143">
        <f t="shared" si="120"/>
        <v>1.7845528455284554</v>
      </c>
      <c r="I481" s="142">
        <v>45432</v>
      </c>
      <c r="J481" s="143">
        <f t="shared" si="121"/>
        <v>0.16358048405685754</v>
      </c>
      <c r="K481" s="142"/>
      <c r="L481" s="143"/>
      <c r="M481" s="143"/>
    </row>
    <row r="482" spans="2:14" x14ac:dyDescent="0.25">
      <c r="B482" s="141" t="s">
        <v>161</v>
      </c>
      <c r="C482" s="142">
        <v>29928</v>
      </c>
      <c r="D482" s="143">
        <v>0.18161718256475057</v>
      </c>
      <c r="E482" s="142">
        <v>18225</v>
      </c>
      <c r="F482" s="143">
        <f t="shared" si="119"/>
        <v>-0.39103849238171617</v>
      </c>
      <c r="G482" s="142">
        <v>45443</v>
      </c>
      <c r="H482" s="143">
        <f t="shared" si="120"/>
        <v>1.4934430727023318</v>
      </c>
      <c r="I482" s="142">
        <v>46229</v>
      </c>
      <c r="J482" s="143">
        <f t="shared" si="121"/>
        <v>1.7296393283894096E-2</v>
      </c>
      <c r="K482" s="142"/>
      <c r="L482" s="143"/>
      <c r="M482" s="143"/>
    </row>
    <row r="483" spans="2:14" ht="15.75" x14ac:dyDescent="0.25">
      <c r="B483" s="144" t="s">
        <v>121</v>
      </c>
      <c r="C483" s="145">
        <v>378672</v>
      </c>
      <c r="D483" s="146">
        <v>-8.1973889959634949E-2</v>
      </c>
      <c r="E483" s="145">
        <v>202223</v>
      </c>
      <c r="F483" s="146">
        <f t="shared" si="119"/>
        <v>-0.46596790890269146</v>
      </c>
      <c r="G483" s="145">
        <v>414791</v>
      </c>
      <c r="H483" s="146">
        <f t="shared" si="120"/>
        <v>1.0511563966512218</v>
      </c>
      <c r="I483" s="145">
        <v>638474</v>
      </c>
      <c r="J483" s="146">
        <f t="shared" si="121"/>
        <v>0.53926676326149803</v>
      </c>
      <c r="K483" s="145">
        <v>288298</v>
      </c>
      <c r="L483" s="146">
        <v>0.20892336722926941</v>
      </c>
      <c r="M483" s="146">
        <v>1.0876485368979774</v>
      </c>
    </row>
    <row r="484" spans="2:14" ht="6" customHeight="1" x14ac:dyDescent="0.25"/>
    <row r="485" spans="2:14" x14ac:dyDescent="0.25">
      <c r="B485" s="49" t="s">
        <v>108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49"/>
      <c r="G486" s="149"/>
      <c r="I486" s="149"/>
      <c r="K486" s="149"/>
    </row>
    <row r="493" spans="2:14" ht="48.75" customHeight="1" thickBot="1" x14ac:dyDescent="0.3">
      <c r="B493" s="307" t="str">
        <f>CONCATENATE("Pernoctaciones realizadas por los procedentes de ",C495," en los establecimientos alojativos de Tenerife (hotel + apartamento)")</f>
        <v>Pernoctaciones realizadas por los procedentes de Islandia en los establecimientos alojativos de Tenerife (hotel + apartamento)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1" t="s">
        <v>213</v>
      </c>
    </row>
    <row r="494" spans="2:14" ht="10.5" customHeight="1" thickBot="1" x14ac:dyDescent="0.3">
      <c r="B494" s="134"/>
      <c r="C494" s="135"/>
      <c r="D494" s="134"/>
      <c r="E494" s="134"/>
      <c r="F494" s="134"/>
      <c r="G494" s="134"/>
      <c r="H494" s="134"/>
      <c r="I494" s="134"/>
      <c r="J494" s="134"/>
      <c r="K494" s="4"/>
      <c r="L494" s="4"/>
      <c r="N494" s="1" t="s">
        <v>214</v>
      </c>
    </row>
    <row r="495" spans="2:14" ht="22.5" thickTop="1" thickBot="1" x14ac:dyDescent="0.3">
      <c r="B495" s="150" t="str">
        <f>C495</f>
        <v>Islandia</v>
      </c>
      <c r="C495" s="317" t="s">
        <v>231</v>
      </c>
      <c r="D495" s="318"/>
      <c r="E495" s="318"/>
      <c r="F495" s="318"/>
      <c r="G495" s="318"/>
      <c r="H495" s="318"/>
      <c r="I495" s="318"/>
      <c r="J495" s="318"/>
      <c r="K495" s="318"/>
      <c r="L495" s="318"/>
      <c r="M495" s="319"/>
    </row>
    <row r="496" spans="2:14" ht="22.5" thickTop="1" thickBot="1" x14ac:dyDescent="0.3">
      <c r="B496" s="13"/>
      <c r="C496" s="320">
        <v>2019</v>
      </c>
      <c r="D496" s="321"/>
      <c r="E496" s="322">
        <v>2020</v>
      </c>
      <c r="F496" s="321"/>
      <c r="G496" s="322">
        <v>2021</v>
      </c>
      <c r="H496" s="321"/>
      <c r="I496" s="322">
        <v>2022</v>
      </c>
      <c r="J496" s="321"/>
      <c r="K496" s="322">
        <v>2023</v>
      </c>
      <c r="L496" s="323"/>
      <c r="M496" s="324"/>
    </row>
    <row r="497" spans="2:13" ht="16.5" thickTop="1" thickBot="1" x14ac:dyDescent="0.3">
      <c r="B497" s="16"/>
      <c r="C497" s="137" t="s">
        <v>135</v>
      </c>
      <c r="D497" s="138" t="str">
        <f>CONCATENATE("var. ",RIGHT(C496,2),"/",RIGHT(C496-1,2))</f>
        <v>var. 19/18</v>
      </c>
      <c r="E497" s="139" t="s">
        <v>135</v>
      </c>
      <c r="F497" s="138" t="str">
        <f>CONCATENATE("var. ",RIGHT(E496,2),"/",RIGHT(E496-1,2))</f>
        <v>var. 20/19</v>
      </c>
      <c r="G497" s="139" t="s">
        <v>135</v>
      </c>
      <c r="H497" s="138" t="s">
        <v>517</v>
      </c>
      <c r="I497" s="139" t="s">
        <v>135</v>
      </c>
      <c r="J497" s="138" t="s">
        <v>136</v>
      </c>
      <c r="K497" s="139" t="s">
        <v>135</v>
      </c>
      <c r="L497" s="138" t="s">
        <v>528</v>
      </c>
      <c r="M497" s="138" t="s">
        <v>519</v>
      </c>
    </row>
    <row r="498" spans="2:13" x14ac:dyDescent="0.25">
      <c r="B498" s="141" t="s">
        <v>139</v>
      </c>
      <c r="C498" s="142">
        <v>18154</v>
      </c>
      <c r="D498" s="143">
        <v>0.15564326182443189</v>
      </c>
      <c r="E498" s="142">
        <v>28374</v>
      </c>
      <c r="F498" s="143">
        <f t="shared" ref="F498:F510" si="125">IFERROR(E498/C498-1,"-")</f>
        <v>0.56296133083617939</v>
      </c>
      <c r="G498" s="142">
        <v>641</v>
      </c>
      <c r="H498" s="143">
        <f t="shared" ref="H498:H510" si="126">IFERROR(G498/E498-1,"-")</f>
        <v>-0.97740889546768173</v>
      </c>
      <c r="I498" s="142">
        <v>39108</v>
      </c>
      <c r="J498" s="143">
        <f t="shared" ref="J498:J510" si="127">IFERROR(I498/G498-1,"-")</f>
        <v>60.010920436817472</v>
      </c>
      <c r="K498" s="142">
        <v>47643</v>
      </c>
      <c r="L498" s="143">
        <f t="shared" ref="L498:L502" si="128">IFERROR(K498/I498-1,"-")</f>
        <v>0.21824179196072424</v>
      </c>
      <c r="M498" s="143">
        <f t="shared" ref="M498" si="129">K498/C498-1</f>
        <v>1.6243803018618488</v>
      </c>
    </row>
    <row r="499" spans="2:13" x14ac:dyDescent="0.25">
      <c r="B499" s="141" t="s">
        <v>141</v>
      </c>
      <c r="C499" s="142">
        <v>22843</v>
      </c>
      <c r="D499" s="143">
        <v>3.6245690437307188E-2</v>
      </c>
      <c r="E499" s="142">
        <v>29621</v>
      </c>
      <c r="F499" s="143">
        <f t="shared" si="125"/>
        <v>0.29672109617826026</v>
      </c>
      <c r="G499" s="142">
        <v>2355</v>
      </c>
      <c r="H499" s="143">
        <f t="shared" si="126"/>
        <v>-0.92049559434185202</v>
      </c>
      <c r="I499" s="142">
        <v>38347</v>
      </c>
      <c r="J499" s="143">
        <f t="shared" si="127"/>
        <v>15.283227176220805</v>
      </c>
      <c r="K499" s="142">
        <v>52489</v>
      </c>
      <c r="L499" s="143">
        <f t="shared" si="128"/>
        <v>0.36879025738649696</v>
      </c>
      <c r="M499" s="143">
        <f>IFERROR(K499/C499-1,"-")</f>
        <v>1.2978155233550761</v>
      </c>
    </row>
    <row r="500" spans="2:13" x14ac:dyDescent="0.25">
      <c r="B500" s="141" t="s">
        <v>143</v>
      </c>
      <c r="C500" s="142">
        <v>29297</v>
      </c>
      <c r="D500" s="143">
        <v>5.3053448833614958E-2</v>
      </c>
      <c r="E500" s="142">
        <v>16629</v>
      </c>
      <c r="F500" s="143">
        <f t="shared" si="125"/>
        <v>-0.43239922176332046</v>
      </c>
      <c r="G500" s="142">
        <v>3075</v>
      </c>
      <c r="H500" s="143">
        <f t="shared" si="126"/>
        <v>-0.81508208551326</v>
      </c>
      <c r="I500" s="142">
        <v>51161</v>
      </c>
      <c r="J500" s="143">
        <f t="shared" si="127"/>
        <v>15.637723577235771</v>
      </c>
      <c r="K500" s="142">
        <v>51280</v>
      </c>
      <c r="L500" s="143">
        <f t="shared" si="128"/>
        <v>2.3259905005765802E-3</v>
      </c>
      <c r="M500" s="143">
        <f t="shared" ref="M500:M502" si="130">IFERROR(K500/C500-1,"-")</f>
        <v>0.75034986517390867</v>
      </c>
    </row>
    <row r="501" spans="2:13" x14ac:dyDescent="0.25">
      <c r="B501" s="141" t="s">
        <v>145</v>
      </c>
      <c r="C501" s="142">
        <v>22568</v>
      </c>
      <c r="D501" s="143">
        <v>0.21021021021021014</v>
      </c>
      <c r="E501" s="142">
        <v>0</v>
      </c>
      <c r="F501" s="143">
        <f t="shared" si="125"/>
        <v>-1</v>
      </c>
      <c r="G501" s="142">
        <v>2268</v>
      </c>
      <c r="H501" s="143" t="str">
        <f t="shared" si="126"/>
        <v>-</v>
      </c>
      <c r="I501" s="142">
        <v>53172</v>
      </c>
      <c r="J501" s="143">
        <f t="shared" si="127"/>
        <v>22.444444444444443</v>
      </c>
      <c r="K501" s="142">
        <v>52484</v>
      </c>
      <c r="L501" s="143">
        <f t="shared" si="128"/>
        <v>-1.2939140901226165E-2</v>
      </c>
      <c r="M501" s="143">
        <f t="shared" si="130"/>
        <v>1.325593761077632</v>
      </c>
    </row>
    <row r="502" spans="2:13" x14ac:dyDescent="0.25">
      <c r="B502" s="141" t="s">
        <v>147</v>
      </c>
      <c r="C502" s="142">
        <v>12149</v>
      </c>
      <c r="D502" s="143">
        <v>-0.12471181556195965</v>
      </c>
      <c r="E502" s="142">
        <v>0</v>
      </c>
      <c r="F502" s="143">
        <f t="shared" si="125"/>
        <v>-1</v>
      </c>
      <c r="G502" s="142">
        <v>3390</v>
      </c>
      <c r="H502" s="143" t="str">
        <f t="shared" si="126"/>
        <v>-</v>
      </c>
      <c r="I502" s="142">
        <v>27614</v>
      </c>
      <c r="J502" s="143">
        <f t="shared" si="127"/>
        <v>7.1457227138643074</v>
      </c>
      <c r="K502" s="142">
        <v>27615</v>
      </c>
      <c r="L502" s="143">
        <f t="shared" si="128"/>
        <v>3.6213514883698394E-5</v>
      </c>
      <c r="M502" s="143">
        <f t="shared" si="130"/>
        <v>1.2730265865503334</v>
      </c>
    </row>
    <row r="503" spans="2:13" x14ac:dyDescent="0.25">
      <c r="B503" s="141" t="s">
        <v>149</v>
      </c>
      <c r="C503" s="142">
        <v>24134</v>
      </c>
      <c r="D503" s="143">
        <v>0.27612098138747876</v>
      </c>
      <c r="E503" s="142">
        <v>4</v>
      </c>
      <c r="F503" s="143">
        <f t="shared" si="125"/>
        <v>-0.99983425872213472</v>
      </c>
      <c r="G503" s="142">
        <v>8191</v>
      </c>
      <c r="H503" s="143">
        <f t="shared" si="126"/>
        <v>2046.75</v>
      </c>
      <c r="I503" s="142">
        <v>39955</v>
      </c>
      <c r="J503" s="143">
        <f t="shared" si="127"/>
        <v>3.8779147845195947</v>
      </c>
      <c r="K503" s="142"/>
      <c r="L503" s="143"/>
      <c r="M503" s="143"/>
    </row>
    <row r="504" spans="2:13" x14ac:dyDescent="0.25">
      <c r="B504" s="141" t="s">
        <v>151</v>
      </c>
      <c r="C504" s="142">
        <v>22827</v>
      </c>
      <c r="D504" s="143">
        <v>0.18385022300591225</v>
      </c>
      <c r="E504" s="142">
        <v>756</v>
      </c>
      <c r="F504" s="143">
        <f t="shared" si="125"/>
        <v>-0.96688132474701016</v>
      </c>
      <c r="G504" s="142">
        <v>24239</v>
      </c>
      <c r="H504" s="143">
        <f t="shared" si="126"/>
        <v>31.06216931216931</v>
      </c>
      <c r="I504" s="142">
        <v>53326</v>
      </c>
      <c r="J504" s="143">
        <f t="shared" si="127"/>
        <v>1.2000082511654773</v>
      </c>
      <c r="K504" s="142"/>
      <c r="L504" s="143"/>
      <c r="M504" s="143"/>
    </row>
    <row r="505" spans="2:13" x14ac:dyDescent="0.25">
      <c r="B505" s="141" t="s">
        <v>153</v>
      </c>
      <c r="C505" s="142">
        <v>18170</v>
      </c>
      <c r="D505" s="143">
        <v>-0.1161591594513085</v>
      </c>
      <c r="E505" s="142">
        <v>2120</v>
      </c>
      <c r="F505" s="143">
        <f t="shared" si="125"/>
        <v>-0.88332416070445785</v>
      </c>
      <c r="G505" s="142">
        <v>17534</v>
      </c>
      <c r="H505" s="143">
        <f t="shared" si="126"/>
        <v>7.2707547169811324</v>
      </c>
      <c r="I505" s="142">
        <v>33393</v>
      </c>
      <c r="J505" s="143">
        <f t="shared" si="127"/>
        <v>0.90447131287783744</v>
      </c>
      <c r="K505" s="142"/>
      <c r="L505" s="143"/>
      <c r="M505" s="143"/>
    </row>
    <row r="506" spans="2:13" x14ac:dyDescent="0.25">
      <c r="B506" s="141" t="s">
        <v>155</v>
      </c>
      <c r="C506" s="142">
        <v>13208</v>
      </c>
      <c r="D506" s="143">
        <v>-8.2905152062213605E-2</v>
      </c>
      <c r="E506" s="142">
        <v>68</v>
      </c>
      <c r="F506" s="143">
        <f t="shared" si="125"/>
        <v>-0.99485160508782555</v>
      </c>
      <c r="G506" s="142">
        <v>22069</v>
      </c>
      <c r="H506" s="143">
        <f t="shared" si="126"/>
        <v>323.54411764705884</v>
      </c>
      <c r="I506" s="142">
        <v>29518</v>
      </c>
      <c r="J506" s="143">
        <f t="shared" si="127"/>
        <v>0.33753228510580446</v>
      </c>
      <c r="K506" s="142"/>
      <c r="L506" s="143"/>
      <c r="M506" s="143"/>
    </row>
    <row r="507" spans="2:13" x14ac:dyDescent="0.25">
      <c r="B507" s="141" t="s">
        <v>157</v>
      </c>
      <c r="C507" s="142">
        <v>23675</v>
      </c>
      <c r="D507" s="143">
        <v>0.17505459598967632</v>
      </c>
      <c r="E507" s="142">
        <v>100</v>
      </c>
      <c r="F507" s="143">
        <f t="shared" si="125"/>
        <v>-0.9957761351636748</v>
      </c>
      <c r="G507" s="142">
        <v>43216</v>
      </c>
      <c r="H507" s="143">
        <f t="shared" si="126"/>
        <v>431.16</v>
      </c>
      <c r="I507" s="142">
        <v>51495</v>
      </c>
      <c r="J507" s="143">
        <f t="shared" si="127"/>
        <v>0.19157256571640136</v>
      </c>
      <c r="K507" s="142"/>
      <c r="L507" s="143"/>
      <c r="M507" s="143"/>
    </row>
    <row r="508" spans="2:13" x14ac:dyDescent="0.25">
      <c r="B508" s="141" t="s">
        <v>159</v>
      </c>
      <c r="C508" s="142">
        <v>22588</v>
      </c>
      <c r="D508" s="143">
        <v>0.33238954757270101</v>
      </c>
      <c r="E508" s="142">
        <v>61</v>
      </c>
      <c r="F508" s="143">
        <f t="shared" si="125"/>
        <v>-0.9972994510359483</v>
      </c>
      <c r="G508" s="142">
        <v>32925</v>
      </c>
      <c r="H508" s="143">
        <f t="shared" si="126"/>
        <v>538.75409836065569</v>
      </c>
      <c r="I508" s="142">
        <v>34307</v>
      </c>
      <c r="J508" s="143">
        <f t="shared" si="127"/>
        <v>4.1974183750949079E-2</v>
      </c>
      <c r="K508" s="142"/>
      <c r="L508" s="143"/>
      <c r="M508" s="143"/>
    </row>
    <row r="509" spans="2:13" x14ac:dyDescent="0.25">
      <c r="B509" s="141" t="s">
        <v>161</v>
      </c>
      <c r="C509" s="142">
        <v>21362</v>
      </c>
      <c r="D509" s="143">
        <v>4.4341236861403122E-2</v>
      </c>
      <c r="E509" s="142">
        <v>260</v>
      </c>
      <c r="F509" s="143">
        <f t="shared" si="125"/>
        <v>-0.98782885497612583</v>
      </c>
      <c r="G509" s="142">
        <v>37921</v>
      </c>
      <c r="H509" s="143">
        <f t="shared" si="126"/>
        <v>144.85</v>
      </c>
      <c r="I509" s="142">
        <v>43398</v>
      </c>
      <c r="J509" s="143">
        <f t="shared" si="127"/>
        <v>0.14443184515176277</v>
      </c>
      <c r="K509" s="142"/>
      <c r="L509" s="143"/>
      <c r="M509" s="143"/>
    </row>
    <row r="510" spans="2:13" ht="15.75" x14ac:dyDescent="0.25">
      <c r="B510" s="144" t="s">
        <v>121</v>
      </c>
      <c r="C510" s="145">
        <v>250975</v>
      </c>
      <c r="D510" s="146">
        <v>9.6861178609513487E-2</v>
      </c>
      <c r="E510" s="145">
        <v>77993</v>
      </c>
      <c r="F510" s="146">
        <f t="shared" si="125"/>
        <v>-0.68923996413985456</v>
      </c>
      <c r="G510" s="145">
        <v>197824</v>
      </c>
      <c r="H510" s="146">
        <f t="shared" si="126"/>
        <v>1.5364327567858655</v>
      </c>
      <c r="I510" s="145">
        <v>494794</v>
      </c>
      <c r="J510" s="146">
        <f t="shared" si="127"/>
        <v>1.5011828696214815</v>
      </c>
      <c r="K510" s="145">
        <v>231511</v>
      </c>
      <c r="L510" s="146">
        <v>0.10558160858062493</v>
      </c>
      <c r="M510" s="146">
        <v>1.2046357048309226</v>
      </c>
    </row>
    <row r="511" spans="2:13" ht="6" customHeight="1" x14ac:dyDescent="0.25"/>
    <row r="512" spans="2:13" x14ac:dyDescent="0.25">
      <c r="B512" s="49" t="s">
        <v>108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49"/>
      <c r="G513" s="149"/>
      <c r="I513" s="140"/>
    </row>
    <row r="516" spans="2:14" ht="48.75" customHeight="1" thickBot="1" x14ac:dyDescent="0.3">
      <c r="B516" s="307" t="str">
        <f>CONCATENATE("Pernoctaciones realizadas por los procedentes de ",C518," en los establecimientos alojativos de Tenerife (hotel + apartamento)")</f>
        <v>Pernoctaciones realizadas por los procedentes de Luxemburgo en los establecimientos alojativos de Tenerife (hotel + apartamento)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1" t="s">
        <v>213</v>
      </c>
    </row>
    <row r="517" spans="2:14" ht="10.5" customHeight="1" thickBot="1" x14ac:dyDescent="0.3">
      <c r="B517" s="134"/>
      <c r="C517" s="135"/>
      <c r="D517" s="134"/>
      <c r="E517" s="134"/>
      <c r="F517" s="134"/>
      <c r="G517" s="134"/>
      <c r="H517" s="134"/>
      <c r="I517" s="134"/>
      <c r="J517" s="134"/>
      <c r="K517" s="4"/>
      <c r="L517" s="4"/>
      <c r="N517" s="1" t="s">
        <v>214</v>
      </c>
    </row>
    <row r="518" spans="2:14" ht="22.5" thickTop="1" thickBot="1" x14ac:dyDescent="0.3">
      <c r="B518" s="150" t="str">
        <f>C518</f>
        <v>Luxemburgo</v>
      </c>
      <c r="C518" s="317" t="s">
        <v>233</v>
      </c>
      <c r="D518" s="318"/>
      <c r="E518" s="318"/>
      <c r="F518" s="318"/>
      <c r="G518" s="318"/>
      <c r="H518" s="318"/>
      <c r="I518" s="318"/>
      <c r="J518" s="318"/>
      <c r="K518" s="318"/>
      <c r="L518" s="318"/>
      <c r="M518" s="319"/>
    </row>
    <row r="519" spans="2:14" ht="22.5" thickTop="1" thickBot="1" x14ac:dyDescent="0.3">
      <c r="B519" s="13"/>
      <c r="C519" s="320">
        <v>2019</v>
      </c>
      <c r="D519" s="321"/>
      <c r="E519" s="322">
        <v>2020</v>
      </c>
      <c r="F519" s="321"/>
      <c r="G519" s="322">
        <v>2021</v>
      </c>
      <c r="H519" s="321"/>
      <c r="I519" s="322">
        <v>2022</v>
      </c>
      <c r="J519" s="321"/>
      <c r="K519" s="322">
        <v>2023</v>
      </c>
      <c r="L519" s="323"/>
      <c r="M519" s="324"/>
    </row>
    <row r="520" spans="2:14" ht="16.5" thickTop="1" thickBot="1" x14ac:dyDescent="0.3">
      <c r="B520" s="16"/>
      <c r="C520" s="137" t="s">
        <v>135</v>
      </c>
      <c r="D520" s="138" t="str">
        <f>CONCATENATE("var. ",RIGHT(C519,2),"/",RIGHT(C519-1,2))</f>
        <v>var. 19/18</v>
      </c>
      <c r="E520" s="139" t="s">
        <v>135</v>
      </c>
      <c r="F520" s="138" t="str">
        <f>CONCATENATE("var. ",RIGHT(E519,2),"/",RIGHT(E519-1,2))</f>
        <v>var. 20/19</v>
      </c>
      <c r="G520" s="139" t="s">
        <v>135</v>
      </c>
      <c r="H520" s="138" t="s">
        <v>517</v>
      </c>
      <c r="I520" s="139" t="s">
        <v>135</v>
      </c>
      <c r="J520" s="138" t="s">
        <v>136</v>
      </c>
      <c r="K520" s="139" t="s">
        <v>135</v>
      </c>
      <c r="L520" s="138" t="s">
        <v>528</v>
      </c>
      <c r="M520" s="138" t="s">
        <v>519</v>
      </c>
    </row>
    <row r="521" spans="2:14" x14ac:dyDescent="0.25">
      <c r="B521" s="141" t="s">
        <v>139</v>
      </c>
      <c r="C521" s="142">
        <v>1864</v>
      </c>
      <c r="D521" s="143">
        <v>-0.22398001665278933</v>
      </c>
      <c r="E521" s="142">
        <v>2899</v>
      </c>
      <c r="F521" s="143">
        <f t="shared" ref="F521:F533" si="131">IFERROR(E521/C521-1,"-")</f>
        <v>0.55525751072961382</v>
      </c>
      <c r="G521" s="142">
        <v>1189</v>
      </c>
      <c r="H521" s="143">
        <f t="shared" ref="H521:H533" si="132">IFERROR(G521/E521-1,"-")</f>
        <v>-0.58985857192135227</v>
      </c>
      <c r="I521" s="142">
        <v>3619</v>
      </c>
      <c r="J521" s="143">
        <f t="shared" ref="J521:J533" si="133">IFERROR(I521/G521-1,"-")</f>
        <v>2.0437342304457529</v>
      </c>
      <c r="K521" s="142">
        <v>4696</v>
      </c>
      <c r="L521" s="143">
        <f t="shared" ref="L521:L525" si="134">IFERROR(K521/I521-1,"-")</f>
        <v>0.29759602100027638</v>
      </c>
      <c r="M521" s="143">
        <f t="shared" ref="M521" si="135">K521/C521-1</f>
        <v>1.5193133047210301</v>
      </c>
    </row>
    <row r="522" spans="2:14" x14ac:dyDescent="0.25">
      <c r="B522" s="141" t="s">
        <v>141</v>
      </c>
      <c r="C522" s="142">
        <v>2088</v>
      </c>
      <c r="D522" s="143">
        <v>-0.21177802944507362</v>
      </c>
      <c r="E522" s="142">
        <v>3013</v>
      </c>
      <c r="F522" s="143">
        <f t="shared" si="131"/>
        <v>0.44300766283524906</v>
      </c>
      <c r="G522" s="142">
        <v>1905</v>
      </c>
      <c r="H522" s="143">
        <f t="shared" si="132"/>
        <v>-0.3677397942250249</v>
      </c>
      <c r="I522" s="142">
        <v>4568</v>
      </c>
      <c r="J522" s="143">
        <f t="shared" si="133"/>
        <v>1.3979002624671915</v>
      </c>
      <c r="K522" s="142">
        <v>4075</v>
      </c>
      <c r="L522" s="143">
        <f t="shared" si="134"/>
        <v>-0.10792469352014011</v>
      </c>
      <c r="M522" s="143">
        <f>IFERROR(K522/C522-1,"-")</f>
        <v>0.95162835249042144</v>
      </c>
    </row>
    <row r="523" spans="2:14" x14ac:dyDescent="0.25">
      <c r="B523" s="141" t="s">
        <v>143</v>
      </c>
      <c r="C523" s="142">
        <v>2041</v>
      </c>
      <c r="D523" s="143">
        <v>-0.10756449497157849</v>
      </c>
      <c r="E523" s="142">
        <v>1003</v>
      </c>
      <c r="F523" s="143">
        <f t="shared" si="131"/>
        <v>-0.5085742283194512</v>
      </c>
      <c r="G523" s="142">
        <v>1746</v>
      </c>
      <c r="H523" s="143">
        <f t="shared" si="132"/>
        <v>0.74077766699900294</v>
      </c>
      <c r="I523" s="142">
        <v>3460</v>
      </c>
      <c r="J523" s="143">
        <f t="shared" si="133"/>
        <v>0.98167239404352813</v>
      </c>
      <c r="K523" s="142">
        <v>3127</v>
      </c>
      <c r="L523" s="143">
        <f t="shared" si="134"/>
        <v>-9.624277456647401E-2</v>
      </c>
      <c r="M523" s="143">
        <f t="shared" ref="M523:M525" si="136">IFERROR(K523/C523-1,"-")</f>
        <v>0.53209211170994619</v>
      </c>
    </row>
    <row r="524" spans="2:14" x14ac:dyDescent="0.25">
      <c r="B524" s="141" t="s">
        <v>145</v>
      </c>
      <c r="C524" s="142">
        <v>2569</v>
      </c>
      <c r="D524" s="143">
        <v>-2.0960365853658569E-2</v>
      </c>
      <c r="E524" s="142">
        <v>0</v>
      </c>
      <c r="F524" s="143">
        <f t="shared" si="131"/>
        <v>-1</v>
      </c>
      <c r="G524" s="142">
        <v>5732</v>
      </c>
      <c r="H524" s="143" t="str">
        <f t="shared" si="132"/>
        <v>-</v>
      </c>
      <c r="I524" s="142">
        <v>4874</v>
      </c>
      <c r="J524" s="143">
        <f t="shared" si="133"/>
        <v>-0.14968597348220514</v>
      </c>
      <c r="K524" s="142">
        <v>4106</v>
      </c>
      <c r="L524" s="143">
        <f t="shared" si="134"/>
        <v>-0.15757078375051292</v>
      </c>
      <c r="M524" s="143">
        <f t="shared" si="136"/>
        <v>0.59828727131179438</v>
      </c>
    </row>
    <row r="525" spans="2:14" x14ac:dyDescent="0.25">
      <c r="B525" s="141" t="s">
        <v>147</v>
      </c>
      <c r="C525" s="142">
        <v>1394</v>
      </c>
      <c r="D525" s="143">
        <v>0.10634920634920642</v>
      </c>
      <c r="E525" s="142">
        <v>0</v>
      </c>
      <c r="F525" s="143">
        <f t="shared" si="131"/>
        <v>-1</v>
      </c>
      <c r="G525" s="142">
        <v>2928</v>
      </c>
      <c r="H525" s="143" t="str">
        <f t="shared" si="132"/>
        <v>-</v>
      </c>
      <c r="I525" s="142">
        <v>2135</v>
      </c>
      <c r="J525" s="143">
        <f t="shared" si="133"/>
        <v>-0.27083333333333337</v>
      </c>
      <c r="K525" s="142">
        <v>2946</v>
      </c>
      <c r="L525" s="143">
        <f t="shared" si="134"/>
        <v>0.37985948477751763</v>
      </c>
      <c r="M525" s="143">
        <f t="shared" si="136"/>
        <v>1.1133428981348636</v>
      </c>
    </row>
    <row r="526" spans="2:14" x14ac:dyDescent="0.25">
      <c r="B526" s="141" t="s">
        <v>149</v>
      </c>
      <c r="C526" s="142">
        <v>712</v>
      </c>
      <c r="D526" s="143">
        <v>-0.3509571558796718</v>
      </c>
      <c r="E526" s="142">
        <v>0</v>
      </c>
      <c r="F526" s="143">
        <f t="shared" si="131"/>
        <v>-1</v>
      </c>
      <c r="G526" s="142">
        <v>1494</v>
      </c>
      <c r="H526" s="143" t="str">
        <f t="shared" si="132"/>
        <v>-</v>
      </c>
      <c r="I526" s="142">
        <v>1587</v>
      </c>
      <c r="J526" s="143">
        <f t="shared" si="133"/>
        <v>6.2248995983935851E-2</v>
      </c>
      <c r="K526" s="142"/>
      <c r="L526" s="143"/>
      <c r="M526" s="143"/>
    </row>
    <row r="527" spans="2:14" x14ac:dyDescent="0.25">
      <c r="B527" s="141" t="s">
        <v>151</v>
      </c>
      <c r="C527" s="142">
        <v>1256</v>
      </c>
      <c r="D527" s="143">
        <v>-3.7547892720306564E-2</v>
      </c>
      <c r="E527" s="142">
        <v>550</v>
      </c>
      <c r="F527" s="143">
        <f t="shared" si="131"/>
        <v>-0.56210191082802541</v>
      </c>
      <c r="G527" s="142">
        <v>1929</v>
      </c>
      <c r="H527" s="143">
        <f t="shared" si="132"/>
        <v>2.5072727272727273</v>
      </c>
      <c r="I527" s="142">
        <v>1711</v>
      </c>
      <c r="J527" s="143">
        <f t="shared" si="133"/>
        <v>-0.11301192327630893</v>
      </c>
      <c r="K527" s="142"/>
      <c r="L527" s="143"/>
      <c r="M527" s="143"/>
    </row>
    <row r="528" spans="2:14" x14ac:dyDescent="0.25">
      <c r="B528" s="141" t="s">
        <v>153</v>
      </c>
      <c r="C528" s="142">
        <v>1935</v>
      </c>
      <c r="D528" s="143">
        <v>-0.19240400667779634</v>
      </c>
      <c r="E528" s="142">
        <v>904</v>
      </c>
      <c r="F528" s="143">
        <f t="shared" si="131"/>
        <v>-0.5328165374677003</v>
      </c>
      <c r="G528" s="142">
        <v>2688</v>
      </c>
      <c r="H528" s="143">
        <f t="shared" si="132"/>
        <v>1.9734513274336285</v>
      </c>
      <c r="I528" s="142">
        <v>3363</v>
      </c>
      <c r="J528" s="143">
        <f t="shared" si="133"/>
        <v>0.2511160714285714</v>
      </c>
      <c r="K528" s="142"/>
      <c r="L528" s="143"/>
      <c r="M528" s="143"/>
    </row>
    <row r="529" spans="2:14" x14ac:dyDescent="0.25">
      <c r="B529" s="141" t="s">
        <v>155</v>
      </c>
      <c r="C529" s="142">
        <v>2018</v>
      </c>
      <c r="D529" s="143">
        <v>2.4838549428713996E-3</v>
      </c>
      <c r="E529" s="142">
        <v>799</v>
      </c>
      <c r="F529" s="143">
        <f t="shared" si="131"/>
        <v>-0.60406342913776023</v>
      </c>
      <c r="G529" s="142">
        <v>2089</v>
      </c>
      <c r="H529" s="143">
        <f t="shared" si="132"/>
        <v>1.6145181476846058</v>
      </c>
      <c r="I529" s="142">
        <v>3200</v>
      </c>
      <c r="J529" s="143">
        <f t="shared" si="133"/>
        <v>0.53183341311632359</v>
      </c>
      <c r="K529" s="142"/>
      <c r="L529" s="143"/>
      <c r="M529" s="143"/>
    </row>
    <row r="530" spans="2:14" x14ac:dyDescent="0.25">
      <c r="B530" s="141" t="s">
        <v>157</v>
      </c>
      <c r="C530" s="142">
        <v>1657</v>
      </c>
      <c r="D530" s="143">
        <v>5.9462915601023125E-2</v>
      </c>
      <c r="E530" s="142">
        <v>802</v>
      </c>
      <c r="F530" s="143">
        <f t="shared" si="131"/>
        <v>-0.515992757996379</v>
      </c>
      <c r="G530" s="142">
        <v>2546</v>
      </c>
      <c r="H530" s="143">
        <f t="shared" si="132"/>
        <v>2.1745635910224439</v>
      </c>
      <c r="I530" s="142">
        <v>2325</v>
      </c>
      <c r="J530" s="143">
        <f t="shared" si="133"/>
        <v>-8.6802827965435925E-2</v>
      </c>
      <c r="K530" s="142"/>
      <c r="L530" s="143"/>
      <c r="M530" s="143"/>
    </row>
    <row r="531" spans="2:14" x14ac:dyDescent="0.25">
      <c r="B531" s="141" t="s">
        <v>159</v>
      </c>
      <c r="C531" s="142">
        <v>1915</v>
      </c>
      <c r="D531" s="143">
        <v>-0.14813167259786475</v>
      </c>
      <c r="E531" s="142">
        <v>1520</v>
      </c>
      <c r="F531" s="143">
        <f t="shared" si="131"/>
        <v>-0.20626631853785904</v>
      </c>
      <c r="G531" s="142">
        <v>4295</v>
      </c>
      <c r="H531" s="143">
        <f t="shared" si="132"/>
        <v>1.825657894736842</v>
      </c>
      <c r="I531" s="142">
        <v>3570</v>
      </c>
      <c r="J531" s="143">
        <f t="shared" si="133"/>
        <v>-0.16880093131548313</v>
      </c>
      <c r="K531" s="142"/>
      <c r="L531" s="143"/>
      <c r="M531" s="143"/>
    </row>
    <row r="532" spans="2:14" x14ac:dyDescent="0.25">
      <c r="B532" s="141" t="s">
        <v>161</v>
      </c>
      <c r="C532" s="142">
        <v>3665</v>
      </c>
      <c r="D532" s="143">
        <v>0.32167327803822565</v>
      </c>
      <c r="E532" s="142">
        <v>2477</v>
      </c>
      <c r="F532" s="143">
        <f t="shared" si="131"/>
        <v>-0.32414733969986353</v>
      </c>
      <c r="G532" s="142">
        <v>5162</v>
      </c>
      <c r="H532" s="143">
        <f t="shared" si="132"/>
        <v>1.083972547436415</v>
      </c>
      <c r="I532" s="142">
        <v>4295</v>
      </c>
      <c r="J532" s="143">
        <f t="shared" si="133"/>
        <v>-0.16795815575358386</v>
      </c>
      <c r="K532" s="142"/>
      <c r="L532" s="143"/>
      <c r="M532" s="143"/>
    </row>
    <row r="533" spans="2:14" ht="15.75" x14ac:dyDescent="0.25">
      <c r="B533" s="144" t="s">
        <v>121</v>
      </c>
      <c r="C533" s="145">
        <v>23114</v>
      </c>
      <c r="D533" s="146">
        <v>-6.1093508814688446E-2</v>
      </c>
      <c r="E533" s="145">
        <v>13967</v>
      </c>
      <c r="F533" s="146">
        <f t="shared" si="131"/>
        <v>-0.39573418707276975</v>
      </c>
      <c r="G533" s="145">
        <v>33703</v>
      </c>
      <c r="H533" s="146">
        <f t="shared" si="132"/>
        <v>1.4130450347247083</v>
      </c>
      <c r="I533" s="145">
        <v>38707</v>
      </c>
      <c r="J533" s="146">
        <f t="shared" si="133"/>
        <v>0.14847342966501498</v>
      </c>
      <c r="K533" s="145">
        <v>18950</v>
      </c>
      <c r="L533" s="146">
        <v>1.5759005145797644E-2</v>
      </c>
      <c r="M533" s="146">
        <v>0.90337484933708323</v>
      </c>
    </row>
    <row r="534" spans="2:14" ht="6" customHeight="1" x14ac:dyDescent="0.25"/>
    <row r="535" spans="2:14" x14ac:dyDescent="0.25">
      <c r="B535" s="49" t="s">
        <v>108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49"/>
      <c r="G536" s="149"/>
      <c r="I536" s="149"/>
      <c r="K536" s="149"/>
    </row>
    <row r="539" spans="2:14" ht="48.75" customHeight="1" thickBot="1" x14ac:dyDescent="0.3">
      <c r="B539" s="307" t="str">
        <f>CONCATENATE("Pernoctaciones realizadas por los procedentes de ",C541," en los establecimientos alojativos de Tenerife (hotel + apartamento)")</f>
        <v>Pernoctaciones realizadas por los procedentes de Lituania en los establecimientos alojativos de Tenerife (hotel + apartamento)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1" t="s">
        <v>213</v>
      </c>
    </row>
    <row r="540" spans="2:14" ht="10.5" customHeight="1" thickBot="1" x14ac:dyDescent="0.3">
      <c r="B540" s="134"/>
      <c r="C540" s="135"/>
      <c r="D540" s="134"/>
      <c r="E540" s="134"/>
      <c r="F540" s="134"/>
      <c r="G540" s="134"/>
      <c r="H540" s="134"/>
      <c r="I540" s="134"/>
      <c r="J540" s="134"/>
      <c r="K540" s="4"/>
      <c r="L540" s="4"/>
      <c r="N540" s="1" t="s">
        <v>214</v>
      </c>
    </row>
    <row r="541" spans="2:14" ht="22.5" thickTop="1" thickBot="1" x14ac:dyDescent="0.3">
      <c r="B541" s="150" t="str">
        <f>C541</f>
        <v>Lituania</v>
      </c>
      <c r="C541" s="317" t="s">
        <v>235</v>
      </c>
      <c r="D541" s="318"/>
      <c r="E541" s="318"/>
      <c r="F541" s="318"/>
      <c r="G541" s="318"/>
      <c r="H541" s="318"/>
      <c r="I541" s="318"/>
      <c r="J541" s="318"/>
      <c r="K541" s="318"/>
      <c r="L541" s="318"/>
      <c r="M541" s="319"/>
    </row>
    <row r="542" spans="2:14" ht="22.5" thickTop="1" thickBot="1" x14ac:dyDescent="0.3">
      <c r="B542" s="13"/>
      <c r="C542" s="320">
        <v>2019</v>
      </c>
      <c r="D542" s="321"/>
      <c r="E542" s="322">
        <v>2020</v>
      </c>
      <c r="F542" s="321"/>
      <c r="G542" s="322">
        <v>2021</v>
      </c>
      <c r="H542" s="321"/>
      <c r="I542" s="322">
        <v>2022</v>
      </c>
      <c r="J542" s="321"/>
      <c r="K542" s="322">
        <v>2023</v>
      </c>
      <c r="L542" s="323"/>
      <c r="M542" s="324"/>
    </row>
    <row r="543" spans="2:14" ht="16.5" thickTop="1" thickBot="1" x14ac:dyDescent="0.3">
      <c r="B543" s="16"/>
      <c r="C543" s="137" t="s">
        <v>135</v>
      </c>
      <c r="D543" s="138" t="str">
        <f>CONCATENATE("var. ",RIGHT(C542,2),"/",RIGHT(C542-1,2))</f>
        <v>var. 19/18</v>
      </c>
      <c r="E543" s="139" t="s">
        <v>135</v>
      </c>
      <c r="F543" s="138" t="str">
        <f>CONCATENATE("var. ",RIGHT(E542,2),"/",RIGHT(E542-1,2))</f>
        <v>var. 20/19</v>
      </c>
      <c r="G543" s="139" t="s">
        <v>135</v>
      </c>
      <c r="H543" s="138" t="s">
        <v>517</v>
      </c>
      <c r="I543" s="139" t="s">
        <v>135</v>
      </c>
      <c r="J543" s="138" t="s">
        <v>136</v>
      </c>
      <c r="K543" s="139" t="s">
        <v>135</v>
      </c>
      <c r="L543" s="138" t="s">
        <v>528</v>
      </c>
      <c r="M543" s="138" t="s">
        <v>519</v>
      </c>
    </row>
    <row r="544" spans="2:14" x14ac:dyDescent="0.25">
      <c r="B544" s="141" t="s">
        <v>139</v>
      </c>
      <c r="C544" s="142">
        <v>7062</v>
      </c>
      <c r="D544" s="143">
        <v>-9.1119691119691093E-2</v>
      </c>
      <c r="E544" s="142">
        <v>8485</v>
      </c>
      <c r="F544" s="143">
        <f t="shared" ref="F544:F556" si="137">IFERROR(E544/C544-1,"-")</f>
        <v>0.20150099122061738</v>
      </c>
      <c r="G544" s="142">
        <v>5136</v>
      </c>
      <c r="H544" s="143">
        <f t="shared" ref="H544:H556" si="138">IFERROR(G544/E544-1,"-")</f>
        <v>-0.39469652327637006</v>
      </c>
      <c r="I544" s="142">
        <v>16747</v>
      </c>
      <c r="J544" s="143">
        <f t="shared" ref="J544:J556" si="139">IFERROR(I544/G544-1,"-")</f>
        <v>2.2607087227414331</v>
      </c>
      <c r="K544" s="142">
        <v>20901</v>
      </c>
      <c r="L544" s="143">
        <f t="shared" ref="L544:L548" si="140">IFERROR(K544/I544-1,"-")</f>
        <v>0.24804442586731956</v>
      </c>
      <c r="M544" s="143">
        <f t="shared" ref="M544" si="141">K544/C544-1</f>
        <v>1.9596431605777398</v>
      </c>
    </row>
    <row r="545" spans="2:13" x14ac:dyDescent="0.25">
      <c r="B545" s="141" t="s">
        <v>141</v>
      </c>
      <c r="C545" s="142">
        <v>6693</v>
      </c>
      <c r="D545" s="143">
        <v>7.0537428023032644E-2</v>
      </c>
      <c r="E545" s="142">
        <v>7928</v>
      </c>
      <c r="F545" s="143">
        <f t="shared" si="137"/>
        <v>0.1845211414911101</v>
      </c>
      <c r="G545" s="142">
        <v>12638</v>
      </c>
      <c r="H545" s="143">
        <f t="shared" si="138"/>
        <v>0.59409687184661952</v>
      </c>
      <c r="I545" s="142">
        <v>19766</v>
      </c>
      <c r="J545" s="143">
        <f t="shared" si="139"/>
        <v>0.56401329324260163</v>
      </c>
      <c r="K545" s="142">
        <v>22729</v>
      </c>
      <c r="L545" s="143">
        <f t="shared" si="140"/>
        <v>0.14990387534149541</v>
      </c>
      <c r="M545" s="143">
        <f>IFERROR(K545/C545-1,"-")</f>
        <v>2.3959360525922606</v>
      </c>
    </row>
    <row r="546" spans="2:13" x14ac:dyDescent="0.25">
      <c r="B546" s="141" t="s">
        <v>143</v>
      </c>
      <c r="C546" s="142">
        <v>5285</v>
      </c>
      <c r="D546" s="143">
        <v>-0.31059222541090525</v>
      </c>
      <c r="E546" s="142">
        <v>3337</v>
      </c>
      <c r="F546" s="143">
        <f t="shared" si="137"/>
        <v>-0.36859035004730367</v>
      </c>
      <c r="G546" s="142">
        <v>11724</v>
      </c>
      <c r="H546" s="143">
        <f t="shared" si="138"/>
        <v>2.5133353311357505</v>
      </c>
      <c r="I546" s="142">
        <v>21544</v>
      </c>
      <c r="J546" s="143">
        <f t="shared" si="139"/>
        <v>0.83759808938928693</v>
      </c>
      <c r="K546" s="142">
        <v>18366</v>
      </c>
      <c r="L546" s="143">
        <f t="shared" si="140"/>
        <v>-0.14751206832528774</v>
      </c>
      <c r="M546" s="143">
        <f t="shared" ref="M546:M548" si="142">IFERROR(K546/C546-1,"-")</f>
        <v>2.4751182592242196</v>
      </c>
    </row>
    <row r="547" spans="2:13" x14ac:dyDescent="0.25">
      <c r="B547" s="141" t="s">
        <v>145</v>
      </c>
      <c r="C547" s="142">
        <v>5873</v>
      </c>
      <c r="D547" s="143">
        <v>-0.46262238082166718</v>
      </c>
      <c r="E547" s="142">
        <v>0</v>
      </c>
      <c r="F547" s="143">
        <f t="shared" si="137"/>
        <v>-1</v>
      </c>
      <c r="G547" s="142">
        <v>8444</v>
      </c>
      <c r="H547" s="143" t="str">
        <f t="shared" si="138"/>
        <v>-</v>
      </c>
      <c r="I547" s="142">
        <v>19342</v>
      </c>
      <c r="J547" s="143">
        <f t="shared" si="139"/>
        <v>1.2906205589767881</v>
      </c>
      <c r="K547" s="142">
        <v>17457</v>
      </c>
      <c r="L547" s="143">
        <f t="shared" si="140"/>
        <v>-9.7456312687415947E-2</v>
      </c>
      <c r="M547" s="143">
        <f t="shared" si="142"/>
        <v>1.9724161416652479</v>
      </c>
    </row>
    <row r="548" spans="2:13" x14ac:dyDescent="0.25">
      <c r="B548" s="141" t="s">
        <v>147</v>
      </c>
      <c r="C548" s="142">
        <v>5158</v>
      </c>
      <c r="D548" s="143">
        <v>-2.421490730230802E-2</v>
      </c>
      <c r="E548" s="142">
        <v>6</v>
      </c>
      <c r="F548" s="143">
        <f t="shared" si="137"/>
        <v>-0.99883675843350139</v>
      </c>
      <c r="G548" s="142">
        <v>4553</v>
      </c>
      <c r="H548" s="143">
        <f t="shared" si="138"/>
        <v>757.83333333333337</v>
      </c>
      <c r="I548" s="142">
        <v>8429</v>
      </c>
      <c r="J548" s="143">
        <f t="shared" si="139"/>
        <v>0.85130683066110246</v>
      </c>
      <c r="K548" s="142">
        <v>7267</v>
      </c>
      <c r="L548" s="143">
        <f t="shared" si="140"/>
        <v>-0.13785739708150435</v>
      </c>
      <c r="M548" s="143">
        <f t="shared" si="142"/>
        <v>0.40887941062427302</v>
      </c>
    </row>
    <row r="549" spans="2:13" x14ac:dyDescent="0.25">
      <c r="B549" s="141" t="s">
        <v>149</v>
      </c>
      <c r="C549" s="142">
        <v>3675</v>
      </c>
      <c r="D549" s="143">
        <v>0.24957497449846988</v>
      </c>
      <c r="E549" s="142">
        <v>2</v>
      </c>
      <c r="F549" s="143">
        <f t="shared" si="137"/>
        <v>-0.9994557823129252</v>
      </c>
      <c r="G549" s="142">
        <v>2132</v>
      </c>
      <c r="H549" s="143">
        <f t="shared" si="138"/>
        <v>1065</v>
      </c>
      <c r="I549" s="142">
        <v>4613</v>
      </c>
      <c r="J549" s="143">
        <f t="shared" si="139"/>
        <v>1.1636960600375232</v>
      </c>
      <c r="K549" s="142"/>
      <c r="L549" s="143"/>
      <c r="M549" s="143"/>
    </row>
    <row r="550" spans="2:13" x14ac:dyDescent="0.25">
      <c r="B550" s="141" t="s">
        <v>151</v>
      </c>
      <c r="C550" s="142">
        <v>6217</v>
      </c>
      <c r="D550" s="143">
        <v>1.1131883072739632</v>
      </c>
      <c r="E550" s="142">
        <v>410</v>
      </c>
      <c r="F550" s="143">
        <f t="shared" si="137"/>
        <v>-0.93405179346951905</v>
      </c>
      <c r="G550" s="142">
        <v>2905</v>
      </c>
      <c r="H550" s="143">
        <f t="shared" si="138"/>
        <v>6.0853658536585362</v>
      </c>
      <c r="I550" s="142">
        <v>4754</v>
      </c>
      <c r="J550" s="143">
        <f t="shared" si="139"/>
        <v>0.63648881239242683</v>
      </c>
      <c r="K550" s="142"/>
      <c r="L550" s="143"/>
      <c r="M550" s="143"/>
    </row>
    <row r="551" spans="2:13" x14ac:dyDescent="0.25">
      <c r="B551" s="141" t="s">
        <v>153</v>
      </c>
      <c r="C551" s="142">
        <v>6824</v>
      </c>
      <c r="D551" s="143">
        <v>1.0849373663305837</v>
      </c>
      <c r="E551" s="142">
        <v>610</v>
      </c>
      <c r="F551" s="143">
        <f t="shared" si="137"/>
        <v>-0.910609613130129</v>
      </c>
      <c r="G551" s="142">
        <v>2662</v>
      </c>
      <c r="H551" s="143">
        <f t="shared" si="138"/>
        <v>3.3639344262295081</v>
      </c>
      <c r="I551" s="142">
        <v>3857</v>
      </c>
      <c r="J551" s="143">
        <f t="shared" si="139"/>
        <v>0.44891059353869278</v>
      </c>
      <c r="K551" s="142"/>
      <c r="L551" s="143"/>
      <c r="M551" s="143"/>
    </row>
    <row r="552" spans="2:13" x14ac:dyDescent="0.25">
      <c r="B552" s="141" t="s">
        <v>155</v>
      </c>
      <c r="C552" s="142">
        <v>3638</v>
      </c>
      <c r="D552" s="143">
        <v>0.27470217238962857</v>
      </c>
      <c r="E552" s="142">
        <v>405</v>
      </c>
      <c r="F552" s="143">
        <f t="shared" si="137"/>
        <v>-0.88867509620670693</v>
      </c>
      <c r="G552" s="142">
        <v>2510</v>
      </c>
      <c r="H552" s="143">
        <f t="shared" si="138"/>
        <v>5.1975308641975309</v>
      </c>
      <c r="I552" s="142">
        <v>3867</v>
      </c>
      <c r="J552" s="143">
        <f t="shared" si="139"/>
        <v>0.54063745019920328</v>
      </c>
      <c r="K552" s="142"/>
      <c r="L552" s="143"/>
      <c r="M552" s="143"/>
    </row>
    <row r="553" spans="2:13" x14ac:dyDescent="0.25">
      <c r="B553" s="141" t="s">
        <v>157</v>
      </c>
      <c r="C553" s="142">
        <v>8016</v>
      </c>
      <c r="D553" s="143">
        <v>0.30532486565705907</v>
      </c>
      <c r="E553" s="142">
        <v>734</v>
      </c>
      <c r="F553" s="143">
        <f t="shared" si="137"/>
        <v>-0.90843313373253487</v>
      </c>
      <c r="G553" s="142">
        <v>8247</v>
      </c>
      <c r="H553" s="143">
        <f t="shared" si="138"/>
        <v>10.235694822888284</v>
      </c>
      <c r="I553" s="142">
        <v>11323</v>
      </c>
      <c r="J553" s="143">
        <f t="shared" si="139"/>
        <v>0.37298411543591614</v>
      </c>
      <c r="K553" s="142"/>
      <c r="L553" s="143"/>
      <c r="M553" s="143"/>
    </row>
    <row r="554" spans="2:13" x14ac:dyDescent="0.25">
      <c r="B554" s="141" t="s">
        <v>159</v>
      </c>
      <c r="C554" s="142">
        <v>9276</v>
      </c>
      <c r="D554" s="143">
        <v>9.0139851921494873E-2</v>
      </c>
      <c r="E554" s="142">
        <v>1348</v>
      </c>
      <c r="F554" s="143">
        <f t="shared" si="137"/>
        <v>-0.85467874083656747</v>
      </c>
      <c r="G554" s="142">
        <v>14043</v>
      </c>
      <c r="H554" s="143">
        <f t="shared" si="138"/>
        <v>9.4176557863501476</v>
      </c>
      <c r="I554" s="142">
        <v>15634</v>
      </c>
      <c r="J554" s="143">
        <f t="shared" si="139"/>
        <v>0.11329488001139354</v>
      </c>
      <c r="K554" s="142"/>
      <c r="L554" s="143"/>
      <c r="M554" s="143"/>
    </row>
    <row r="555" spans="2:13" x14ac:dyDescent="0.25">
      <c r="B555" s="141" t="s">
        <v>161</v>
      </c>
      <c r="C555" s="142">
        <v>9346</v>
      </c>
      <c r="D555" s="143">
        <v>-9.957627118644119E-3</v>
      </c>
      <c r="E555" s="142">
        <v>4328</v>
      </c>
      <c r="F555" s="143">
        <f t="shared" si="137"/>
        <v>-0.53691418788786649</v>
      </c>
      <c r="G555" s="142">
        <v>13121</v>
      </c>
      <c r="H555" s="143">
        <f t="shared" si="138"/>
        <v>2.0316543438077632</v>
      </c>
      <c r="I555" s="142">
        <v>15623</v>
      </c>
      <c r="J555" s="143">
        <f t="shared" si="139"/>
        <v>0.19068668546604672</v>
      </c>
      <c r="K555" s="142"/>
      <c r="L555" s="143"/>
      <c r="M555" s="143"/>
    </row>
    <row r="556" spans="2:13" ht="15.75" x14ac:dyDescent="0.25">
      <c r="B556" s="144" t="s">
        <v>121</v>
      </c>
      <c r="C556" s="145">
        <v>77063</v>
      </c>
      <c r="D556" s="146">
        <v>4.1349675013175213E-2</v>
      </c>
      <c r="E556" s="145">
        <v>27597</v>
      </c>
      <c r="F556" s="146">
        <f t="shared" si="137"/>
        <v>-0.64189040135992625</v>
      </c>
      <c r="G556" s="145">
        <v>88115</v>
      </c>
      <c r="H556" s="146">
        <f t="shared" si="138"/>
        <v>2.192919520237707</v>
      </c>
      <c r="I556" s="145">
        <v>145499</v>
      </c>
      <c r="J556" s="146">
        <f t="shared" si="139"/>
        <v>0.65123985700505016</v>
      </c>
      <c r="K556" s="145">
        <v>86720</v>
      </c>
      <c r="L556" s="146">
        <v>1.0392878780817405E-2</v>
      </c>
      <c r="M556" s="146">
        <v>1.8838415749393103</v>
      </c>
    </row>
    <row r="557" spans="2:13" ht="6" customHeight="1" x14ac:dyDescent="0.25"/>
    <row r="558" spans="2:13" x14ac:dyDescent="0.25">
      <c r="B558" s="49" t="s">
        <v>108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49"/>
      <c r="G559" s="149"/>
      <c r="I559" s="149"/>
      <c r="K559" s="149"/>
    </row>
    <row r="562" spans="2:14" ht="48.75" customHeight="1" thickBot="1" x14ac:dyDescent="0.3">
      <c r="B562" s="307" t="str">
        <f>CONCATENATE("Pernoctaciones realizadas por los procedentes de ",C564," en los establecimientos alojativos de Tenerife (hotel + apartamento)")</f>
        <v>Pernoctaciones realizadas por los procedentes de Hungría en los establecimientos alojativos de Tenerife (hotel + apartamento)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1" t="s">
        <v>213</v>
      </c>
    </row>
    <row r="563" spans="2:14" ht="10.5" customHeight="1" thickBot="1" x14ac:dyDescent="0.3">
      <c r="B563" s="134"/>
      <c r="C563" s="135"/>
      <c r="D563" s="134"/>
      <c r="E563" s="134"/>
      <c r="F563" s="134"/>
      <c r="G563" s="134"/>
      <c r="H563" s="134"/>
      <c r="I563" s="134"/>
      <c r="J563" s="134"/>
      <c r="K563" s="4"/>
      <c r="L563" s="4"/>
      <c r="N563" s="1" t="s">
        <v>214</v>
      </c>
    </row>
    <row r="564" spans="2:14" ht="22.5" thickTop="1" thickBot="1" x14ac:dyDescent="0.3">
      <c r="B564" s="150" t="str">
        <f>C564</f>
        <v>Hungría</v>
      </c>
      <c r="C564" s="317" t="s">
        <v>237</v>
      </c>
      <c r="D564" s="318"/>
      <c r="E564" s="318"/>
      <c r="F564" s="318"/>
      <c r="G564" s="318"/>
      <c r="H564" s="318"/>
      <c r="I564" s="318"/>
      <c r="J564" s="318"/>
      <c r="K564" s="318"/>
      <c r="L564" s="318"/>
      <c r="M564" s="319"/>
    </row>
    <row r="565" spans="2:14" ht="22.5" thickTop="1" thickBot="1" x14ac:dyDescent="0.3">
      <c r="B565" s="13"/>
      <c r="C565" s="320">
        <v>2019</v>
      </c>
      <c r="D565" s="321"/>
      <c r="E565" s="322">
        <v>2020</v>
      </c>
      <c r="F565" s="321"/>
      <c r="G565" s="322">
        <v>2021</v>
      </c>
      <c r="H565" s="321"/>
      <c r="I565" s="322">
        <v>2022</v>
      </c>
      <c r="J565" s="321"/>
      <c r="K565" s="322">
        <v>2023</v>
      </c>
      <c r="L565" s="323"/>
      <c r="M565" s="324"/>
    </row>
    <row r="566" spans="2:14" ht="16.5" thickTop="1" thickBot="1" x14ac:dyDescent="0.3">
      <c r="B566" s="16"/>
      <c r="C566" s="137" t="s">
        <v>135</v>
      </c>
      <c r="D566" s="138" t="str">
        <f>CONCATENATE("var. ",RIGHT(C565,2),"/",RIGHT(C565-1,2))</f>
        <v>var. 19/18</v>
      </c>
      <c r="E566" s="139" t="s">
        <v>135</v>
      </c>
      <c r="F566" s="138" t="str">
        <f>CONCATENATE("var. ",RIGHT(E565,2),"/",RIGHT(E565-1,2))</f>
        <v>var. 20/19</v>
      </c>
      <c r="G566" s="139" t="s">
        <v>135</v>
      </c>
      <c r="H566" s="138" t="s">
        <v>517</v>
      </c>
      <c r="I566" s="139" t="s">
        <v>135</v>
      </c>
      <c r="J566" s="138" t="s">
        <v>136</v>
      </c>
      <c r="K566" s="139" t="s">
        <v>135</v>
      </c>
      <c r="L566" s="138" t="s">
        <v>528</v>
      </c>
      <c r="M566" s="138" t="s">
        <v>519</v>
      </c>
    </row>
    <row r="567" spans="2:14" x14ac:dyDescent="0.25">
      <c r="B567" s="141" t="s">
        <v>139</v>
      </c>
      <c r="C567" s="142">
        <v>6119</v>
      </c>
      <c r="D567" s="143">
        <v>0.27426072469804241</v>
      </c>
      <c r="E567" s="142">
        <v>8543</v>
      </c>
      <c r="F567" s="143">
        <f t="shared" ref="F567:F579" si="143">IFERROR(E567/C567-1,"-")</f>
        <v>0.39614316064716459</v>
      </c>
      <c r="G567" s="142">
        <v>1124</v>
      </c>
      <c r="H567" s="143">
        <f t="shared" ref="H567:H579" si="144">IFERROR(G567/E567-1,"-")</f>
        <v>-0.86843029380779591</v>
      </c>
      <c r="I567" s="142">
        <v>7337</v>
      </c>
      <c r="J567" s="143">
        <f t="shared" ref="J567:J579" si="145">IFERROR(I567/G567-1,"-")</f>
        <v>5.527580071174377</v>
      </c>
      <c r="K567" s="142">
        <v>11299</v>
      </c>
      <c r="L567" s="143">
        <f t="shared" ref="L567:L571" si="146">IFERROR(K567/I567-1,"-")</f>
        <v>0.54000272590977239</v>
      </c>
      <c r="M567" s="143">
        <f t="shared" ref="M567" si="147">K567/C567-1</f>
        <v>0.84654355286811578</v>
      </c>
    </row>
    <row r="568" spans="2:14" x14ac:dyDescent="0.25">
      <c r="B568" s="141" t="s">
        <v>141</v>
      </c>
      <c r="C568" s="142">
        <v>5104</v>
      </c>
      <c r="D568" s="143">
        <v>-2.1505376344086446E-3</v>
      </c>
      <c r="E568" s="142">
        <v>6015</v>
      </c>
      <c r="F568" s="143">
        <f t="shared" si="143"/>
        <v>0.17848746081504707</v>
      </c>
      <c r="G568" s="142">
        <v>960</v>
      </c>
      <c r="H568" s="143">
        <f t="shared" si="144"/>
        <v>-0.84039900249376553</v>
      </c>
      <c r="I568" s="142">
        <v>8210</v>
      </c>
      <c r="J568" s="143">
        <f t="shared" si="145"/>
        <v>7.5520833333333339</v>
      </c>
      <c r="K568" s="142">
        <v>7772</v>
      </c>
      <c r="L568" s="143">
        <f t="shared" si="146"/>
        <v>-5.334957369062121E-2</v>
      </c>
      <c r="M568" s="143">
        <f>IFERROR(K568/C568-1,"-")</f>
        <v>0.52272727272727271</v>
      </c>
    </row>
    <row r="569" spans="2:14" x14ac:dyDescent="0.25">
      <c r="B569" s="141" t="s">
        <v>143</v>
      </c>
      <c r="C569" s="142">
        <v>5190</v>
      </c>
      <c r="D569" s="143">
        <v>0.19447640966628299</v>
      </c>
      <c r="E569" s="142">
        <v>1453</v>
      </c>
      <c r="F569" s="143">
        <f t="shared" si="143"/>
        <v>-0.72003853564547204</v>
      </c>
      <c r="G569" s="142">
        <v>1619</v>
      </c>
      <c r="H569" s="143">
        <f t="shared" si="144"/>
        <v>0.11424638678596</v>
      </c>
      <c r="I569" s="142">
        <v>8690</v>
      </c>
      <c r="J569" s="143">
        <f t="shared" si="145"/>
        <v>4.3675108091414456</v>
      </c>
      <c r="K569" s="142">
        <v>9023</v>
      </c>
      <c r="L569" s="143">
        <f t="shared" si="146"/>
        <v>3.8319907940161047E-2</v>
      </c>
      <c r="M569" s="143">
        <f t="shared" ref="M569:M571" si="148">IFERROR(K569/C569-1,"-")</f>
        <v>0.73853564547206174</v>
      </c>
    </row>
    <row r="570" spans="2:14" x14ac:dyDescent="0.25">
      <c r="B570" s="141" t="s">
        <v>145</v>
      </c>
      <c r="C570" s="142">
        <v>4065</v>
      </c>
      <c r="D570" s="143">
        <v>0.15286443562110041</v>
      </c>
      <c r="E570" s="142">
        <v>0</v>
      </c>
      <c r="F570" s="143">
        <f t="shared" si="143"/>
        <v>-1</v>
      </c>
      <c r="G570" s="142">
        <v>2308</v>
      </c>
      <c r="H570" s="143" t="str">
        <f t="shared" si="144"/>
        <v>-</v>
      </c>
      <c r="I570" s="142">
        <v>8197</v>
      </c>
      <c r="J570" s="143">
        <f t="shared" si="145"/>
        <v>2.5515597920277298</v>
      </c>
      <c r="K570" s="142">
        <v>8671</v>
      </c>
      <c r="L570" s="143">
        <f t="shared" si="146"/>
        <v>5.7826033914846864E-2</v>
      </c>
      <c r="M570" s="143">
        <f t="shared" si="148"/>
        <v>1.1330873308733089</v>
      </c>
    </row>
    <row r="571" spans="2:14" x14ac:dyDescent="0.25">
      <c r="B571" s="141" t="s">
        <v>147</v>
      </c>
      <c r="C571" s="142">
        <v>4051</v>
      </c>
      <c r="D571" s="143">
        <v>-0.23305566073457029</v>
      </c>
      <c r="E571" s="142">
        <v>156</v>
      </c>
      <c r="F571" s="143">
        <f t="shared" si="143"/>
        <v>-0.96149098987904225</v>
      </c>
      <c r="G571" s="142">
        <v>2107</v>
      </c>
      <c r="H571" s="143">
        <f t="shared" si="144"/>
        <v>12.506410256410257</v>
      </c>
      <c r="I571" s="142">
        <v>8224</v>
      </c>
      <c r="J571" s="143">
        <f t="shared" si="145"/>
        <v>2.9031798766018033</v>
      </c>
      <c r="K571" s="142">
        <v>11010</v>
      </c>
      <c r="L571" s="143">
        <f t="shared" si="146"/>
        <v>0.33876459143968862</v>
      </c>
      <c r="M571" s="143">
        <f t="shared" si="148"/>
        <v>1.7178474450752899</v>
      </c>
    </row>
    <row r="572" spans="2:14" x14ac:dyDescent="0.25">
      <c r="B572" s="141" t="s">
        <v>149</v>
      </c>
      <c r="C572" s="142">
        <v>7040</v>
      </c>
      <c r="D572" s="143">
        <v>0.28796194657885099</v>
      </c>
      <c r="E572" s="142">
        <v>13</v>
      </c>
      <c r="F572" s="143">
        <f t="shared" si="143"/>
        <v>-0.99815340909090911</v>
      </c>
      <c r="G572" s="142">
        <v>3633</v>
      </c>
      <c r="H572" s="143">
        <f t="shared" si="144"/>
        <v>278.46153846153845</v>
      </c>
      <c r="I572" s="142">
        <v>9326</v>
      </c>
      <c r="J572" s="143">
        <f t="shared" si="145"/>
        <v>1.567024497660336</v>
      </c>
      <c r="K572" s="142"/>
      <c r="L572" s="143"/>
      <c r="M572" s="143"/>
    </row>
    <row r="573" spans="2:14" x14ac:dyDescent="0.25">
      <c r="B573" s="141" t="s">
        <v>151</v>
      </c>
      <c r="C573" s="142">
        <v>9123</v>
      </c>
      <c r="D573" s="143">
        <v>8.7495529860531551E-2</v>
      </c>
      <c r="E573" s="142">
        <v>1815</v>
      </c>
      <c r="F573" s="143">
        <f t="shared" si="143"/>
        <v>-0.80105228543242357</v>
      </c>
      <c r="G573" s="142">
        <v>7530</v>
      </c>
      <c r="H573" s="143">
        <f t="shared" si="144"/>
        <v>3.1487603305785123</v>
      </c>
      <c r="I573" s="142">
        <v>10632</v>
      </c>
      <c r="J573" s="143">
        <f t="shared" si="145"/>
        <v>0.41195219123505966</v>
      </c>
      <c r="K573" s="142"/>
      <c r="L573" s="143"/>
      <c r="M573" s="143"/>
    </row>
    <row r="574" spans="2:14" x14ac:dyDescent="0.25">
      <c r="B574" s="141" t="s">
        <v>153</v>
      </c>
      <c r="C574" s="142">
        <v>7060</v>
      </c>
      <c r="D574" s="143">
        <v>2.8409090909091717E-3</v>
      </c>
      <c r="E574" s="142">
        <v>3248</v>
      </c>
      <c r="F574" s="143">
        <f t="shared" si="143"/>
        <v>-0.53994334277620393</v>
      </c>
      <c r="G574" s="142">
        <v>6895</v>
      </c>
      <c r="H574" s="143">
        <f t="shared" si="144"/>
        <v>1.1228448275862069</v>
      </c>
      <c r="I574" s="142">
        <v>9754</v>
      </c>
      <c r="J574" s="143">
        <f t="shared" si="145"/>
        <v>0.41464829586657004</v>
      </c>
      <c r="K574" s="142"/>
      <c r="L574" s="143"/>
      <c r="M574" s="143"/>
    </row>
    <row r="575" spans="2:14" x14ac:dyDescent="0.25">
      <c r="B575" s="141" t="s">
        <v>155</v>
      </c>
      <c r="C575" s="142">
        <v>6802</v>
      </c>
      <c r="D575" s="143">
        <v>4.904380012338061E-2</v>
      </c>
      <c r="E575" s="142">
        <v>837</v>
      </c>
      <c r="F575" s="143">
        <f t="shared" si="143"/>
        <v>-0.87694795648338719</v>
      </c>
      <c r="G575" s="142">
        <v>5989</v>
      </c>
      <c r="H575" s="143">
        <f t="shared" si="144"/>
        <v>6.1553166069295102</v>
      </c>
      <c r="I575" s="142">
        <v>7772</v>
      </c>
      <c r="J575" s="143">
        <f t="shared" si="145"/>
        <v>0.29771247286692271</v>
      </c>
      <c r="K575" s="142"/>
      <c r="L575" s="143"/>
      <c r="M575" s="143"/>
    </row>
    <row r="576" spans="2:14" x14ac:dyDescent="0.25">
      <c r="B576" s="141" t="s">
        <v>157</v>
      </c>
      <c r="C576" s="142">
        <v>7810</v>
      </c>
      <c r="D576" s="143">
        <v>0.2009841611563894</v>
      </c>
      <c r="E576" s="142">
        <v>365</v>
      </c>
      <c r="F576" s="143">
        <f t="shared" si="143"/>
        <v>-0.9532650448143406</v>
      </c>
      <c r="G576" s="142">
        <v>7230</v>
      </c>
      <c r="H576" s="143">
        <f t="shared" si="144"/>
        <v>18.80821917808219</v>
      </c>
      <c r="I576" s="142">
        <v>8020</v>
      </c>
      <c r="J576" s="143">
        <f t="shared" si="145"/>
        <v>0.10926694329183961</v>
      </c>
      <c r="K576" s="142"/>
      <c r="L576" s="143"/>
      <c r="M576" s="143"/>
    </row>
    <row r="577" spans="2:14" x14ac:dyDescent="0.25">
      <c r="B577" s="141" t="s">
        <v>159</v>
      </c>
      <c r="C577" s="142">
        <v>6148</v>
      </c>
      <c r="D577" s="143">
        <v>0.24705882352941178</v>
      </c>
      <c r="E577" s="142">
        <v>563</v>
      </c>
      <c r="F577" s="143">
        <f t="shared" si="143"/>
        <v>-0.90842550422901758</v>
      </c>
      <c r="G577" s="142">
        <v>5319</v>
      </c>
      <c r="H577" s="143">
        <f t="shared" si="144"/>
        <v>8.4476021314387211</v>
      </c>
      <c r="I577" s="142">
        <v>7775</v>
      </c>
      <c r="J577" s="143">
        <f t="shared" si="145"/>
        <v>0.46174092874600481</v>
      </c>
      <c r="K577" s="142"/>
      <c r="L577" s="143"/>
      <c r="M577" s="143"/>
    </row>
    <row r="578" spans="2:14" x14ac:dyDescent="0.25">
      <c r="B578" s="141" t="s">
        <v>161</v>
      </c>
      <c r="C578" s="142">
        <v>6816</v>
      </c>
      <c r="D578" s="143">
        <v>0.18230702515177799</v>
      </c>
      <c r="E578" s="142">
        <v>1290</v>
      </c>
      <c r="F578" s="143">
        <f t="shared" si="143"/>
        <v>-0.81073943661971826</v>
      </c>
      <c r="G578" s="142">
        <v>7247</v>
      </c>
      <c r="H578" s="143">
        <f t="shared" si="144"/>
        <v>4.6178294573643415</v>
      </c>
      <c r="I578" s="142">
        <v>9290</v>
      </c>
      <c r="J578" s="143">
        <f t="shared" si="145"/>
        <v>0.28190975576100463</v>
      </c>
      <c r="K578" s="142"/>
      <c r="L578" s="143"/>
      <c r="M578" s="143"/>
    </row>
    <row r="579" spans="2:14" ht="15.75" x14ac:dyDescent="0.25">
      <c r="B579" s="144" t="s">
        <v>121</v>
      </c>
      <c r="C579" s="145">
        <v>75328</v>
      </c>
      <c r="D579" s="146">
        <v>0.11354531612636176</v>
      </c>
      <c r="E579" s="145">
        <v>24298</v>
      </c>
      <c r="F579" s="146">
        <f t="shared" si="143"/>
        <v>-0.67743734069668649</v>
      </c>
      <c r="G579" s="145">
        <v>51961</v>
      </c>
      <c r="H579" s="146">
        <f t="shared" si="144"/>
        <v>1.1384887645073669</v>
      </c>
      <c r="I579" s="145">
        <v>103227</v>
      </c>
      <c r="J579" s="146">
        <f t="shared" si="145"/>
        <v>0.9866245838224823</v>
      </c>
      <c r="K579" s="145">
        <v>47775</v>
      </c>
      <c r="L579" s="146">
        <v>0.17504550150031983</v>
      </c>
      <c r="M579" s="146">
        <v>0.94769456561620946</v>
      </c>
    </row>
    <row r="580" spans="2:14" ht="6" customHeight="1" x14ac:dyDescent="0.25"/>
    <row r="581" spans="2:14" x14ac:dyDescent="0.25">
      <c r="B581" s="49" t="s">
        <v>108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49"/>
      <c r="G582" s="149"/>
      <c r="I582" s="149"/>
      <c r="K582" s="149"/>
    </row>
    <row r="585" spans="2:14" ht="48.75" customHeight="1" thickBot="1" x14ac:dyDescent="0.3">
      <c r="B585" s="307" t="str">
        <f>CONCATENATE("Pernoctaciones realizadas por los procedentes de ",C587," en los establecimientos alojativos de Tenerife (hotel + apartamento)")</f>
        <v>Pernoctaciones realizadas por los procedentes de Rusia en los establecimientos alojativos de Tenerife (hotel + apartamento)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1" t="s">
        <v>213</v>
      </c>
    </row>
    <row r="586" spans="2:14" ht="10.5" customHeight="1" thickBot="1" x14ac:dyDescent="0.3">
      <c r="B586" s="134"/>
      <c r="C586" s="135"/>
      <c r="D586" s="134"/>
      <c r="E586" s="134"/>
      <c r="F586" s="134"/>
      <c r="G586" s="134"/>
      <c r="H586" s="134"/>
      <c r="I586" s="134"/>
      <c r="J586" s="134"/>
      <c r="K586" s="4"/>
      <c r="L586" s="4"/>
      <c r="N586" s="1" t="s">
        <v>214</v>
      </c>
    </row>
    <row r="587" spans="2:14" ht="22.5" thickTop="1" thickBot="1" x14ac:dyDescent="0.3">
      <c r="B587" s="150" t="str">
        <f>C587</f>
        <v>Rusia</v>
      </c>
      <c r="C587" s="317" t="s">
        <v>239</v>
      </c>
      <c r="D587" s="318"/>
      <c r="E587" s="318"/>
      <c r="F587" s="318"/>
      <c r="G587" s="318"/>
      <c r="H587" s="318"/>
      <c r="I587" s="318"/>
      <c r="J587" s="318"/>
      <c r="K587" s="318"/>
      <c r="L587" s="318"/>
      <c r="M587" s="319"/>
    </row>
    <row r="588" spans="2:14" ht="22.5" thickTop="1" thickBot="1" x14ac:dyDescent="0.3">
      <c r="B588" s="13"/>
      <c r="C588" s="320">
        <v>2019</v>
      </c>
      <c r="D588" s="321"/>
      <c r="E588" s="322">
        <v>2020</v>
      </c>
      <c r="F588" s="321"/>
      <c r="G588" s="322">
        <v>2021</v>
      </c>
      <c r="H588" s="321"/>
      <c r="I588" s="322">
        <v>2022</v>
      </c>
      <c r="J588" s="321"/>
      <c r="K588" s="322">
        <v>2023</v>
      </c>
      <c r="L588" s="323"/>
      <c r="M588" s="324"/>
    </row>
    <row r="589" spans="2:14" ht="16.5" thickTop="1" thickBot="1" x14ac:dyDescent="0.3">
      <c r="B589" s="16"/>
      <c r="C589" s="137" t="s">
        <v>135</v>
      </c>
      <c r="D589" s="138" t="str">
        <f>CONCATENATE("var. ",RIGHT(C588,2),"/",RIGHT(C588-1,2))</f>
        <v>var. 19/18</v>
      </c>
      <c r="E589" s="139" t="s">
        <v>135</v>
      </c>
      <c r="F589" s="138" t="str">
        <f>CONCATENATE("var. ",RIGHT(E588,2),"/",RIGHT(E588-1,2))</f>
        <v>var. 20/19</v>
      </c>
      <c r="G589" s="139" t="s">
        <v>135</v>
      </c>
      <c r="H589" s="138" t="s">
        <v>517</v>
      </c>
      <c r="I589" s="139" t="s">
        <v>135</v>
      </c>
      <c r="J589" s="138" t="s">
        <v>136</v>
      </c>
      <c r="K589" s="139" t="s">
        <v>135</v>
      </c>
      <c r="L589" s="138" t="s">
        <v>528</v>
      </c>
      <c r="M589" s="138" t="s">
        <v>519</v>
      </c>
    </row>
    <row r="590" spans="2:14" x14ac:dyDescent="0.25">
      <c r="B590" s="141" t="s">
        <v>139</v>
      </c>
      <c r="C590" s="142">
        <v>43784</v>
      </c>
      <c r="D590" s="143">
        <v>6.6939591100714013E-2</v>
      </c>
      <c r="E590" s="142">
        <v>54068</v>
      </c>
      <c r="F590" s="143">
        <f t="shared" ref="F590:F602" si="149">IFERROR(E590/C590-1,"-")</f>
        <v>0.23488032157865879</v>
      </c>
      <c r="G590" s="142">
        <v>2622</v>
      </c>
      <c r="H590" s="143">
        <f t="shared" ref="H590:H602" si="150">IFERROR(G590/E590-1,"-")</f>
        <v>-0.95150551157801289</v>
      </c>
      <c r="I590" s="142">
        <v>7044</v>
      </c>
      <c r="J590" s="143">
        <f t="shared" ref="J590:J602" si="151">IFERROR(I590/G590-1,"-")</f>
        <v>1.6864988558352403</v>
      </c>
      <c r="K590" s="142">
        <v>7396</v>
      </c>
      <c r="L590" s="143">
        <f t="shared" ref="L590:L594" si="152">IFERROR(K590/I590-1,"-")</f>
        <v>4.9971607041453758E-2</v>
      </c>
      <c r="M590" s="143">
        <f t="shared" ref="M590" si="153">K590/C590-1</f>
        <v>-0.83107984651927647</v>
      </c>
    </row>
    <row r="591" spans="2:14" x14ac:dyDescent="0.25">
      <c r="B591" s="141" t="s">
        <v>141</v>
      </c>
      <c r="C591" s="142">
        <v>19472</v>
      </c>
      <c r="D591" s="143">
        <v>0.12386009465543113</v>
      </c>
      <c r="E591" s="142">
        <v>24818</v>
      </c>
      <c r="F591" s="143">
        <f t="shared" si="149"/>
        <v>0.27454806902218576</v>
      </c>
      <c r="G591" s="142">
        <v>1998</v>
      </c>
      <c r="H591" s="143">
        <f t="shared" si="150"/>
        <v>-0.9194939157063422</v>
      </c>
      <c r="I591" s="142">
        <v>4446</v>
      </c>
      <c r="J591" s="143">
        <f t="shared" si="151"/>
        <v>1.2252252252252251</v>
      </c>
      <c r="K591" s="142">
        <v>5174</v>
      </c>
      <c r="L591" s="143">
        <f t="shared" si="152"/>
        <v>0.16374269005847952</v>
      </c>
      <c r="M591" s="143">
        <f>IFERROR(K591/C591-1,"-")</f>
        <v>-0.73428512736236651</v>
      </c>
    </row>
    <row r="592" spans="2:14" x14ac:dyDescent="0.25">
      <c r="B592" s="141" t="s">
        <v>143</v>
      </c>
      <c r="C592" s="142">
        <v>28547</v>
      </c>
      <c r="D592" s="143">
        <v>0.33715864911705462</v>
      </c>
      <c r="E592" s="142">
        <v>9022</v>
      </c>
      <c r="F592" s="143">
        <f t="shared" si="149"/>
        <v>-0.68395978561670234</v>
      </c>
      <c r="G592" s="142">
        <v>2681</v>
      </c>
      <c r="H592" s="143">
        <f t="shared" si="150"/>
        <v>-0.70283750831301262</v>
      </c>
      <c r="I592" s="142">
        <v>3558</v>
      </c>
      <c r="J592" s="143">
        <f t="shared" si="151"/>
        <v>0.3271167474822827</v>
      </c>
      <c r="K592" s="142">
        <v>4995</v>
      </c>
      <c r="L592" s="143">
        <f t="shared" si="152"/>
        <v>0.40387858347386163</v>
      </c>
      <c r="M592" s="143">
        <f t="shared" ref="M592:M594" si="154">IFERROR(K592/C592-1,"-")</f>
        <v>-0.82502539671419062</v>
      </c>
    </row>
    <row r="593" spans="2:14" x14ac:dyDescent="0.25">
      <c r="B593" s="141" t="s">
        <v>145</v>
      </c>
      <c r="C593" s="142">
        <v>31689</v>
      </c>
      <c r="D593" s="143">
        <v>6.7832591993530089E-2</v>
      </c>
      <c r="E593" s="142">
        <v>0</v>
      </c>
      <c r="F593" s="143">
        <f t="shared" si="149"/>
        <v>-1</v>
      </c>
      <c r="G593" s="142">
        <v>2913</v>
      </c>
      <c r="H593" s="143" t="str">
        <f t="shared" si="150"/>
        <v>-</v>
      </c>
      <c r="I593" s="142">
        <v>4121</v>
      </c>
      <c r="J593" s="143">
        <f t="shared" si="151"/>
        <v>0.41469275660830762</v>
      </c>
      <c r="K593" s="142">
        <v>5680</v>
      </c>
      <c r="L593" s="143">
        <f t="shared" si="152"/>
        <v>0.37830623635040039</v>
      </c>
      <c r="M593" s="143">
        <f t="shared" si="154"/>
        <v>-0.82075799173214681</v>
      </c>
    </row>
    <row r="594" spans="2:14" x14ac:dyDescent="0.25">
      <c r="B594" s="141" t="s">
        <v>147</v>
      </c>
      <c r="C594" s="142">
        <v>46180</v>
      </c>
      <c r="D594" s="143">
        <v>0.28011088011088003</v>
      </c>
      <c r="E594" s="142">
        <v>4</v>
      </c>
      <c r="F594" s="143">
        <f t="shared" si="149"/>
        <v>-0.99991338241663053</v>
      </c>
      <c r="G594" s="142">
        <v>1618</v>
      </c>
      <c r="H594" s="143">
        <f t="shared" si="150"/>
        <v>403.5</v>
      </c>
      <c r="I594" s="142">
        <v>3002</v>
      </c>
      <c r="J594" s="143">
        <f t="shared" si="151"/>
        <v>0.85537700865265753</v>
      </c>
      <c r="K594" s="142">
        <v>3997</v>
      </c>
      <c r="L594" s="143">
        <f t="shared" si="152"/>
        <v>0.33144570286475683</v>
      </c>
      <c r="M594" s="143">
        <f t="shared" si="154"/>
        <v>-0.91344737981810309</v>
      </c>
    </row>
    <row r="595" spans="2:14" x14ac:dyDescent="0.25">
      <c r="B595" s="141" t="s">
        <v>149</v>
      </c>
      <c r="C595" s="142">
        <v>51880</v>
      </c>
      <c r="D595" s="143">
        <v>0.16773206086251924</v>
      </c>
      <c r="E595" s="142">
        <v>13</v>
      </c>
      <c r="F595" s="143">
        <f t="shared" si="149"/>
        <v>-0.9997494217424826</v>
      </c>
      <c r="G595" s="142">
        <v>3850</v>
      </c>
      <c r="H595" s="143">
        <f t="shared" si="150"/>
        <v>295.15384615384613</v>
      </c>
      <c r="I595" s="142">
        <v>2599</v>
      </c>
      <c r="J595" s="143">
        <f t="shared" si="151"/>
        <v>-0.32493506493506497</v>
      </c>
      <c r="K595" s="142"/>
      <c r="L595" s="143"/>
      <c r="M595" s="143"/>
    </row>
    <row r="596" spans="2:14" x14ac:dyDescent="0.25">
      <c r="B596" s="141" t="s">
        <v>151</v>
      </c>
      <c r="C596" s="142">
        <v>58211</v>
      </c>
      <c r="D596" s="143">
        <v>0.24008862188704971</v>
      </c>
      <c r="E596" s="142">
        <v>1336</v>
      </c>
      <c r="F596" s="143">
        <f t="shared" si="149"/>
        <v>-0.97704901135524214</v>
      </c>
      <c r="G596" s="142">
        <v>2748</v>
      </c>
      <c r="H596" s="143">
        <f t="shared" si="150"/>
        <v>1.05688622754491</v>
      </c>
      <c r="I596" s="142">
        <v>4138</v>
      </c>
      <c r="J596" s="143">
        <f t="shared" si="151"/>
        <v>0.50582241630276559</v>
      </c>
      <c r="K596" s="142"/>
      <c r="L596" s="143"/>
      <c r="M596" s="143"/>
    </row>
    <row r="597" spans="2:14" x14ac:dyDescent="0.25">
      <c r="B597" s="141" t="s">
        <v>153</v>
      </c>
      <c r="C597" s="142">
        <v>55134</v>
      </c>
      <c r="D597" s="143">
        <v>0.11715837250769989</v>
      </c>
      <c r="E597" s="142">
        <v>1340</v>
      </c>
      <c r="F597" s="143">
        <f t="shared" si="149"/>
        <v>-0.97569557804621465</v>
      </c>
      <c r="G597" s="142">
        <v>2755</v>
      </c>
      <c r="H597" s="143">
        <f t="shared" si="150"/>
        <v>1.0559701492537314</v>
      </c>
      <c r="I597" s="142">
        <v>3810</v>
      </c>
      <c r="J597" s="143">
        <f t="shared" si="151"/>
        <v>0.38294010889292207</v>
      </c>
      <c r="K597" s="142"/>
      <c r="L597" s="143"/>
      <c r="M597" s="143"/>
    </row>
    <row r="598" spans="2:14" x14ac:dyDescent="0.25">
      <c r="B598" s="141" t="s">
        <v>155</v>
      </c>
      <c r="C598" s="142">
        <v>49245</v>
      </c>
      <c r="D598" s="143">
        <v>0.21550575109838577</v>
      </c>
      <c r="E598" s="142">
        <v>772</v>
      </c>
      <c r="F598" s="143">
        <f t="shared" si="149"/>
        <v>-0.98432328155142657</v>
      </c>
      <c r="G598" s="142">
        <v>2753</v>
      </c>
      <c r="H598" s="143">
        <f t="shared" si="150"/>
        <v>2.5660621761658029</v>
      </c>
      <c r="I598" s="142">
        <v>3317</v>
      </c>
      <c r="J598" s="143">
        <f t="shared" si="151"/>
        <v>0.20486741736287684</v>
      </c>
      <c r="K598" s="142"/>
      <c r="L598" s="143"/>
      <c r="M598" s="143"/>
    </row>
    <row r="599" spans="2:14" x14ac:dyDescent="0.25">
      <c r="B599" s="141" t="s">
        <v>157</v>
      </c>
      <c r="C599" s="142">
        <v>53177</v>
      </c>
      <c r="D599" s="143">
        <v>0.19794998873620195</v>
      </c>
      <c r="E599" s="142">
        <v>1180</v>
      </c>
      <c r="F599" s="143">
        <f t="shared" si="149"/>
        <v>-0.97780995543185967</v>
      </c>
      <c r="G599" s="142">
        <v>3773</v>
      </c>
      <c r="H599" s="143">
        <f t="shared" si="150"/>
        <v>2.1974576271186441</v>
      </c>
      <c r="I599" s="142">
        <v>3798</v>
      </c>
      <c r="J599" s="143">
        <f t="shared" si="151"/>
        <v>6.6260270341902405E-3</v>
      </c>
      <c r="K599" s="142"/>
      <c r="L599" s="143"/>
      <c r="M599" s="143"/>
    </row>
    <row r="600" spans="2:14" x14ac:dyDescent="0.25">
      <c r="B600" s="141" t="s">
        <v>159</v>
      </c>
      <c r="C600" s="142">
        <v>34262</v>
      </c>
      <c r="D600" s="143">
        <v>-4.8172019113234765E-2</v>
      </c>
      <c r="E600" s="142">
        <v>1311</v>
      </c>
      <c r="F600" s="143">
        <f t="shared" si="149"/>
        <v>-0.96173603409024577</v>
      </c>
      <c r="G600" s="142">
        <v>4892</v>
      </c>
      <c r="H600" s="143">
        <f t="shared" si="150"/>
        <v>2.7315026697177727</v>
      </c>
      <c r="I600" s="142">
        <v>4853</v>
      </c>
      <c r="J600" s="143">
        <f t="shared" si="151"/>
        <v>-7.9721995094030884E-3</v>
      </c>
      <c r="K600" s="142"/>
      <c r="L600" s="143"/>
      <c r="M600" s="143"/>
    </row>
    <row r="601" spans="2:14" x14ac:dyDescent="0.25">
      <c r="B601" s="141" t="s">
        <v>161</v>
      </c>
      <c r="C601" s="142">
        <v>29328</v>
      </c>
      <c r="D601" s="143">
        <v>3.6288470372071613E-2</v>
      </c>
      <c r="E601" s="142">
        <v>2281</v>
      </c>
      <c r="F601" s="143">
        <f t="shared" si="149"/>
        <v>-0.92222449536279327</v>
      </c>
      <c r="G601" s="142">
        <v>5764</v>
      </c>
      <c r="H601" s="143">
        <f t="shared" si="150"/>
        <v>1.5269618588338449</v>
      </c>
      <c r="I601" s="142">
        <v>6721</v>
      </c>
      <c r="J601" s="143">
        <f t="shared" si="151"/>
        <v>0.16603053435114501</v>
      </c>
      <c r="K601" s="142"/>
      <c r="L601" s="143"/>
      <c r="M601" s="143"/>
    </row>
    <row r="602" spans="2:14" ht="15.75" x14ac:dyDescent="0.25">
      <c r="B602" s="144" t="s">
        <v>121</v>
      </c>
      <c r="C602" s="145">
        <v>500909</v>
      </c>
      <c r="D602" s="146">
        <v>0.15049668684038275</v>
      </c>
      <c r="E602" s="145">
        <v>96145</v>
      </c>
      <c r="F602" s="146">
        <f t="shared" si="149"/>
        <v>-0.80805894883102525</v>
      </c>
      <c r="G602" s="145">
        <v>38367</v>
      </c>
      <c r="H602" s="146">
        <f t="shared" si="150"/>
        <v>-0.60094648707681109</v>
      </c>
      <c r="I602" s="145">
        <v>51407</v>
      </c>
      <c r="J602" s="146">
        <f t="shared" si="151"/>
        <v>0.33987541376703945</v>
      </c>
      <c r="K602" s="145">
        <v>27242</v>
      </c>
      <c r="L602" s="146">
        <v>0.22872220468179161</v>
      </c>
      <c r="M602" s="146">
        <v>-0.83944316092225002</v>
      </c>
    </row>
    <row r="603" spans="2:14" ht="6" customHeight="1" x14ac:dyDescent="0.25"/>
    <row r="604" spans="2:14" x14ac:dyDescent="0.25">
      <c r="B604" s="49" t="s">
        <v>108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49"/>
      <c r="G605" s="149"/>
      <c r="I605" s="149"/>
      <c r="K605" s="149"/>
    </row>
    <row r="608" spans="2:14" ht="48.75" customHeight="1" thickBot="1" x14ac:dyDescent="0.3">
      <c r="B608" s="307" t="str">
        <f>CONCATENATE("Pernoctaciones realizadas por los procedentes de ",C610," en los establecimientos alojativos de Tenerife (hotel + apartamento)")</f>
        <v>Pernoctaciones realizadas por los procedentes de República Checa en los establecimientos alojativos de Tenerife (hotel + apartamento)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1" t="s">
        <v>213</v>
      </c>
    </row>
    <row r="609" spans="2:14" ht="10.5" customHeight="1" thickBot="1" x14ac:dyDescent="0.3">
      <c r="B609" s="134"/>
      <c r="C609" s="135"/>
      <c r="D609" s="134"/>
      <c r="E609" s="134"/>
      <c r="F609" s="134"/>
      <c r="G609" s="134"/>
      <c r="H609" s="134"/>
      <c r="I609" s="134"/>
      <c r="J609" s="134"/>
      <c r="K609" s="4"/>
      <c r="L609" s="4"/>
      <c r="N609" s="1" t="s">
        <v>214</v>
      </c>
    </row>
    <row r="610" spans="2:14" ht="22.5" thickTop="1" thickBot="1" x14ac:dyDescent="0.3">
      <c r="B610" s="150" t="str">
        <f>C610</f>
        <v>República Checa</v>
      </c>
      <c r="C610" s="317" t="s">
        <v>241</v>
      </c>
      <c r="D610" s="318"/>
      <c r="E610" s="318"/>
      <c r="F610" s="318"/>
      <c r="G610" s="318"/>
      <c r="H610" s="318"/>
      <c r="I610" s="318"/>
      <c r="J610" s="318"/>
      <c r="K610" s="318"/>
      <c r="L610" s="318"/>
      <c r="M610" s="319"/>
    </row>
    <row r="611" spans="2:14" ht="22.5" thickTop="1" thickBot="1" x14ac:dyDescent="0.3">
      <c r="B611" s="13"/>
      <c r="C611" s="320">
        <v>2019</v>
      </c>
      <c r="D611" s="321"/>
      <c r="E611" s="322">
        <v>2020</v>
      </c>
      <c r="F611" s="321"/>
      <c r="G611" s="322">
        <v>2021</v>
      </c>
      <c r="H611" s="321"/>
      <c r="I611" s="322">
        <v>2022</v>
      </c>
      <c r="J611" s="321"/>
      <c r="K611" s="322">
        <v>2023</v>
      </c>
      <c r="L611" s="323"/>
      <c r="M611" s="324"/>
    </row>
    <row r="612" spans="2:14" ht="16.5" thickTop="1" thickBot="1" x14ac:dyDescent="0.3">
      <c r="B612" s="16"/>
      <c r="C612" s="137" t="s">
        <v>135</v>
      </c>
      <c r="D612" s="138" t="str">
        <f>CONCATENATE("var. ",RIGHT(C611,2),"/",RIGHT(C611-1,2))</f>
        <v>var. 19/18</v>
      </c>
      <c r="E612" s="139" t="s">
        <v>135</v>
      </c>
      <c r="F612" s="138" t="str">
        <f>CONCATENATE("var. ",RIGHT(E611,2),"/",RIGHT(E611-1,2))</f>
        <v>var. 20/19</v>
      </c>
      <c r="G612" s="139" t="s">
        <v>135</v>
      </c>
      <c r="H612" s="138" t="s">
        <v>517</v>
      </c>
      <c r="I612" s="139" t="s">
        <v>135</v>
      </c>
      <c r="J612" s="138" t="s">
        <v>136</v>
      </c>
      <c r="K612" s="139" t="s">
        <v>135</v>
      </c>
      <c r="L612" s="138" t="s">
        <v>528</v>
      </c>
      <c r="M612" s="138" t="s">
        <v>519</v>
      </c>
    </row>
    <row r="613" spans="2:14" x14ac:dyDescent="0.25">
      <c r="B613" s="141" t="s">
        <v>139</v>
      </c>
      <c r="C613" s="142">
        <v>3268</v>
      </c>
      <c r="D613" s="143">
        <v>-5.192921380910942E-2</v>
      </c>
      <c r="E613" s="142">
        <v>4903</v>
      </c>
      <c r="F613" s="143">
        <f t="shared" ref="F613:F625" si="155">IFERROR(E613/C613-1,"-")</f>
        <v>0.50030599755201965</v>
      </c>
      <c r="G613" s="142">
        <v>4570</v>
      </c>
      <c r="H613" s="143">
        <f t="shared" ref="H613:H625" si="156">IFERROR(G613/E613-1,"-")</f>
        <v>-6.7917601468488686E-2</v>
      </c>
      <c r="I613" s="142">
        <v>14176</v>
      </c>
      <c r="J613" s="143">
        <f t="shared" ref="J613:J625" si="157">IFERROR(I613/G613-1,"-")</f>
        <v>2.101969365426696</v>
      </c>
      <c r="K613" s="142">
        <v>12436</v>
      </c>
      <c r="L613" s="143">
        <f t="shared" ref="L613:L617" si="158">IFERROR(K613/I613-1,"-")</f>
        <v>-0.12274266365688491</v>
      </c>
      <c r="M613" s="143">
        <f t="shared" ref="M613" si="159">K613/C613-1</f>
        <v>2.8053855569155446</v>
      </c>
    </row>
    <row r="614" spans="2:14" x14ac:dyDescent="0.25">
      <c r="B614" s="141" t="s">
        <v>141</v>
      </c>
      <c r="C614" s="142">
        <v>4133</v>
      </c>
      <c r="D614" s="143">
        <v>0.42763385146804844</v>
      </c>
      <c r="E614" s="142">
        <v>6195</v>
      </c>
      <c r="F614" s="143">
        <f t="shared" si="155"/>
        <v>0.49891120251633203</v>
      </c>
      <c r="G614" s="142">
        <v>7916</v>
      </c>
      <c r="H614" s="143">
        <f t="shared" si="156"/>
        <v>0.27780468119451163</v>
      </c>
      <c r="I614" s="142">
        <v>13643</v>
      </c>
      <c r="J614" s="143">
        <f t="shared" si="157"/>
        <v>0.72347145022738757</v>
      </c>
      <c r="K614" s="142">
        <v>14990</v>
      </c>
      <c r="L614" s="143">
        <f t="shared" si="158"/>
        <v>9.8731950450780648E-2</v>
      </c>
      <c r="M614" s="143">
        <f>IFERROR(K614/C614-1,"-")</f>
        <v>2.626905395596419</v>
      </c>
    </row>
    <row r="615" spans="2:14" x14ac:dyDescent="0.25">
      <c r="B615" s="141" t="s">
        <v>143</v>
      </c>
      <c r="C615" s="142">
        <v>4413</v>
      </c>
      <c r="D615" s="143">
        <v>-1.9768991559307003E-2</v>
      </c>
      <c r="E615" s="142">
        <v>2624</v>
      </c>
      <c r="F615" s="143">
        <f t="shared" si="155"/>
        <v>-0.40539315658282349</v>
      </c>
      <c r="G615" s="142">
        <v>14413</v>
      </c>
      <c r="H615" s="143">
        <f t="shared" si="156"/>
        <v>4.4927591463414638</v>
      </c>
      <c r="I615" s="142">
        <v>18155</v>
      </c>
      <c r="J615" s="143">
        <f t="shared" si="157"/>
        <v>0.25962672587247626</v>
      </c>
      <c r="K615" s="142">
        <v>20175</v>
      </c>
      <c r="L615" s="143">
        <f t="shared" si="158"/>
        <v>0.11126411456898921</v>
      </c>
      <c r="M615" s="143">
        <f t="shared" ref="M615:M617" si="160">IFERROR(K615/C615-1,"-")</f>
        <v>3.5717199184228416</v>
      </c>
    </row>
    <row r="616" spans="2:14" x14ac:dyDescent="0.25">
      <c r="B616" s="141" t="s">
        <v>145</v>
      </c>
      <c r="C616" s="142">
        <v>4073</v>
      </c>
      <c r="D616" s="143">
        <v>-1.0687393733300965E-2</v>
      </c>
      <c r="E616" s="142">
        <v>0</v>
      </c>
      <c r="F616" s="143">
        <f t="shared" si="155"/>
        <v>-1</v>
      </c>
      <c r="G616" s="142">
        <v>14571</v>
      </c>
      <c r="H616" s="143" t="str">
        <f t="shared" si="156"/>
        <v>-</v>
      </c>
      <c r="I616" s="142">
        <v>15406</v>
      </c>
      <c r="J616" s="143">
        <f t="shared" si="157"/>
        <v>5.7305607027657635E-2</v>
      </c>
      <c r="K616" s="142">
        <v>14111</v>
      </c>
      <c r="L616" s="143">
        <f t="shared" si="158"/>
        <v>-8.4058159158769352E-2</v>
      </c>
      <c r="M616" s="143">
        <f t="shared" si="160"/>
        <v>2.4645224650135034</v>
      </c>
    </row>
    <row r="617" spans="2:14" x14ac:dyDescent="0.25">
      <c r="B617" s="141" t="s">
        <v>147</v>
      </c>
      <c r="C617" s="142">
        <v>4246</v>
      </c>
      <c r="D617" s="143">
        <v>-0.14943910256410253</v>
      </c>
      <c r="E617" s="142">
        <v>15</v>
      </c>
      <c r="F617" s="143">
        <f t="shared" si="155"/>
        <v>-0.99646726330664159</v>
      </c>
      <c r="G617" s="142">
        <v>13108</v>
      </c>
      <c r="H617" s="143">
        <f t="shared" si="156"/>
        <v>872.86666666666667</v>
      </c>
      <c r="I617" s="142">
        <v>15365</v>
      </c>
      <c r="J617" s="143">
        <f t="shared" si="157"/>
        <v>0.17218492523649687</v>
      </c>
      <c r="K617" s="142">
        <v>14540</v>
      </c>
      <c r="L617" s="143">
        <f t="shared" si="158"/>
        <v>-5.3693459160429557E-2</v>
      </c>
      <c r="M617" s="143">
        <f t="shared" si="160"/>
        <v>2.4243994347621292</v>
      </c>
    </row>
    <row r="618" spans="2:14" x14ac:dyDescent="0.25">
      <c r="B618" s="141" t="s">
        <v>149</v>
      </c>
      <c r="C618" s="142">
        <v>5537</v>
      </c>
      <c r="D618" s="143">
        <v>-0.14526088298857676</v>
      </c>
      <c r="E618" s="142">
        <v>13</v>
      </c>
      <c r="F618" s="143">
        <f t="shared" si="155"/>
        <v>-0.99765215820841613</v>
      </c>
      <c r="G618" s="142">
        <v>10403</v>
      </c>
      <c r="H618" s="143">
        <f t="shared" si="156"/>
        <v>799.23076923076928</v>
      </c>
      <c r="I618" s="142">
        <v>14157</v>
      </c>
      <c r="J618" s="143">
        <f t="shared" si="157"/>
        <v>0.3608574449677977</v>
      </c>
      <c r="K618" s="142"/>
      <c r="L618" s="143"/>
      <c r="M618" s="143"/>
    </row>
    <row r="619" spans="2:14" x14ac:dyDescent="0.25">
      <c r="B619" s="141" t="s">
        <v>151</v>
      </c>
      <c r="C619" s="142">
        <v>7386</v>
      </c>
      <c r="D619" s="143">
        <v>-0.2094616290270791</v>
      </c>
      <c r="E619" s="142">
        <v>1366</v>
      </c>
      <c r="F619" s="143">
        <f t="shared" si="155"/>
        <v>-0.81505551042512858</v>
      </c>
      <c r="G619" s="142">
        <v>15264</v>
      </c>
      <c r="H619" s="143">
        <f t="shared" si="156"/>
        <v>10.174231332357248</v>
      </c>
      <c r="I619" s="142">
        <v>21109</v>
      </c>
      <c r="J619" s="143">
        <f t="shared" si="157"/>
        <v>0.38292714884696011</v>
      </c>
      <c r="K619" s="142"/>
      <c r="L619" s="143"/>
      <c r="M619" s="143"/>
    </row>
    <row r="620" spans="2:14" x14ac:dyDescent="0.25">
      <c r="B620" s="141" t="s">
        <v>153</v>
      </c>
      <c r="C620" s="142">
        <v>7731</v>
      </c>
      <c r="D620" s="143">
        <v>-1.915757421974118E-2</v>
      </c>
      <c r="E620" s="142">
        <v>3732</v>
      </c>
      <c r="F620" s="143">
        <f t="shared" si="155"/>
        <v>-0.51726814124951492</v>
      </c>
      <c r="G620" s="142">
        <v>11448</v>
      </c>
      <c r="H620" s="143">
        <f t="shared" si="156"/>
        <v>2.067524115755627</v>
      </c>
      <c r="I620" s="142">
        <v>18821</v>
      </c>
      <c r="J620" s="143">
        <f t="shared" si="157"/>
        <v>0.64404262753319363</v>
      </c>
      <c r="K620" s="142"/>
      <c r="L620" s="143"/>
      <c r="M620" s="143"/>
    </row>
    <row r="621" spans="2:14" x14ac:dyDescent="0.25">
      <c r="B621" s="141" t="s">
        <v>155</v>
      </c>
      <c r="C621" s="142">
        <v>7018</v>
      </c>
      <c r="D621" s="143">
        <v>-6.439141447806962E-2</v>
      </c>
      <c r="E621" s="142">
        <v>2587</v>
      </c>
      <c r="F621" s="143">
        <f t="shared" si="155"/>
        <v>-0.63137646053006558</v>
      </c>
      <c r="G621" s="142">
        <v>11281</v>
      </c>
      <c r="H621" s="143">
        <f t="shared" si="156"/>
        <v>3.3606494008504058</v>
      </c>
      <c r="I621" s="142">
        <v>16393</v>
      </c>
      <c r="J621" s="143">
        <f t="shared" si="157"/>
        <v>0.45315131637266193</v>
      </c>
      <c r="K621" s="142"/>
      <c r="L621" s="143"/>
      <c r="M621" s="143"/>
    </row>
    <row r="622" spans="2:14" x14ac:dyDescent="0.25">
      <c r="B622" s="141" t="s">
        <v>157</v>
      </c>
      <c r="C622" s="142">
        <v>9417</v>
      </c>
      <c r="D622" s="143">
        <v>0.4328971393791845</v>
      </c>
      <c r="E622" s="142">
        <v>6216</v>
      </c>
      <c r="F622" s="143">
        <f t="shared" si="155"/>
        <v>-0.33991717107359032</v>
      </c>
      <c r="G622" s="142">
        <v>14784</v>
      </c>
      <c r="H622" s="143">
        <f t="shared" si="156"/>
        <v>1.3783783783783785</v>
      </c>
      <c r="I622" s="142">
        <v>19347</v>
      </c>
      <c r="J622" s="143">
        <f t="shared" si="157"/>
        <v>0.30864448051948057</v>
      </c>
      <c r="K622" s="142"/>
      <c r="L622" s="143"/>
      <c r="M622" s="143"/>
    </row>
    <row r="623" spans="2:14" x14ac:dyDescent="0.25">
      <c r="B623" s="141" t="s">
        <v>159</v>
      </c>
      <c r="C623" s="142">
        <v>7049</v>
      </c>
      <c r="D623" s="143">
        <v>0.22229928905843588</v>
      </c>
      <c r="E623" s="142">
        <v>7630</v>
      </c>
      <c r="F623" s="143">
        <f t="shared" si="155"/>
        <v>8.2423038728897779E-2</v>
      </c>
      <c r="G623" s="142">
        <v>13921</v>
      </c>
      <c r="H623" s="143">
        <f t="shared" si="156"/>
        <v>0.82450851900393185</v>
      </c>
      <c r="I623" s="142">
        <v>15313</v>
      </c>
      <c r="J623" s="143">
        <f t="shared" si="157"/>
        <v>9.9992816608002189E-2</v>
      </c>
      <c r="K623" s="142"/>
      <c r="L623" s="143"/>
      <c r="M623" s="143"/>
    </row>
    <row r="624" spans="2:14" x14ac:dyDescent="0.25">
      <c r="B624" s="141" t="s">
        <v>161</v>
      </c>
      <c r="C624" s="142">
        <v>7181</v>
      </c>
      <c r="D624" s="143">
        <v>0.49666527719883291</v>
      </c>
      <c r="E624" s="142">
        <v>6268</v>
      </c>
      <c r="F624" s="143">
        <f t="shared" si="155"/>
        <v>-0.12714106670380165</v>
      </c>
      <c r="G624" s="142">
        <v>14909</v>
      </c>
      <c r="H624" s="143">
        <f t="shared" si="156"/>
        <v>1.3785896617740905</v>
      </c>
      <c r="I624" s="142">
        <v>14203</v>
      </c>
      <c r="J624" s="143">
        <f t="shared" si="157"/>
        <v>-4.7353947280166397E-2</v>
      </c>
      <c r="K624" s="142"/>
      <c r="L624" s="143"/>
      <c r="M624" s="143"/>
    </row>
    <row r="625" spans="2:14" ht="15.75" x14ac:dyDescent="0.25">
      <c r="B625" s="144" t="s">
        <v>121</v>
      </c>
      <c r="C625" s="145">
        <v>71452</v>
      </c>
      <c r="D625" s="146">
        <v>4.6241251061586608E-2</v>
      </c>
      <c r="E625" s="145">
        <v>41549</v>
      </c>
      <c r="F625" s="146">
        <f t="shared" si="155"/>
        <v>-0.41850473044841296</v>
      </c>
      <c r="G625" s="145">
        <v>146588</v>
      </c>
      <c r="H625" s="146">
        <f t="shared" si="156"/>
        <v>2.5280752846037209</v>
      </c>
      <c r="I625" s="145">
        <v>196088</v>
      </c>
      <c r="J625" s="146">
        <f t="shared" si="157"/>
        <v>0.33768111987338667</v>
      </c>
      <c r="K625" s="145">
        <v>76252</v>
      </c>
      <c r="L625" s="146">
        <v>-6.4238712619714144E-3</v>
      </c>
      <c r="M625" s="146">
        <v>2.7874136989022995</v>
      </c>
    </row>
    <row r="626" spans="2:14" ht="6" customHeight="1" x14ac:dyDescent="0.25"/>
    <row r="627" spans="2:14" x14ac:dyDescent="0.25">
      <c r="B627" s="49" t="s">
        <v>108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49"/>
      <c r="G628" s="149"/>
      <c r="I628" s="149"/>
      <c r="K628" s="149"/>
    </row>
    <row r="630" spans="2:14" ht="48.75" customHeight="1" thickBot="1" x14ac:dyDescent="0.3">
      <c r="B630" s="307" t="str">
        <f>CONCATENATE("Pernoctaciones realizadas por los procedentes de ",C632," en los establecimientos alojativos de Tenerife (hotel + apartamento)")</f>
        <v>Pernoctaciones realizadas por los procedentes de Rumanía en los establecimientos alojativos de Tenerife (hotel + apartamento)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1" t="s">
        <v>213</v>
      </c>
    </row>
    <row r="631" spans="2:14" ht="10.5" customHeight="1" thickBot="1" x14ac:dyDescent="0.3">
      <c r="B631" s="134"/>
      <c r="C631" s="135"/>
      <c r="D631" s="134"/>
      <c r="E631" s="134"/>
      <c r="F631" s="134"/>
      <c r="G631" s="134"/>
      <c r="H631" s="134"/>
      <c r="I631" s="134"/>
      <c r="J631" s="134"/>
      <c r="K631" s="4"/>
      <c r="L631" s="4"/>
      <c r="N631" s="1" t="s">
        <v>214</v>
      </c>
    </row>
    <row r="632" spans="2:14" ht="22.5" thickTop="1" thickBot="1" x14ac:dyDescent="0.3">
      <c r="B632" s="150" t="s">
        <v>243</v>
      </c>
      <c r="C632" s="317" t="s">
        <v>244</v>
      </c>
      <c r="D632" s="318"/>
      <c r="E632" s="318"/>
      <c r="F632" s="318"/>
      <c r="G632" s="318"/>
      <c r="H632" s="318"/>
      <c r="I632" s="318"/>
      <c r="J632" s="318"/>
      <c r="K632" s="318"/>
      <c r="L632" s="318"/>
      <c r="M632" s="319"/>
    </row>
    <row r="633" spans="2:14" ht="22.5" thickTop="1" thickBot="1" x14ac:dyDescent="0.3">
      <c r="B633" s="13"/>
      <c r="C633" s="320">
        <v>2019</v>
      </c>
      <c r="D633" s="321"/>
      <c r="E633" s="322">
        <v>2020</v>
      </c>
      <c r="F633" s="321"/>
      <c r="G633" s="322">
        <v>2021</v>
      </c>
      <c r="H633" s="321"/>
      <c r="I633" s="322">
        <v>2022</v>
      </c>
      <c r="J633" s="321"/>
      <c r="K633" s="322">
        <v>2023</v>
      </c>
      <c r="L633" s="323"/>
      <c r="M633" s="324"/>
    </row>
    <row r="634" spans="2:14" ht="16.5" thickTop="1" thickBot="1" x14ac:dyDescent="0.3">
      <c r="B634" s="16"/>
      <c r="C634" s="137" t="s">
        <v>135</v>
      </c>
      <c r="D634" s="138" t="str">
        <f>CONCATENATE("var. ",RIGHT(C633,2),"/",RIGHT(C633-1,2))</f>
        <v>var. 19/18</v>
      </c>
      <c r="E634" s="139" t="s">
        <v>135</v>
      </c>
      <c r="F634" s="138" t="str">
        <f>CONCATENATE("var. ",RIGHT(E633,2),"/",RIGHT(E633-1,2))</f>
        <v>var. 20/19</v>
      </c>
      <c r="G634" s="139" t="s">
        <v>135</v>
      </c>
      <c r="H634" s="138" t="s">
        <v>517</v>
      </c>
      <c r="I634" s="139" t="s">
        <v>135</v>
      </c>
      <c r="J634" s="138" t="s">
        <v>136</v>
      </c>
      <c r="K634" s="139" t="s">
        <v>135</v>
      </c>
      <c r="L634" s="138" t="s">
        <v>528</v>
      </c>
      <c r="M634" s="138" t="s">
        <v>519</v>
      </c>
    </row>
    <row r="635" spans="2:14" x14ac:dyDescent="0.25">
      <c r="B635" s="141" t="s">
        <v>139</v>
      </c>
      <c r="C635" s="142">
        <v>4084</v>
      </c>
      <c r="D635" s="143">
        <v>-1.6851227732306184E-2</v>
      </c>
      <c r="E635" s="142">
        <v>6650</v>
      </c>
      <c r="F635" s="143">
        <f t="shared" ref="F635:F647" si="161">IFERROR(E635/C635-1,"-")</f>
        <v>0.6283055827619981</v>
      </c>
      <c r="G635" s="142">
        <v>1544</v>
      </c>
      <c r="H635" s="143">
        <f t="shared" ref="H635:H647" si="162">IFERROR(G635/E635-1,"-")</f>
        <v>-0.7678195488721804</v>
      </c>
      <c r="I635" s="142">
        <v>9450</v>
      </c>
      <c r="J635" s="143">
        <f t="shared" ref="J635:J647" si="163">IFERROR(I635/G635-1,"-")</f>
        <v>5.1204663212435237</v>
      </c>
      <c r="K635" s="142">
        <v>12803</v>
      </c>
      <c r="L635" s="143">
        <f t="shared" ref="L635:L639" si="164">IFERROR(K635/I635-1,"-")</f>
        <v>0.35481481481481492</v>
      </c>
      <c r="M635" s="143">
        <f t="shared" ref="M635" si="165">K635/C635-1</f>
        <v>2.1349167482859941</v>
      </c>
    </row>
    <row r="636" spans="2:14" x14ac:dyDescent="0.25">
      <c r="B636" s="141" t="s">
        <v>141</v>
      </c>
      <c r="C636" s="142">
        <v>4567</v>
      </c>
      <c r="D636" s="143">
        <v>0.38688126328575767</v>
      </c>
      <c r="E636" s="142">
        <v>5700</v>
      </c>
      <c r="F636" s="143">
        <f t="shared" si="161"/>
        <v>0.24808408145390848</v>
      </c>
      <c r="G636" s="142">
        <v>923</v>
      </c>
      <c r="H636" s="143">
        <f t="shared" si="162"/>
        <v>-0.83807017543859652</v>
      </c>
      <c r="I636" s="142">
        <v>8853</v>
      </c>
      <c r="J636" s="143">
        <f t="shared" si="163"/>
        <v>8.591549295774648</v>
      </c>
      <c r="K636" s="142">
        <v>12727</v>
      </c>
      <c r="L636" s="143">
        <f t="shared" si="164"/>
        <v>0.43759177679882533</v>
      </c>
      <c r="M636" s="143">
        <f>IFERROR(K636/C636-1,"-")</f>
        <v>1.7867308955550691</v>
      </c>
    </row>
    <row r="637" spans="2:14" x14ac:dyDescent="0.25">
      <c r="B637" s="141" t="s">
        <v>143</v>
      </c>
      <c r="C637" s="142">
        <v>4301</v>
      </c>
      <c r="D637" s="143">
        <v>0.22675413576725623</v>
      </c>
      <c r="E637" s="142">
        <v>2265</v>
      </c>
      <c r="F637" s="143">
        <f t="shared" si="161"/>
        <v>-0.47337828411997207</v>
      </c>
      <c r="G637" s="142">
        <v>828</v>
      </c>
      <c r="H637" s="143">
        <f t="shared" si="162"/>
        <v>-0.63443708609271521</v>
      </c>
      <c r="I637" s="142">
        <v>9188</v>
      </c>
      <c r="J637" s="143">
        <f t="shared" si="163"/>
        <v>10.096618357487923</v>
      </c>
      <c r="K637" s="142">
        <v>10334</v>
      </c>
      <c r="L637" s="143">
        <f t="shared" si="164"/>
        <v>0.12472790596430117</v>
      </c>
      <c r="M637" s="143">
        <f t="shared" ref="M637:M639" si="166">IFERROR(K637/C637-1,"-")</f>
        <v>1.402697047198326</v>
      </c>
    </row>
    <row r="638" spans="2:14" x14ac:dyDescent="0.25">
      <c r="B638" s="141" t="s">
        <v>145</v>
      </c>
      <c r="C638" s="142">
        <v>6715</v>
      </c>
      <c r="D638" s="143">
        <v>0.23664825046040505</v>
      </c>
      <c r="E638" s="142">
        <v>0</v>
      </c>
      <c r="F638" s="143">
        <f t="shared" si="161"/>
        <v>-1</v>
      </c>
      <c r="G638" s="142">
        <v>2954</v>
      </c>
      <c r="H638" s="143" t="str">
        <f t="shared" si="162"/>
        <v>-</v>
      </c>
      <c r="I638" s="142">
        <v>15205</v>
      </c>
      <c r="J638" s="143">
        <f t="shared" si="163"/>
        <v>4.147257955314827</v>
      </c>
      <c r="K638" s="142">
        <v>19220</v>
      </c>
      <c r="L638" s="143">
        <f t="shared" si="164"/>
        <v>0.26405787569878325</v>
      </c>
      <c r="M638" s="143">
        <f t="shared" si="166"/>
        <v>1.8622486969471335</v>
      </c>
    </row>
    <row r="639" spans="2:14" x14ac:dyDescent="0.25">
      <c r="B639" s="141" t="s">
        <v>147</v>
      </c>
      <c r="C639" s="142">
        <v>8080</v>
      </c>
      <c r="D639" s="143">
        <v>8.7390761548065132E-3</v>
      </c>
      <c r="E639" s="142">
        <v>4</v>
      </c>
      <c r="F639" s="143">
        <f t="shared" si="161"/>
        <v>-0.9995049504950495</v>
      </c>
      <c r="G639" s="142">
        <v>3533</v>
      </c>
      <c r="H639" s="143">
        <f t="shared" si="162"/>
        <v>882.25</v>
      </c>
      <c r="I639" s="142">
        <v>14681</v>
      </c>
      <c r="J639" s="143">
        <f t="shared" si="163"/>
        <v>3.1553920181149167</v>
      </c>
      <c r="K639" s="142">
        <v>18304</v>
      </c>
      <c r="L639" s="143">
        <f t="shared" si="164"/>
        <v>0.24678155439002802</v>
      </c>
      <c r="M639" s="143">
        <f t="shared" si="166"/>
        <v>1.2653465346534651</v>
      </c>
    </row>
    <row r="640" spans="2:14" x14ac:dyDescent="0.25">
      <c r="B640" s="141" t="s">
        <v>149</v>
      </c>
      <c r="C640" s="142">
        <v>13461</v>
      </c>
      <c r="D640" s="143">
        <v>-0.11812106918238996</v>
      </c>
      <c r="E640" s="142">
        <v>28</v>
      </c>
      <c r="F640" s="143">
        <f t="shared" si="161"/>
        <v>-0.99791991679667191</v>
      </c>
      <c r="G640" s="142">
        <v>6880</v>
      </c>
      <c r="H640" s="143">
        <f t="shared" si="162"/>
        <v>244.71428571428572</v>
      </c>
      <c r="I640" s="142">
        <v>20758</v>
      </c>
      <c r="J640" s="143">
        <f t="shared" si="163"/>
        <v>2.0171511627906975</v>
      </c>
      <c r="K640" s="142"/>
      <c r="L640" s="143"/>
      <c r="M640" s="143"/>
    </row>
    <row r="641" spans="2:14" x14ac:dyDescent="0.25">
      <c r="B641" s="141" t="s">
        <v>151</v>
      </c>
      <c r="C641" s="142">
        <v>16616</v>
      </c>
      <c r="D641" s="143">
        <v>0.22239387920253062</v>
      </c>
      <c r="E641" s="142">
        <v>4872</v>
      </c>
      <c r="F641" s="143">
        <f t="shared" si="161"/>
        <v>-0.7067886374578719</v>
      </c>
      <c r="G641" s="142">
        <v>14342</v>
      </c>
      <c r="H641" s="143">
        <f t="shared" si="162"/>
        <v>1.94376026272578</v>
      </c>
      <c r="I641" s="142">
        <v>21054</v>
      </c>
      <c r="J641" s="143">
        <f t="shared" si="163"/>
        <v>0.46799609538418641</v>
      </c>
      <c r="K641" s="142"/>
      <c r="L641" s="143"/>
      <c r="M641" s="143"/>
    </row>
    <row r="642" spans="2:14" x14ac:dyDescent="0.25">
      <c r="B642" s="141" t="s">
        <v>153</v>
      </c>
      <c r="C642" s="142">
        <v>16343</v>
      </c>
      <c r="D642" s="143">
        <v>0.12292153359901059</v>
      </c>
      <c r="E642" s="142">
        <v>8737</v>
      </c>
      <c r="F642" s="143">
        <f t="shared" si="161"/>
        <v>-0.46539802973750233</v>
      </c>
      <c r="G642" s="142">
        <v>15418</v>
      </c>
      <c r="H642" s="143">
        <f t="shared" si="162"/>
        <v>0.76467895158521237</v>
      </c>
      <c r="I642" s="142">
        <v>23049</v>
      </c>
      <c r="J642" s="143">
        <f t="shared" si="163"/>
        <v>0.49494097807757176</v>
      </c>
      <c r="K642" s="142"/>
      <c r="L642" s="143"/>
      <c r="M642" s="143"/>
    </row>
    <row r="643" spans="2:14" x14ac:dyDescent="0.25">
      <c r="B643" s="141" t="s">
        <v>155</v>
      </c>
      <c r="C643" s="142">
        <v>15458</v>
      </c>
      <c r="D643" s="143">
        <v>6.6363134657836609E-2</v>
      </c>
      <c r="E643" s="142">
        <v>5596</v>
      </c>
      <c r="F643" s="143">
        <f t="shared" si="161"/>
        <v>-0.63798680294992882</v>
      </c>
      <c r="G643" s="142">
        <v>12434</v>
      </c>
      <c r="H643" s="143">
        <f t="shared" si="162"/>
        <v>1.2219442458899215</v>
      </c>
      <c r="I643" s="142">
        <v>16221</v>
      </c>
      <c r="J643" s="143">
        <f t="shared" si="163"/>
        <v>0.30456811967186748</v>
      </c>
      <c r="K643" s="142"/>
      <c r="L643" s="143"/>
      <c r="M643" s="143"/>
    </row>
    <row r="644" spans="2:14" x14ac:dyDescent="0.25">
      <c r="B644" s="141" t="s">
        <v>157</v>
      </c>
      <c r="C644" s="142">
        <v>9017</v>
      </c>
      <c r="D644" s="143">
        <v>0.36414523449319214</v>
      </c>
      <c r="E644" s="142">
        <v>2400</v>
      </c>
      <c r="F644" s="143">
        <f t="shared" si="161"/>
        <v>-0.73383608739048456</v>
      </c>
      <c r="G644" s="142">
        <v>9614</v>
      </c>
      <c r="H644" s="143">
        <f t="shared" si="162"/>
        <v>3.0058333333333334</v>
      </c>
      <c r="I644" s="142">
        <v>14070</v>
      </c>
      <c r="J644" s="143">
        <f t="shared" si="163"/>
        <v>0.46349074266694412</v>
      </c>
      <c r="K644" s="142"/>
      <c r="L644" s="143"/>
      <c r="M644" s="143"/>
    </row>
    <row r="645" spans="2:14" x14ac:dyDescent="0.25">
      <c r="B645" s="141" t="s">
        <v>159</v>
      </c>
      <c r="C645" s="142">
        <v>4545</v>
      </c>
      <c r="D645" s="143">
        <v>0.12056213017751483</v>
      </c>
      <c r="E645" s="142">
        <v>1201</v>
      </c>
      <c r="F645" s="143">
        <f t="shared" si="161"/>
        <v>-0.73575357535753572</v>
      </c>
      <c r="G645" s="142">
        <v>7129</v>
      </c>
      <c r="H645" s="143">
        <f t="shared" si="162"/>
        <v>4.9358867610324726</v>
      </c>
      <c r="I645" s="142">
        <v>9199</v>
      </c>
      <c r="J645" s="143">
        <f t="shared" si="163"/>
        <v>0.29036330481133388</v>
      </c>
      <c r="K645" s="142"/>
      <c r="L645" s="143"/>
      <c r="M645" s="143"/>
    </row>
    <row r="646" spans="2:14" x14ac:dyDescent="0.25">
      <c r="B646" s="141" t="s">
        <v>161</v>
      </c>
      <c r="C646" s="142">
        <v>6667</v>
      </c>
      <c r="D646" s="143">
        <v>0.43871385412170905</v>
      </c>
      <c r="E646" s="142">
        <v>2253</v>
      </c>
      <c r="F646" s="143">
        <f t="shared" si="161"/>
        <v>-0.66206689665516727</v>
      </c>
      <c r="G646" s="142">
        <v>7926</v>
      </c>
      <c r="H646" s="143">
        <f t="shared" si="162"/>
        <v>2.5179760319573901</v>
      </c>
      <c r="I646" s="142">
        <v>11459</v>
      </c>
      <c r="J646" s="143">
        <f t="shared" si="163"/>
        <v>0.44574817057784499</v>
      </c>
      <c r="K646" s="142"/>
      <c r="L646" s="143"/>
      <c r="M646" s="143"/>
    </row>
    <row r="647" spans="2:14" ht="15.75" x14ac:dyDescent="0.25">
      <c r="B647" s="144" t="s">
        <v>121</v>
      </c>
      <c r="C647" s="145">
        <v>109854</v>
      </c>
      <c r="D647" s="146">
        <v>0.12555327868852451</v>
      </c>
      <c r="E647" s="145">
        <v>39706</v>
      </c>
      <c r="F647" s="146">
        <f t="shared" si="161"/>
        <v>-0.63855662970852223</v>
      </c>
      <c r="G647" s="145">
        <v>83525</v>
      </c>
      <c r="H647" s="146">
        <f t="shared" si="162"/>
        <v>1.1035863597441193</v>
      </c>
      <c r="I647" s="145">
        <v>173187</v>
      </c>
      <c r="J647" s="146">
        <f t="shared" si="163"/>
        <v>1.0734750074827897</v>
      </c>
      <c r="K647" s="145">
        <v>73388</v>
      </c>
      <c r="L647" s="146">
        <v>0.27904909632779695</v>
      </c>
      <c r="M647" s="146">
        <v>1.6448985475907305</v>
      </c>
    </row>
    <row r="648" spans="2:14" ht="6" customHeight="1" x14ac:dyDescent="0.25"/>
    <row r="649" spans="2:14" x14ac:dyDescent="0.25">
      <c r="B649" s="49" t="s">
        <v>108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49"/>
      <c r="G650" s="149"/>
      <c r="I650" s="149"/>
      <c r="K650" s="149"/>
    </row>
    <row r="655" spans="2:14" ht="48.75" customHeight="1" thickBot="1" x14ac:dyDescent="0.3">
      <c r="B655" s="307" t="str">
        <f>CONCATENATE("Pernoctaciones realizadas por los procedentes de ",C657," en los establecimientos alojativos de Tenerife (hotel + apartamento)")</f>
        <v>Pernoctaciones realizadas por los procedentes de Estados Unidos de América en los establecimientos alojativos de Tenerife (hotel + apartamento)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1" t="s">
        <v>213</v>
      </c>
    </row>
    <row r="656" spans="2:14" ht="10.5" customHeight="1" thickBot="1" x14ac:dyDescent="0.3">
      <c r="B656" s="134"/>
      <c r="C656" s="135"/>
      <c r="D656" s="134"/>
      <c r="E656" s="134"/>
      <c r="F656" s="134"/>
      <c r="G656" s="134"/>
      <c r="H656" s="134"/>
      <c r="I656" s="134"/>
      <c r="J656" s="134"/>
      <c r="K656" s="4"/>
      <c r="L656" s="4"/>
      <c r="N656" s="1" t="s">
        <v>214</v>
      </c>
    </row>
    <row r="657" spans="2:13" ht="22.5" thickTop="1" thickBot="1" x14ac:dyDescent="0.3">
      <c r="B657" s="150" t="str">
        <f>C657</f>
        <v>Estados Unidos de América</v>
      </c>
      <c r="C657" s="317" t="s">
        <v>246</v>
      </c>
      <c r="D657" s="318"/>
      <c r="E657" s="318"/>
      <c r="F657" s="318"/>
      <c r="G657" s="318"/>
      <c r="H657" s="318"/>
      <c r="I657" s="318"/>
      <c r="J657" s="318"/>
      <c r="K657" s="318"/>
      <c r="L657" s="318"/>
      <c r="M657" s="319"/>
    </row>
    <row r="658" spans="2:13" ht="22.5" thickTop="1" thickBot="1" x14ac:dyDescent="0.3">
      <c r="B658" s="13"/>
      <c r="C658" s="320">
        <v>2019</v>
      </c>
      <c r="D658" s="321"/>
      <c r="E658" s="322">
        <v>2020</v>
      </c>
      <c r="F658" s="321"/>
      <c r="G658" s="322">
        <v>2021</v>
      </c>
      <c r="H658" s="321"/>
      <c r="I658" s="322">
        <v>2022</v>
      </c>
      <c r="J658" s="321"/>
      <c r="K658" s="322">
        <v>2023</v>
      </c>
      <c r="L658" s="323"/>
      <c r="M658" s="324"/>
    </row>
    <row r="659" spans="2:13" ht="16.5" thickTop="1" thickBot="1" x14ac:dyDescent="0.3">
      <c r="B659" s="16"/>
      <c r="C659" s="137" t="s">
        <v>135</v>
      </c>
      <c r="D659" s="138" t="str">
        <f>CONCATENATE("var. ",RIGHT(C658,2),"/",RIGHT(C658-1,2))</f>
        <v>var. 19/18</v>
      </c>
      <c r="E659" s="139" t="s">
        <v>135</v>
      </c>
      <c r="F659" s="138" t="str">
        <f>CONCATENATE("var. ",RIGHT(E658,2),"/",RIGHT(E658-1,2))</f>
        <v>var. 20/19</v>
      </c>
      <c r="G659" s="139" t="s">
        <v>135</v>
      </c>
      <c r="H659" s="138" t="s">
        <v>517</v>
      </c>
      <c r="I659" s="139" t="s">
        <v>135</v>
      </c>
      <c r="J659" s="138" t="s">
        <v>136</v>
      </c>
      <c r="K659" s="139" t="s">
        <v>135</v>
      </c>
      <c r="L659" s="138" t="s">
        <v>528</v>
      </c>
      <c r="M659" s="138" t="s">
        <v>519</v>
      </c>
    </row>
    <row r="660" spans="2:13" x14ac:dyDescent="0.25">
      <c r="B660" s="141" t="s">
        <v>139</v>
      </c>
      <c r="C660" s="142">
        <v>6771</v>
      </c>
      <c r="D660" s="143">
        <v>0.36319710086571377</v>
      </c>
      <c r="E660" s="142">
        <v>6871</v>
      </c>
      <c r="F660" s="143">
        <f t="shared" ref="F660:F672" si="167">IFERROR(E660/C660-1,"-")</f>
        <v>1.476886722788362E-2</v>
      </c>
      <c r="G660" s="142">
        <v>871</v>
      </c>
      <c r="H660" s="143">
        <f t="shared" ref="H660:H672" si="168">IFERROR(G660/E660-1,"-")</f>
        <v>-0.8732353369233008</v>
      </c>
      <c r="I660" s="142">
        <v>5927</v>
      </c>
      <c r="J660" s="143">
        <f t="shared" ref="J660:J672" si="169">IFERROR(I660/G660-1,"-")</f>
        <v>5.8048220436280138</v>
      </c>
      <c r="K660" s="142">
        <v>11639</v>
      </c>
      <c r="L660" s="143">
        <f t="shared" ref="L660:L664" si="170">IFERROR(K660/I660-1,"-")</f>
        <v>0.96372532478488271</v>
      </c>
      <c r="M660" s="143">
        <f t="shared" ref="M660" si="171">K660/C660-1</f>
        <v>0.71894845665337459</v>
      </c>
    </row>
    <row r="661" spans="2:13" x14ac:dyDescent="0.25">
      <c r="B661" s="141" t="s">
        <v>141</v>
      </c>
      <c r="C661" s="142">
        <v>5835</v>
      </c>
      <c r="D661" s="143">
        <v>-8.4992943390308939E-2</v>
      </c>
      <c r="E661" s="142">
        <v>7155</v>
      </c>
      <c r="F661" s="143">
        <f t="shared" si="167"/>
        <v>0.22622107969151672</v>
      </c>
      <c r="G661" s="142">
        <v>1459</v>
      </c>
      <c r="H661" s="143">
        <f t="shared" si="168"/>
        <v>-0.79608665269042622</v>
      </c>
      <c r="I661" s="142">
        <v>6889</v>
      </c>
      <c r="J661" s="143">
        <f t="shared" si="169"/>
        <v>3.721727210418095</v>
      </c>
      <c r="K661" s="142">
        <v>11591</v>
      </c>
      <c r="L661" s="143">
        <f t="shared" si="170"/>
        <v>0.68253737842938023</v>
      </c>
      <c r="M661" s="143">
        <f>IFERROR(K661/C661-1,"-")</f>
        <v>0.98646101113967433</v>
      </c>
    </row>
    <row r="662" spans="2:13" x14ac:dyDescent="0.25">
      <c r="B662" s="141" t="s">
        <v>143</v>
      </c>
      <c r="C662" s="142">
        <v>7557</v>
      </c>
      <c r="D662" s="143">
        <v>-6.2290606775034174E-2</v>
      </c>
      <c r="E662" s="142">
        <v>2653</v>
      </c>
      <c r="F662" s="143">
        <f t="shared" si="167"/>
        <v>-0.64893476247188042</v>
      </c>
      <c r="G662" s="142">
        <v>1659</v>
      </c>
      <c r="H662" s="143">
        <f t="shared" si="168"/>
        <v>-0.37467018469656987</v>
      </c>
      <c r="I662" s="142">
        <v>13554</v>
      </c>
      <c r="J662" s="143">
        <f t="shared" si="169"/>
        <v>7.1699819168173597</v>
      </c>
      <c r="K662" s="142">
        <v>11460</v>
      </c>
      <c r="L662" s="143">
        <f t="shared" si="170"/>
        <v>-0.15449313855688362</v>
      </c>
      <c r="M662" s="143">
        <f t="shared" ref="M662:M664" si="172">IFERROR(K662/C662-1,"-")</f>
        <v>0.51647479158396181</v>
      </c>
    </row>
    <row r="663" spans="2:13" x14ac:dyDescent="0.25">
      <c r="B663" s="141" t="s">
        <v>145</v>
      </c>
      <c r="C663" s="142">
        <v>7500</v>
      </c>
      <c r="D663" s="143">
        <v>2.5397674107738855E-3</v>
      </c>
      <c r="E663" s="142">
        <v>0</v>
      </c>
      <c r="F663" s="143">
        <f t="shared" si="167"/>
        <v>-1</v>
      </c>
      <c r="G663" s="142">
        <v>1780</v>
      </c>
      <c r="H663" s="143" t="str">
        <f t="shared" si="168"/>
        <v>-</v>
      </c>
      <c r="I663" s="142">
        <v>14236</v>
      </c>
      <c r="J663" s="143">
        <f t="shared" si="169"/>
        <v>6.9977528089887642</v>
      </c>
      <c r="K663" s="142">
        <v>16677</v>
      </c>
      <c r="L663" s="143">
        <f t="shared" si="170"/>
        <v>0.17146670413037368</v>
      </c>
      <c r="M663" s="143">
        <f t="shared" si="172"/>
        <v>1.2235999999999998</v>
      </c>
    </row>
    <row r="664" spans="2:13" x14ac:dyDescent="0.25">
      <c r="B664" s="141" t="s">
        <v>147</v>
      </c>
      <c r="C664" s="142">
        <v>5857</v>
      </c>
      <c r="D664" s="143">
        <v>-0.34404748572068544</v>
      </c>
      <c r="E664" s="142">
        <v>0</v>
      </c>
      <c r="F664" s="143">
        <f t="shared" si="167"/>
        <v>-1</v>
      </c>
      <c r="G664" s="142">
        <v>2405</v>
      </c>
      <c r="H664" s="143" t="str">
        <f t="shared" si="168"/>
        <v>-</v>
      </c>
      <c r="I664" s="142">
        <v>8841</v>
      </c>
      <c r="J664" s="143">
        <f t="shared" si="169"/>
        <v>2.676091476091476</v>
      </c>
      <c r="K664" s="142">
        <v>12467</v>
      </c>
      <c r="L664" s="143">
        <f t="shared" si="170"/>
        <v>0.41013460015835324</v>
      </c>
      <c r="M664" s="143">
        <f t="shared" si="172"/>
        <v>1.1285641113197884</v>
      </c>
    </row>
    <row r="665" spans="2:13" x14ac:dyDescent="0.25">
      <c r="B665" s="141" t="s">
        <v>149</v>
      </c>
      <c r="C665" s="142">
        <v>7386</v>
      </c>
      <c r="D665" s="143">
        <v>-0.20996898063964065</v>
      </c>
      <c r="E665" s="142">
        <v>16</v>
      </c>
      <c r="F665" s="143">
        <f t="shared" si="167"/>
        <v>-0.99783373950717569</v>
      </c>
      <c r="G665" s="142">
        <v>2171</v>
      </c>
      <c r="H665" s="143">
        <f t="shared" si="168"/>
        <v>134.6875</v>
      </c>
      <c r="I665" s="142">
        <v>15325</v>
      </c>
      <c r="J665" s="143">
        <f t="shared" si="169"/>
        <v>6.0589590050667894</v>
      </c>
      <c r="K665" s="142"/>
      <c r="L665" s="143"/>
      <c r="M665" s="143"/>
    </row>
    <row r="666" spans="2:13" x14ac:dyDescent="0.25">
      <c r="B666" s="141" t="s">
        <v>151</v>
      </c>
      <c r="C666" s="142">
        <v>8408</v>
      </c>
      <c r="D666" s="143">
        <v>0.16261061946902644</v>
      </c>
      <c r="E666" s="142">
        <v>819</v>
      </c>
      <c r="F666" s="143">
        <f t="shared" si="167"/>
        <v>-0.90259276879162698</v>
      </c>
      <c r="G666" s="142">
        <v>4238</v>
      </c>
      <c r="H666" s="143">
        <f t="shared" si="168"/>
        <v>4.1746031746031749</v>
      </c>
      <c r="I666" s="142">
        <v>11740</v>
      </c>
      <c r="J666" s="143">
        <f t="shared" si="169"/>
        <v>1.7701746106654084</v>
      </c>
      <c r="K666" s="142"/>
      <c r="L666" s="143"/>
      <c r="M666" s="143"/>
    </row>
    <row r="667" spans="2:13" x14ac:dyDescent="0.25">
      <c r="B667" s="141" t="s">
        <v>153</v>
      </c>
      <c r="C667" s="142">
        <v>8533</v>
      </c>
      <c r="D667" s="143">
        <v>0.11527904849039339</v>
      </c>
      <c r="E667" s="142">
        <v>921</v>
      </c>
      <c r="F667" s="143">
        <f t="shared" si="167"/>
        <v>-0.89206609633188794</v>
      </c>
      <c r="G667" s="142">
        <v>4718</v>
      </c>
      <c r="H667" s="143">
        <f t="shared" si="168"/>
        <v>4.1226927252985881</v>
      </c>
      <c r="I667" s="142">
        <v>9902</v>
      </c>
      <c r="J667" s="143">
        <f t="shared" si="169"/>
        <v>1.0987706655362444</v>
      </c>
      <c r="K667" s="142"/>
      <c r="L667" s="143"/>
      <c r="M667" s="143"/>
    </row>
    <row r="668" spans="2:13" x14ac:dyDescent="0.25">
      <c r="B668" s="141" t="s">
        <v>155</v>
      </c>
      <c r="C668" s="142">
        <v>5854</v>
      </c>
      <c r="D668" s="143">
        <v>-0.20049166894291182</v>
      </c>
      <c r="E668" s="142">
        <v>663</v>
      </c>
      <c r="F668" s="143">
        <f t="shared" si="167"/>
        <v>-0.886744106593782</v>
      </c>
      <c r="G668" s="142">
        <v>4222</v>
      </c>
      <c r="H668" s="143">
        <f t="shared" si="168"/>
        <v>5.3680241327300147</v>
      </c>
      <c r="I668" s="142">
        <v>9505</v>
      </c>
      <c r="J668" s="143">
        <f t="shared" si="169"/>
        <v>1.2513027001421126</v>
      </c>
      <c r="K668" s="142"/>
      <c r="L668" s="143"/>
      <c r="M668" s="143"/>
    </row>
    <row r="669" spans="2:13" x14ac:dyDescent="0.25">
      <c r="B669" s="141" t="s">
        <v>157</v>
      </c>
      <c r="C669" s="142">
        <v>6424</v>
      </c>
      <c r="D669" s="143">
        <v>1.5590894917367759E-3</v>
      </c>
      <c r="E669" s="142">
        <v>562</v>
      </c>
      <c r="F669" s="143">
        <f t="shared" si="167"/>
        <v>-0.91251556662515565</v>
      </c>
      <c r="G669" s="142">
        <v>4147</v>
      </c>
      <c r="H669" s="143">
        <f t="shared" si="168"/>
        <v>6.3790035587188614</v>
      </c>
      <c r="I669" s="142">
        <v>10937</v>
      </c>
      <c r="J669" s="143">
        <f t="shared" si="169"/>
        <v>1.6373281890523268</v>
      </c>
      <c r="K669" s="142"/>
      <c r="L669" s="143"/>
      <c r="M669" s="143"/>
    </row>
    <row r="670" spans="2:13" x14ac:dyDescent="0.25">
      <c r="B670" s="141" t="s">
        <v>159</v>
      </c>
      <c r="C670" s="142">
        <v>6028</v>
      </c>
      <c r="D670" s="143">
        <v>-7.5318300352814838E-2</v>
      </c>
      <c r="E670" s="142">
        <v>502</v>
      </c>
      <c r="F670" s="143">
        <f t="shared" si="167"/>
        <v>-0.91672196416721963</v>
      </c>
      <c r="G670" s="142">
        <v>4687</v>
      </c>
      <c r="H670" s="143">
        <f t="shared" si="168"/>
        <v>8.3366533864541825</v>
      </c>
      <c r="I670" s="142">
        <v>9392</v>
      </c>
      <c r="J670" s="143">
        <f t="shared" si="169"/>
        <v>1.0038404096436953</v>
      </c>
      <c r="K670" s="142"/>
      <c r="L670" s="143"/>
      <c r="M670" s="143"/>
    </row>
    <row r="671" spans="2:13" x14ac:dyDescent="0.25">
      <c r="B671" s="141" t="s">
        <v>161</v>
      </c>
      <c r="C671" s="142">
        <v>7866</v>
      </c>
      <c r="D671" s="143">
        <v>-2.1398357800447854E-2</v>
      </c>
      <c r="E671" s="142">
        <v>1402</v>
      </c>
      <c r="F671" s="143">
        <f t="shared" si="167"/>
        <v>-0.82176455631833201</v>
      </c>
      <c r="G671" s="142">
        <v>6802</v>
      </c>
      <c r="H671" s="143">
        <f t="shared" si="168"/>
        <v>3.8516405135520682</v>
      </c>
      <c r="I671" s="142">
        <v>12754</v>
      </c>
      <c r="J671" s="143">
        <f t="shared" si="169"/>
        <v>0.87503675389591296</v>
      </c>
      <c r="K671" s="142"/>
      <c r="L671" s="143"/>
      <c r="M671" s="143"/>
    </row>
    <row r="672" spans="2:13" ht="15.75" x14ac:dyDescent="0.25">
      <c r="B672" s="144" t="s">
        <v>121</v>
      </c>
      <c r="C672" s="145">
        <v>84019</v>
      </c>
      <c r="D672" s="146">
        <v>-4.8891756661912256E-2</v>
      </c>
      <c r="E672" s="145">
        <v>21564</v>
      </c>
      <c r="F672" s="146">
        <f t="shared" si="167"/>
        <v>-0.74334376748116493</v>
      </c>
      <c r="G672" s="145">
        <v>39159</v>
      </c>
      <c r="H672" s="146">
        <f t="shared" si="168"/>
        <v>0.81594323873121866</v>
      </c>
      <c r="I672" s="145">
        <v>129002</v>
      </c>
      <c r="J672" s="146">
        <f t="shared" si="169"/>
        <v>2.2943129293393603</v>
      </c>
      <c r="K672" s="145">
        <v>63834</v>
      </c>
      <c r="L672" s="146">
        <v>0.29095799542944967</v>
      </c>
      <c r="M672" s="146">
        <v>0.90435560859188535</v>
      </c>
    </row>
    <row r="673" spans="2:14" ht="6" customHeight="1" x14ac:dyDescent="0.25"/>
    <row r="674" spans="2:14" x14ac:dyDescent="0.25">
      <c r="B674" s="49" t="s">
        <v>108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9"/>
      <c r="G675" s="149"/>
      <c r="I675" s="149"/>
      <c r="K675" s="149"/>
    </row>
    <row r="679" spans="2:14" ht="48.75" customHeight="1" thickBot="1" x14ac:dyDescent="0.3">
      <c r="B679" s="307" t="str">
        <f>CONCATENATE("Pernoctaciones realizadas por los procedentes de ",C681," en los establecimientos alojativos de Tenerife (hotel + apartamento)")</f>
        <v>Pernoctaciones realizadas por los procedentes de Otros países o territorios del mundo (excluida España) en los establecimientos alojativos de Tenerife (hotel + apartamento)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1" t="s">
        <v>213</v>
      </c>
    </row>
    <row r="680" spans="2:14" ht="10.5" customHeight="1" thickBot="1" x14ac:dyDescent="0.3">
      <c r="B680" s="134"/>
      <c r="C680" s="135"/>
      <c r="D680" s="134"/>
      <c r="E680" s="134"/>
      <c r="F680" s="134"/>
      <c r="G680" s="134"/>
      <c r="H680" s="134"/>
      <c r="I680" s="134"/>
      <c r="J680" s="134"/>
      <c r="K680" s="4"/>
      <c r="L680" s="4"/>
      <c r="N680" s="1" t="s">
        <v>214</v>
      </c>
    </row>
    <row r="681" spans="2:14" ht="22.5" thickTop="1" thickBot="1" x14ac:dyDescent="0.3">
      <c r="B681" s="150" t="str">
        <f>C681</f>
        <v>Otros países o territorios del mundo (excluida España)</v>
      </c>
      <c r="C681" s="317" t="s">
        <v>248</v>
      </c>
      <c r="D681" s="318"/>
      <c r="E681" s="318"/>
      <c r="F681" s="318"/>
      <c r="G681" s="318"/>
      <c r="H681" s="318"/>
      <c r="I681" s="318"/>
      <c r="J681" s="318"/>
      <c r="K681" s="318"/>
      <c r="L681" s="318"/>
      <c r="M681" s="319"/>
    </row>
    <row r="682" spans="2:14" ht="22.5" thickTop="1" thickBot="1" x14ac:dyDescent="0.3">
      <c r="B682" s="13"/>
      <c r="C682" s="320">
        <v>2019</v>
      </c>
      <c r="D682" s="321"/>
      <c r="E682" s="322">
        <v>2020</v>
      </c>
      <c r="F682" s="321"/>
      <c r="G682" s="322">
        <v>2021</v>
      </c>
      <c r="H682" s="321"/>
      <c r="I682" s="322">
        <v>2022</v>
      </c>
      <c r="J682" s="321"/>
      <c r="K682" s="322">
        <v>2023</v>
      </c>
      <c r="L682" s="323"/>
      <c r="M682" s="324"/>
    </row>
    <row r="683" spans="2:14" ht="16.5" thickTop="1" thickBot="1" x14ac:dyDescent="0.3">
      <c r="B683" s="16"/>
      <c r="C683" s="137" t="s">
        <v>135</v>
      </c>
      <c r="D683" s="138" t="str">
        <f>CONCATENATE("var. ",RIGHT(C682,2),"/",RIGHT(C682-1,2))</f>
        <v>var. 19/18</v>
      </c>
      <c r="E683" s="139" t="s">
        <v>135</v>
      </c>
      <c r="F683" s="138" t="str">
        <f>CONCATENATE("var. ",RIGHT(E682,2),"/",RIGHT(E682-1,2))</f>
        <v>var. 20/19</v>
      </c>
      <c r="G683" s="139" t="s">
        <v>135</v>
      </c>
      <c r="H683" s="138" t="s">
        <v>517</v>
      </c>
      <c r="I683" s="139" t="s">
        <v>135</v>
      </c>
      <c r="J683" s="138" t="s">
        <v>136</v>
      </c>
      <c r="K683" s="139" t="s">
        <v>135</v>
      </c>
      <c r="L683" s="138" t="s">
        <v>528</v>
      </c>
      <c r="M683" s="138" t="s">
        <v>519</v>
      </c>
    </row>
    <row r="684" spans="2:14" x14ac:dyDescent="0.25">
      <c r="B684" s="141" t="s">
        <v>139</v>
      </c>
      <c r="C684" s="142">
        <v>835886</v>
      </c>
      <c r="D684" s="143">
        <v>2.1664440128532192E-2</v>
      </c>
      <c r="E684" s="142">
        <v>875352</v>
      </c>
      <c r="F684" s="143">
        <f t="shared" ref="F684:J696" si="173">IFERROR(E684/C684-1,"-")</f>
        <v>4.7214572322063164E-2</v>
      </c>
      <c r="G684" s="142">
        <v>104818</v>
      </c>
      <c r="H684" s="143">
        <f t="shared" si="173"/>
        <v>-0.88025617123168742</v>
      </c>
      <c r="I684" s="142">
        <v>669437</v>
      </c>
      <c r="J684" s="143">
        <f t="shared" si="173"/>
        <v>5.3866606880497621</v>
      </c>
      <c r="K684" s="142">
        <v>943100</v>
      </c>
      <c r="L684" s="143">
        <f t="shared" ref="L684:L688" si="174">IFERROR(K684/I684-1,"-")</f>
        <v>0.40879574926393381</v>
      </c>
      <c r="M684" s="143">
        <f>K684/C684-1</f>
        <v>0.12826390201534665</v>
      </c>
    </row>
    <row r="685" spans="2:14" x14ac:dyDescent="0.25">
      <c r="B685" s="141" t="s">
        <v>141</v>
      </c>
      <c r="C685" s="142">
        <v>757950</v>
      </c>
      <c r="D685" s="143">
        <v>1.6584292870698958E-2</v>
      </c>
      <c r="E685" s="142">
        <v>794794</v>
      </c>
      <c r="F685" s="143">
        <f t="shared" si="173"/>
        <v>4.8610066627086113E-2</v>
      </c>
      <c r="G685" s="142">
        <v>116291</v>
      </c>
      <c r="H685" s="143">
        <f t="shared" si="173"/>
        <v>-0.85368409927603883</v>
      </c>
      <c r="I685" s="142">
        <v>691066</v>
      </c>
      <c r="J685" s="143">
        <f t="shared" si="173"/>
        <v>4.9425578935601209</v>
      </c>
      <c r="K685" s="142">
        <v>883234</v>
      </c>
      <c r="L685" s="143">
        <f t="shared" si="174"/>
        <v>0.27807474249926933</v>
      </c>
      <c r="M685" s="143">
        <f>IFERROR(K685/C685-1,"-")</f>
        <v>0.16529322514677758</v>
      </c>
    </row>
    <row r="686" spans="2:14" x14ac:dyDescent="0.25">
      <c r="B686" s="141" t="s">
        <v>143</v>
      </c>
      <c r="C686" s="142">
        <v>796281</v>
      </c>
      <c r="D686" s="143">
        <v>7.961229022102545E-2</v>
      </c>
      <c r="E686" s="142">
        <v>300130</v>
      </c>
      <c r="F686" s="143">
        <f t="shared" si="173"/>
        <v>-0.62308531787145494</v>
      </c>
      <c r="G686" s="142">
        <v>161434</v>
      </c>
      <c r="H686" s="143">
        <f t="shared" si="173"/>
        <v>-0.46211974810915268</v>
      </c>
      <c r="I686" s="142">
        <v>752941</v>
      </c>
      <c r="J686" s="143">
        <f t="shared" si="173"/>
        <v>3.6640794380365973</v>
      </c>
      <c r="K686" s="142">
        <v>838031</v>
      </c>
      <c r="L686" s="143">
        <f t="shared" si="174"/>
        <v>0.11301018273676156</v>
      </c>
      <c r="M686" s="143">
        <f t="shared" ref="M686:M688" si="175">IFERROR(K686/C686-1,"-")</f>
        <v>5.2431239725674761E-2</v>
      </c>
    </row>
    <row r="687" spans="2:14" x14ac:dyDescent="0.25">
      <c r="B687" s="141" t="s">
        <v>145</v>
      </c>
      <c r="C687" s="142">
        <v>630191</v>
      </c>
      <c r="D687" s="143">
        <v>-2.1232810757584653E-2</v>
      </c>
      <c r="E687" s="142">
        <v>0</v>
      </c>
      <c r="F687" s="143">
        <f t="shared" si="173"/>
        <v>-1</v>
      </c>
      <c r="G687" s="142">
        <v>203470</v>
      </c>
      <c r="H687" s="143" t="str">
        <f t="shared" si="173"/>
        <v>-</v>
      </c>
      <c r="I687" s="142">
        <v>705794</v>
      </c>
      <c r="J687" s="143">
        <f t="shared" si="173"/>
        <v>2.4687865533002409</v>
      </c>
      <c r="K687" s="142">
        <v>752772</v>
      </c>
      <c r="L687" s="143">
        <f t="shared" si="174"/>
        <v>6.656049782231066E-2</v>
      </c>
      <c r="M687" s="143">
        <f t="shared" si="175"/>
        <v>0.19451404415486739</v>
      </c>
    </row>
    <row r="688" spans="2:14" x14ac:dyDescent="0.25">
      <c r="B688" s="141" t="s">
        <v>147</v>
      </c>
      <c r="C688" s="142">
        <v>561715</v>
      </c>
      <c r="D688" s="143">
        <v>-4.1695455980073515E-2</v>
      </c>
      <c r="E688" s="142">
        <v>931</v>
      </c>
      <c r="F688" s="143">
        <f t="shared" si="173"/>
        <v>-0.99834257586142439</v>
      </c>
      <c r="G688" s="142">
        <v>197383</v>
      </c>
      <c r="H688" s="143">
        <f t="shared" si="173"/>
        <v>211.01181525241677</v>
      </c>
      <c r="I688" s="142">
        <v>536818</v>
      </c>
      <c r="J688" s="143">
        <f t="shared" si="173"/>
        <v>1.7196769731942467</v>
      </c>
      <c r="K688" s="142">
        <v>584272</v>
      </c>
      <c r="L688" s="143">
        <f t="shared" si="174"/>
        <v>8.8398675156198259E-2</v>
      </c>
      <c r="M688" s="143">
        <f t="shared" si="175"/>
        <v>4.0157375181364197E-2</v>
      </c>
    </row>
    <row r="689" spans="2:13" x14ac:dyDescent="0.25">
      <c r="B689" s="141" t="s">
        <v>149</v>
      </c>
      <c r="C689" s="142">
        <v>635802</v>
      </c>
      <c r="D689" s="143">
        <v>-9.6680887651107161E-3</v>
      </c>
      <c r="E689" s="142">
        <v>1651</v>
      </c>
      <c r="F689" s="143">
        <f t="shared" si="173"/>
        <v>-0.99740327963737141</v>
      </c>
      <c r="G689" s="142">
        <v>199149</v>
      </c>
      <c r="H689" s="143">
        <f t="shared" si="173"/>
        <v>119.62325863113264</v>
      </c>
      <c r="I689" s="142">
        <v>579019</v>
      </c>
      <c r="J689" s="143">
        <f t="shared" si="173"/>
        <v>1.9074662689744866</v>
      </c>
      <c r="K689" s="142"/>
      <c r="L689" s="143"/>
      <c r="M689" s="143"/>
    </row>
    <row r="690" spans="2:13" x14ac:dyDescent="0.25">
      <c r="B690" s="141" t="s">
        <v>151</v>
      </c>
      <c r="C690" s="142">
        <v>759940</v>
      </c>
      <c r="D690" s="143">
        <v>-9.4260619438191195E-4</v>
      </c>
      <c r="E690" s="142">
        <v>97211</v>
      </c>
      <c r="F690" s="143">
        <f t="shared" si="173"/>
        <v>-0.87208069058083537</v>
      </c>
      <c r="G690" s="142">
        <v>393779</v>
      </c>
      <c r="H690" s="143">
        <f t="shared" si="173"/>
        <v>3.0507658598306779</v>
      </c>
      <c r="I690" s="142">
        <v>721148</v>
      </c>
      <c r="J690" s="143">
        <f t="shared" si="173"/>
        <v>0.83135210359110068</v>
      </c>
      <c r="K690" s="142"/>
      <c r="L690" s="143"/>
      <c r="M690" s="143"/>
    </row>
    <row r="691" spans="2:13" x14ac:dyDescent="0.25">
      <c r="B691" s="141" t="s">
        <v>153</v>
      </c>
      <c r="C691" s="142">
        <v>766206</v>
      </c>
      <c r="D691" s="143">
        <v>-5.1572493631342198E-3</v>
      </c>
      <c r="E691" s="142">
        <v>174265</v>
      </c>
      <c r="F691" s="143">
        <f t="shared" si="173"/>
        <v>-0.77256116501306438</v>
      </c>
      <c r="G691" s="142">
        <v>478869</v>
      </c>
      <c r="H691" s="143">
        <f t="shared" si="173"/>
        <v>1.7479356152985397</v>
      </c>
      <c r="I691" s="142">
        <v>713515</v>
      </c>
      <c r="J691" s="143">
        <f t="shared" si="173"/>
        <v>0.49000039676821849</v>
      </c>
      <c r="K691" s="142"/>
      <c r="L691" s="143"/>
      <c r="M691" s="143"/>
    </row>
    <row r="692" spans="2:13" x14ac:dyDescent="0.25">
      <c r="B692" s="141" t="s">
        <v>155</v>
      </c>
      <c r="C692" s="142">
        <v>644168</v>
      </c>
      <c r="D692" s="143">
        <v>-4.0379934274230811E-2</v>
      </c>
      <c r="E692" s="142">
        <v>101408</v>
      </c>
      <c r="F692" s="143">
        <f t="shared" si="173"/>
        <v>-0.84257522882229474</v>
      </c>
      <c r="G692" s="142">
        <v>425676</v>
      </c>
      <c r="H692" s="143">
        <f t="shared" si="173"/>
        <v>3.19765698958662</v>
      </c>
      <c r="I692" s="142">
        <v>572813</v>
      </c>
      <c r="J692" s="143">
        <f t="shared" si="173"/>
        <v>0.34565491124705172</v>
      </c>
      <c r="K692" s="142"/>
      <c r="L692" s="143"/>
      <c r="M692" s="143"/>
    </row>
    <row r="693" spans="2:13" x14ac:dyDescent="0.25">
      <c r="B693" s="141" t="s">
        <v>157</v>
      </c>
      <c r="C693" s="142">
        <v>749457</v>
      </c>
      <c r="D693" s="143">
        <v>1.0957274318997845E-2</v>
      </c>
      <c r="E693" s="142">
        <v>84338</v>
      </c>
      <c r="F693" s="143">
        <f t="shared" si="173"/>
        <v>-0.88746786006401968</v>
      </c>
      <c r="G693" s="142">
        <v>554261</v>
      </c>
      <c r="H693" s="143">
        <f t="shared" si="173"/>
        <v>5.5719011596196255</v>
      </c>
      <c r="I693" s="142">
        <v>721545</v>
      </c>
      <c r="J693" s="143">
        <f t="shared" si="173"/>
        <v>0.30181448812021783</v>
      </c>
      <c r="K693" s="142"/>
      <c r="L693" s="143"/>
      <c r="M693" s="143"/>
    </row>
    <row r="694" spans="2:13" x14ac:dyDescent="0.25">
      <c r="B694" s="141" t="s">
        <v>159</v>
      </c>
      <c r="C694" s="142">
        <v>809271</v>
      </c>
      <c r="D694" s="143">
        <v>2.6665330376580032E-2</v>
      </c>
      <c r="E694" s="142">
        <v>86923</v>
      </c>
      <c r="F694" s="143">
        <f t="shared" si="173"/>
        <v>-0.89259098620857535</v>
      </c>
      <c r="G694" s="142">
        <v>610295</v>
      </c>
      <c r="H694" s="143">
        <f t="shared" si="173"/>
        <v>6.0210991337160475</v>
      </c>
      <c r="I694" s="142">
        <v>786044</v>
      </c>
      <c r="J694" s="143">
        <f t="shared" si="173"/>
        <v>0.28797384871250786</v>
      </c>
      <c r="K694" s="142"/>
      <c r="L694" s="143"/>
      <c r="M694" s="143"/>
    </row>
    <row r="695" spans="2:13" x14ac:dyDescent="0.25">
      <c r="B695" s="141" t="s">
        <v>161</v>
      </c>
      <c r="C695" s="142">
        <v>808153</v>
      </c>
      <c r="D695" s="143">
        <v>1.454746316998623E-2</v>
      </c>
      <c r="E695" s="142">
        <v>119843</v>
      </c>
      <c r="F695" s="143">
        <f t="shared" si="173"/>
        <v>-0.85170753557804035</v>
      </c>
      <c r="G695" s="142">
        <v>655167</v>
      </c>
      <c r="H695" s="143">
        <f t="shared" si="173"/>
        <v>4.4668774980599615</v>
      </c>
      <c r="I695" s="142">
        <v>836717</v>
      </c>
      <c r="J695" s="143">
        <f t="shared" si="173"/>
        <v>0.27710492134066578</v>
      </c>
      <c r="K695" s="142"/>
      <c r="L695" s="143"/>
      <c r="M695" s="143"/>
    </row>
    <row r="696" spans="2:13" ht="15.75" x14ac:dyDescent="0.25">
      <c r="B696" s="144" t="s">
        <v>121</v>
      </c>
      <c r="C696" s="145">
        <v>8755020</v>
      </c>
      <c r="D696" s="146">
        <v>6.1397946169403639E-3</v>
      </c>
      <c r="E696" s="145">
        <v>2637246</v>
      </c>
      <c r="F696" s="146">
        <f t="shared" si="173"/>
        <v>-0.69877327521810351</v>
      </c>
      <c r="G696" s="145">
        <v>4100592</v>
      </c>
      <c r="H696" s="146">
        <f t="shared" si="173"/>
        <v>0.55487656441606137</v>
      </c>
      <c r="I696" s="145">
        <v>8286857</v>
      </c>
      <c r="J696" s="146">
        <f t="shared" si="173"/>
        <v>1.0208928369367154</v>
      </c>
      <c r="K696" s="145">
        <v>4001409</v>
      </c>
      <c r="L696" s="146">
        <v>0.1922950630144431</v>
      </c>
      <c r="M696" s="146">
        <v>0.11708076692974889</v>
      </c>
    </row>
    <row r="697" spans="2:13" ht="6" customHeight="1" x14ac:dyDescent="0.25"/>
    <row r="698" spans="2:13" x14ac:dyDescent="0.25">
      <c r="B698" s="49" t="s">
        <v>108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49"/>
      <c r="G699" s="149"/>
      <c r="I699" s="149"/>
      <c r="K699" s="149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23873-9916-4EC4-943D-80E48545999E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2" max="23" width="11.4257812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533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506</v>
      </c>
      <c r="O5" s="57" t="s">
        <v>510</v>
      </c>
      <c r="P5" s="57" t="s">
        <v>507</v>
      </c>
      <c r="Q5" s="57" t="s">
        <v>508</v>
      </c>
      <c r="R5" s="57" t="s">
        <v>509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mayo 2023</v>
      </c>
      <c r="X5" s="58" t="str">
        <f>CONCATENATE("cuota/ total isla ",RIGHT(R5,2))</f>
        <v>cuota/ total isla 23</v>
      </c>
    </row>
    <row r="6" spans="1:24" s="31" customFormat="1" ht="15.75" hidden="1" x14ac:dyDescent="0.25">
      <c r="B6" s="59" t="s">
        <v>98</v>
      </c>
      <c r="C6" s="60">
        <v>393411</v>
      </c>
      <c r="D6" s="60">
        <v>395016</v>
      </c>
      <c r="E6" s="60">
        <v>190092</v>
      </c>
      <c r="F6" s="60">
        <v>236547</v>
      </c>
      <c r="G6" s="60">
        <v>349350</v>
      </c>
      <c r="H6" s="61">
        <f>IFERROR(G6/F6-1,"-")</f>
        <v>0.47687351773643294</v>
      </c>
      <c r="I6" s="61">
        <f>IFERROR(G6/D6-1,"-")</f>
        <v>-0.11560544383012339</v>
      </c>
      <c r="J6" s="60">
        <f>IFERROR(G6-F6,"-")</f>
        <v>112803</v>
      </c>
      <c r="K6" s="60">
        <f>IFERROR(G6-D6,"-")</f>
        <v>-45666</v>
      </c>
      <c r="L6" s="61">
        <f>IFERROR(G6/$G$6,"-")</f>
        <v>1</v>
      </c>
      <c r="M6" s="61">
        <f>G6/$G$6</f>
        <v>1</v>
      </c>
      <c r="N6" s="60">
        <v>384791</v>
      </c>
      <c r="O6" s="60">
        <v>9427</v>
      </c>
      <c r="P6" s="60">
        <v>160729</v>
      </c>
      <c r="Q6" s="60">
        <v>342831</v>
      </c>
      <c r="R6" s="60">
        <v>356813</v>
      </c>
      <c r="S6" s="61">
        <f>IFERROR(R6/Q6-1,"-")</f>
        <v>4.0783943108995357E-2</v>
      </c>
      <c r="T6" s="61">
        <f>IFERROR(R6/N6-1,"-")</f>
        <v>-7.2709600796276419E-2</v>
      </c>
      <c r="U6" s="60">
        <f>IFERROR(R6-Q6,"-")</f>
        <v>13982</v>
      </c>
      <c r="V6" s="60">
        <f>IFERROR(R6-N6,"-")</f>
        <v>-27978</v>
      </c>
      <c r="W6" s="61">
        <f>IFERROR(R6/$R$6,"-")</f>
        <v>1</v>
      </c>
      <c r="X6" s="61">
        <f>R6/$R$6</f>
        <v>1</v>
      </c>
    </row>
    <row r="7" spans="1:24" s="31" customFormat="1" ht="15.75" hidden="1" x14ac:dyDescent="0.25">
      <c r="B7" s="62" t="s">
        <v>99</v>
      </c>
      <c r="C7" s="63">
        <v>245963</v>
      </c>
      <c r="D7" s="63">
        <v>251013</v>
      </c>
      <c r="E7" s="63">
        <v>126743</v>
      </c>
      <c r="F7" s="63">
        <v>166850</v>
      </c>
      <c r="G7" s="63">
        <v>251308</v>
      </c>
      <c r="H7" s="64">
        <f t="shared" ref="H7:H70" si="0">IFERROR(G7/F7-1,"-")</f>
        <v>0.50619118969133958</v>
      </c>
      <c r="I7" s="64">
        <f t="shared" ref="I7:I70" si="1">IFERROR(G7/D7-1,"-")</f>
        <v>1.1752379358838105E-3</v>
      </c>
      <c r="J7" s="63">
        <f t="shared" ref="J7:J70" si="2">IFERROR(G7-F7,"-")</f>
        <v>84458</v>
      </c>
      <c r="K7" s="63">
        <f t="shared" ref="K7:K70" si="3">IFERROR(G7-D7,"-")</f>
        <v>295</v>
      </c>
      <c r="L7" s="64">
        <f t="shared" ref="L7:L70" si="4">IFERROR(G7/$G$6,"-")</f>
        <v>0.71935880921711748</v>
      </c>
      <c r="M7" s="64">
        <f t="shared" ref="M7:M18" si="5">G7/$G$6</f>
        <v>0.71935880921711748</v>
      </c>
      <c r="N7" s="63">
        <v>244944</v>
      </c>
      <c r="O7" s="63">
        <v>4606</v>
      </c>
      <c r="P7" s="63">
        <v>106770</v>
      </c>
      <c r="Q7" s="63">
        <v>246904</v>
      </c>
      <c r="R7" s="63">
        <v>252599</v>
      </c>
      <c r="S7" s="64">
        <f t="shared" ref="S7:S70" si="6">IFERROR(R7/Q7-1,"-")</f>
        <v>2.30656449470239E-2</v>
      </c>
      <c r="T7" s="64">
        <f t="shared" ref="T7:T70" si="7">IFERROR(R7/N7-1,"-")</f>
        <v>3.1252041282905374E-2</v>
      </c>
      <c r="U7" s="63">
        <f t="shared" ref="U7:U70" si="8">IFERROR(R7-Q7,"-")</f>
        <v>5695</v>
      </c>
      <c r="V7" s="63">
        <f t="shared" ref="V7:V70" si="9">IFERROR(R7-N7,"-")</f>
        <v>7655</v>
      </c>
      <c r="W7" s="64">
        <f t="shared" ref="W7:W70" si="10">IFERROR(R7/$R$6,"-")</f>
        <v>0.70793104511326665</v>
      </c>
      <c r="X7" s="64">
        <f t="shared" ref="X7:X18" si="11">R7/$R$6</f>
        <v>0.70793104511326665</v>
      </c>
    </row>
    <row r="8" spans="1:24" s="31" customFormat="1" ht="15.75" hidden="1" x14ac:dyDescent="0.25">
      <c r="B8" s="65" t="s">
        <v>109</v>
      </c>
      <c r="C8" s="33">
        <v>30511</v>
      </c>
      <c r="D8" s="33">
        <v>32066</v>
      </c>
      <c r="E8" s="33">
        <v>20490</v>
      </c>
      <c r="F8" s="33">
        <v>28452</v>
      </c>
      <c r="G8" s="33">
        <v>37430</v>
      </c>
      <c r="H8" s="34">
        <f t="shared" si="0"/>
        <v>0.31554899479825682</v>
      </c>
      <c r="I8" s="34">
        <f t="shared" si="1"/>
        <v>0.16727998503087371</v>
      </c>
      <c r="J8" s="33">
        <f t="shared" si="2"/>
        <v>8978</v>
      </c>
      <c r="K8" s="33">
        <f t="shared" si="3"/>
        <v>5364</v>
      </c>
      <c r="L8" s="34">
        <f t="shared" si="4"/>
        <v>0.10714183483612423</v>
      </c>
      <c r="M8" s="34">
        <f t="shared" si="5"/>
        <v>0.10714183483612423</v>
      </c>
      <c r="N8" s="33">
        <v>30797</v>
      </c>
      <c r="O8" s="33">
        <v>0</v>
      </c>
      <c r="P8" s="33">
        <v>22570</v>
      </c>
      <c r="Q8" s="33">
        <v>36945</v>
      </c>
      <c r="R8" s="33">
        <v>37654</v>
      </c>
      <c r="S8" s="34">
        <f t="shared" si="6"/>
        <v>1.9190688861821625E-2</v>
      </c>
      <c r="T8" s="34">
        <f t="shared" si="7"/>
        <v>0.22265155696983463</v>
      </c>
      <c r="U8" s="33">
        <f t="shared" si="8"/>
        <v>709</v>
      </c>
      <c r="V8" s="33">
        <f t="shared" si="9"/>
        <v>6857</v>
      </c>
      <c r="W8" s="34">
        <f t="shared" si="10"/>
        <v>0.10552866627617268</v>
      </c>
      <c r="X8" s="34">
        <f t="shared" si="11"/>
        <v>0.10552866627617268</v>
      </c>
    </row>
    <row r="9" spans="1:24" s="31" customFormat="1" ht="15.75" hidden="1" x14ac:dyDescent="0.25">
      <c r="B9" s="65" t="s">
        <v>110</v>
      </c>
      <c r="C9" s="33">
        <v>145013</v>
      </c>
      <c r="D9" s="33">
        <v>148853</v>
      </c>
      <c r="E9" s="33">
        <v>75471</v>
      </c>
      <c r="F9" s="33">
        <v>97234</v>
      </c>
      <c r="G9" s="33">
        <v>150933</v>
      </c>
      <c r="H9" s="34">
        <f t="shared" si="0"/>
        <v>0.55226566838760105</v>
      </c>
      <c r="I9" s="34">
        <f t="shared" si="1"/>
        <v>1.3973517497128052E-2</v>
      </c>
      <c r="J9" s="33">
        <f t="shared" si="2"/>
        <v>53699</v>
      </c>
      <c r="K9" s="33">
        <f t="shared" si="3"/>
        <v>2080</v>
      </c>
      <c r="L9" s="34">
        <f t="shared" si="4"/>
        <v>0.43203950193215973</v>
      </c>
      <c r="M9" s="34">
        <f t="shared" si="5"/>
        <v>0.43203950193215973</v>
      </c>
      <c r="N9" s="33">
        <v>145811</v>
      </c>
      <c r="O9" s="33">
        <v>3343</v>
      </c>
      <c r="P9" s="33">
        <v>57345</v>
      </c>
      <c r="Q9" s="33">
        <v>148291</v>
      </c>
      <c r="R9" s="33">
        <v>154081</v>
      </c>
      <c r="S9" s="34">
        <f t="shared" si="6"/>
        <v>3.9044851002420833E-2</v>
      </c>
      <c r="T9" s="34">
        <f t="shared" si="7"/>
        <v>5.6717257271399202E-2</v>
      </c>
      <c r="U9" s="33">
        <f t="shared" si="8"/>
        <v>5790</v>
      </c>
      <c r="V9" s="33">
        <f t="shared" si="9"/>
        <v>8270</v>
      </c>
      <c r="W9" s="34">
        <f t="shared" si="10"/>
        <v>0.43182563415570618</v>
      </c>
      <c r="X9" s="34">
        <f t="shared" si="11"/>
        <v>0.43182563415570618</v>
      </c>
    </row>
    <row r="10" spans="1:24" s="31" customFormat="1" ht="15.75" hidden="1" x14ac:dyDescent="0.25">
      <c r="B10" s="65" t="s">
        <v>111</v>
      </c>
      <c r="C10" s="33">
        <v>55678</v>
      </c>
      <c r="D10" s="33">
        <v>55954</v>
      </c>
      <c r="E10" s="33">
        <v>26074</v>
      </c>
      <c r="F10" s="33">
        <v>35302</v>
      </c>
      <c r="G10" s="33">
        <v>54033</v>
      </c>
      <c r="H10" s="34">
        <f t="shared" si="0"/>
        <v>0.53059316752591923</v>
      </c>
      <c r="I10" s="34">
        <f t="shared" si="1"/>
        <v>-3.4331772527433246E-2</v>
      </c>
      <c r="J10" s="33">
        <f t="shared" si="2"/>
        <v>18731</v>
      </c>
      <c r="K10" s="33">
        <f t="shared" si="3"/>
        <v>-1921</v>
      </c>
      <c r="L10" s="34">
        <f t="shared" si="4"/>
        <v>0.15466723915843711</v>
      </c>
      <c r="M10" s="34">
        <f t="shared" si="5"/>
        <v>0.15466723915843711</v>
      </c>
      <c r="N10" s="33">
        <v>53929</v>
      </c>
      <c r="O10" s="33">
        <v>1062</v>
      </c>
      <c r="P10" s="33">
        <v>21937</v>
      </c>
      <c r="Q10" s="33">
        <v>52641</v>
      </c>
      <c r="R10" s="33">
        <v>51400</v>
      </c>
      <c r="S10" s="34">
        <f t="shared" si="6"/>
        <v>-2.3574780114359539E-2</v>
      </c>
      <c r="T10" s="34">
        <f t="shared" si="7"/>
        <v>-4.6894991562980937E-2</v>
      </c>
      <c r="U10" s="33">
        <f t="shared" si="8"/>
        <v>-1241</v>
      </c>
      <c r="V10" s="33">
        <f t="shared" si="9"/>
        <v>-2529</v>
      </c>
      <c r="W10" s="34">
        <f t="shared" si="10"/>
        <v>0.14405304739457364</v>
      </c>
      <c r="X10" s="34">
        <f t="shared" si="11"/>
        <v>0.14405304739457364</v>
      </c>
    </row>
    <row r="11" spans="1:24" s="31" customFormat="1" ht="15.75" hidden="1" x14ac:dyDescent="0.25">
      <c r="B11" s="65" t="s">
        <v>112</v>
      </c>
      <c r="C11" s="33">
        <v>11573</v>
      </c>
      <c r="D11" s="33">
        <v>11051</v>
      </c>
      <c r="E11" s="33">
        <v>3884</v>
      </c>
      <c r="F11" s="33">
        <v>5101</v>
      </c>
      <c r="G11" s="33">
        <v>7503</v>
      </c>
      <c r="H11" s="34">
        <f t="shared" si="0"/>
        <v>0.47088806116447746</v>
      </c>
      <c r="I11" s="34">
        <f t="shared" si="1"/>
        <v>-0.32105691792597957</v>
      </c>
      <c r="J11" s="33">
        <f t="shared" si="2"/>
        <v>2402</v>
      </c>
      <c r="K11" s="33">
        <f t="shared" si="3"/>
        <v>-3548</v>
      </c>
      <c r="L11" s="34">
        <f t="shared" si="4"/>
        <v>2.1477028767711463E-2</v>
      </c>
      <c r="M11" s="34">
        <f t="shared" si="5"/>
        <v>2.1477028767711463E-2</v>
      </c>
      <c r="N11" s="33">
        <v>11313</v>
      </c>
      <c r="O11" s="33">
        <v>168</v>
      </c>
      <c r="P11" s="33">
        <v>4224</v>
      </c>
      <c r="Q11" s="33">
        <v>7578</v>
      </c>
      <c r="R11" s="33">
        <v>7805</v>
      </c>
      <c r="S11" s="34">
        <f t="shared" si="6"/>
        <v>2.9955133280548996E-2</v>
      </c>
      <c r="T11" s="34">
        <f t="shared" si="7"/>
        <v>-0.31008574206664896</v>
      </c>
      <c r="U11" s="33">
        <f t="shared" si="8"/>
        <v>227</v>
      </c>
      <c r="V11" s="33">
        <f t="shared" si="9"/>
        <v>-3508</v>
      </c>
      <c r="W11" s="34">
        <f t="shared" si="10"/>
        <v>2.187420301390364E-2</v>
      </c>
      <c r="X11" s="34">
        <f t="shared" si="11"/>
        <v>2.187420301390364E-2</v>
      </c>
    </row>
    <row r="12" spans="1:24" s="31" customFormat="1" ht="15.75" hidden="1" x14ac:dyDescent="0.25">
      <c r="B12" s="65" t="s">
        <v>113</v>
      </c>
      <c r="C12" s="33">
        <v>3188</v>
      </c>
      <c r="D12" s="33">
        <v>3089</v>
      </c>
      <c r="E12" s="33">
        <v>824</v>
      </c>
      <c r="F12" s="33">
        <v>762</v>
      </c>
      <c r="G12" s="33">
        <v>1408</v>
      </c>
      <c r="H12" s="34">
        <f t="shared" si="0"/>
        <v>0.84776902887139105</v>
      </c>
      <c r="I12" s="34">
        <f t="shared" si="1"/>
        <v>-0.5441890579475559</v>
      </c>
      <c r="J12" s="33">
        <f t="shared" si="2"/>
        <v>646</v>
      </c>
      <c r="K12" s="33">
        <f t="shared" si="3"/>
        <v>-1681</v>
      </c>
      <c r="L12" s="34">
        <f t="shared" si="4"/>
        <v>4.0303420638328324E-3</v>
      </c>
      <c r="M12" s="34">
        <f t="shared" si="5"/>
        <v>4.0303420638328324E-3</v>
      </c>
      <c r="N12" s="33">
        <v>3094</v>
      </c>
      <c r="O12" s="33">
        <v>33</v>
      </c>
      <c r="P12" s="33">
        <v>694</v>
      </c>
      <c r="Q12" s="33">
        <v>1449</v>
      </c>
      <c r="R12" s="33">
        <v>1659</v>
      </c>
      <c r="S12" s="34">
        <f t="shared" si="6"/>
        <v>0.14492753623188404</v>
      </c>
      <c r="T12" s="34">
        <f t="shared" si="7"/>
        <v>-0.46380090497737558</v>
      </c>
      <c r="U12" s="33">
        <f t="shared" si="8"/>
        <v>210</v>
      </c>
      <c r="V12" s="33">
        <f t="shared" si="9"/>
        <v>-1435</v>
      </c>
      <c r="W12" s="34">
        <f t="shared" si="10"/>
        <v>4.6494942729104604E-3</v>
      </c>
      <c r="X12" s="34">
        <f t="shared" si="11"/>
        <v>4.6494942729104604E-3</v>
      </c>
    </row>
    <row r="13" spans="1:24" s="31" customFormat="1" ht="15.75" hidden="1" x14ac:dyDescent="0.25">
      <c r="B13" s="62" t="s">
        <v>100</v>
      </c>
      <c r="C13" s="63">
        <v>147448</v>
      </c>
      <c r="D13" s="63">
        <v>144003</v>
      </c>
      <c r="E13" s="63">
        <v>63349</v>
      </c>
      <c r="F13" s="63">
        <v>69697</v>
      </c>
      <c r="G13" s="63">
        <v>98042</v>
      </c>
      <c r="H13" s="64">
        <f t="shared" si="0"/>
        <v>0.40668895361349833</v>
      </c>
      <c r="I13" s="64">
        <f t="shared" si="1"/>
        <v>-0.31916696179940696</v>
      </c>
      <c r="J13" s="63">
        <f t="shared" si="2"/>
        <v>28345</v>
      </c>
      <c r="K13" s="63">
        <f t="shared" si="3"/>
        <v>-45961</v>
      </c>
      <c r="L13" s="64">
        <f t="shared" si="4"/>
        <v>0.28064119078288252</v>
      </c>
      <c r="M13" s="64">
        <f t="shared" si="5"/>
        <v>0.28064119078288252</v>
      </c>
      <c r="N13" s="63">
        <v>139847</v>
      </c>
      <c r="O13" s="63">
        <v>4821</v>
      </c>
      <c r="P13" s="63">
        <v>53959</v>
      </c>
      <c r="Q13" s="63">
        <v>95927</v>
      </c>
      <c r="R13" s="63">
        <v>104214</v>
      </c>
      <c r="S13" s="64">
        <f t="shared" si="6"/>
        <v>8.6388608004003054E-2</v>
      </c>
      <c r="T13" s="64">
        <f t="shared" si="7"/>
        <v>-0.25479988844951984</v>
      </c>
      <c r="U13" s="63">
        <f t="shared" si="8"/>
        <v>8287</v>
      </c>
      <c r="V13" s="63">
        <f t="shared" si="9"/>
        <v>-35633</v>
      </c>
      <c r="W13" s="64">
        <f t="shared" si="10"/>
        <v>0.2920689548867334</v>
      </c>
      <c r="X13" s="64">
        <f t="shared" si="11"/>
        <v>0.2920689548867334</v>
      </c>
    </row>
    <row r="14" spans="1:24" s="31" customFormat="1" ht="15.75" hidden="1" x14ac:dyDescent="0.25">
      <c r="A14" s="65"/>
      <c r="B14" s="65" t="s">
        <v>114</v>
      </c>
      <c r="C14" s="33">
        <v>2421</v>
      </c>
      <c r="D14" s="33">
        <v>3446</v>
      </c>
      <c r="E14" s="33">
        <v>2774</v>
      </c>
      <c r="F14" s="33">
        <v>4157</v>
      </c>
      <c r="G14" s="33">
        <v>5729</v>
      </c>
      <c r="H14" s="34">
        <f t="shared" si="0"/>
        <v>0.37815732499398602</v>
      </c>
      <c r="I14" s="34">
        <f t="shared" si="1"/>
        <v>0.66250725478816008</v>
      </c>
      <c r="J14" s="33">
        <f t="shared" si="2"/>
        <v>1572</v>
      </c>
      <c r="K14" s="33">
        <f t="shared" si="3"/>
        <v>2283</v>
      </c>
      <c r="L14" s="34">
        <f t="shared" si="4"/>
        <v>1.6399026763990267E-2</v>
      </c>
      <c r="M14" s="34">
        <f t="shared" si="5"/>
        <v>1.6399026763990267E-2</v>
      </c>
      <c r="N14" s="33">
        <v>2874</v>
      </c>
      <c r="O14" s="33">
        <v>544</v>
      </c>
      <c r="P14" s="33">
        <v>2896</v>
      </c>
      <c r="Q14" s="33">
        <v>5738</v>
      </c>
      <c r="R14" s="33">
        <v>5635</v>
      </c>
      <c r="S14" s="34">
        <f t="shared" si="6"/>
        <v>-1.7950505402579253E-2</v>
      </c>
      <c r="T14" s="34">
        <f t="shared" si="7"/>
        <v>0.9606819763395964</v>
      </c>
      <c r="U14" s="33">
        <f t="shared" si="8"/>
        <v>-103</v>
      </c>
      <c r="V14" s="33">
        <f t="shared" si="9"/>
        <v>2761</v>
      </c>
      <c r="W14" s="34">
        <f t="shared" si="10"/>
        <v>1.5792586032459581E-2</v>
      </c>
      <c r="X14" s="34">
        <f t="shared" si="11"/>
        <v>1.5792586032459581E-2</v>
      </c>
    </row>
    <row r="15" spans="1:24" s="31" customFormat="1" ht="15.75" hidden="1" x14ac:dyDescent="0.25">
      <c r="A15" s="65"/>
      <c r="B15" s="65" t="s">
        <v>115</v>
      </c>
      <c r="C15" s="33">
        <v>145027</v>
      </c>
      <c r="D15" s="33">
        <v>140557</v>
      </c>
      <c r="E15" s="33">
        <v>60575</v>
      </c>
      <c r="F15" s="33">
        <v>65540</v>
      </c>
      <c r="G15" s="33">
        <v>92313</v>
      </c>
      <c r="H15" s="34">
        <f t="shared" si="0"/>
        <v>0.40849862679279836</v>
      </c>
      <c r="I15" s="34">
        <f t="shared" si="1"/>
        <v>-0.34323441735381377</v>
      </c>
      <c r="J15" s="33">
        <f t="shared" si="2"/>
        <v>26773</v>
      </c>
      <c r="K15" s="33">
        <f t="shared" si="3"/>
        <v>-48244</v>
      </c>
      <c r="L15" s="34">
        <f t="shared" si="4"/>
        <v>0.26424216401889222</v>
      </c>
      <c r="M15" s="34">
        <f t="shared" si="5"/>
        <v>0.26424216401889222</v>
      </c>
      <c r="N15" s="33">
        <v>136973</v>
      </c>
      <c r="O15" s="33">
        <v>4277</v>
      </c>
      <c r="P15" s="33">
        <v>51063</v>
      </c>
      <c r="Q15" s="33">
        <v>90189</v>
      </c>
      <c r="R15" s="33">
        <v>98579</v>
      </c>
      <c r="S15" s="34">
        <f t="shared" si="6"/>
        <v>9.3026865804033854E-2</v>
      </c>
      <c r="T15" s="34">
        <f t="shared" si="7"/>
        <v>-0.28030341746183551</v>
      </c>
      <c r="U15" s="33">
        <f t="shared" si="8"/>
        <v>8390</v>
      </c>
      <c r="V15" s="33">
        <f t="shared" si="9"/>
        <v>-38394</v>
      </c>
      <c r="W15" s="34">
        <f t="shared" si="10"/>
        <v>0.27627636885427381</v>
      </c>
      <c r="X15" s="34">
        <f t="shared" si="11"/>
        <v>0.27627636885427381</v>
      </c>
    </row>
    <row r="16" spans="1:24" s="31" customFormat="1" ht="15.75" hidden="1" x14ac:dyDescent="0.25">
      <c r="A16" s="65"/>
      <c r="B16" s="65" t="s">
        <v>116</v>
      </c>
      <c r="C16" s="33">
        <v>44864</v>
      </c>
      <c r="D16" s="33">
        <v>44463</v>
      </c>
      <c r="E16" s="33">
        <v>22526</v>
      </c>
      <c r="F16" s="33">
        <v>26932</v>
      </c>
      <c r="G16" s="33">
        <v>38498</v>
      </c>
      <c r="H16" s="34">
        <f t="shared" si="0"/>
        <v>0.42945195306698358</v>
      </c>
      <c r="I16" s="34">
        <f t="shared" si="1"/>
        <v>-0.13415648966556459</v>
      </c>
      <c r="J16" s="33">
        <f t="shared" si="2"/>
        <v>11566</v>
      </c>
      <c r="K16" s="33">
        <f t="shared" si="3"/>
        <v>-5965</v>
      </c>
      <c r="L16" s="34">
        <f t="shared" si="4"/>
        <v>0.11019894089022471</v>
      </c>
      <c r="M16" s="34">
        <f t="shared" si="5"/>
        <v>0.11019894089022471</v>
      </c>
      <c r="N16" s="33">
        <v>42497</v>
      </c>
      <c r="O16" s="33">
        <v>2530</v>
      </c>
      <c r="P16" s="33">
        <v>20722</v>
      </c>
      <c r="Q16" s="33">
        <v>37442</v>
      </c>
      <c r="R16" s="33">
        <v>40014</v>
      </c>
      <c r="S16" s="34">
        <f t="shared" si="6"/>
        <v>6.8692911703434723E-2</v>
      </c>
      <c r="T16" s="34">
        <f t="shared" si="7"/>
        <v>-5.8427653716732975E-2</v>
      </c>
      <c r="U16" s="33">
        <f t="shared" si="8"/>
        <v>2572</v>
      </c>
      <c r="V16" s="33">
        <f t="shared" si="9"/>
        <v>-2483</v>
      </c>
      <c r="W16" s="34">
        <f t="shared" si="10"/>
        <v>0.11214277506705193</v>
      </c>
      <c r="X16" s="34">
        <f t="shared" si="11"/>
        <v>0.11214277506705193</v>
      </c>
    </row>
    <row r="17" spans="1:24" s="31" customFormat="1" ht="15.75" hidden="1" x14ac:dyDescent="0.25">
      <c r="A17" s="65"/>
      <c r="B17" s="65" t="s">
        <v>117</v>
      </c>
      <c r="C17" s="33">
        <v>65638</v>
      </c>
      <c r="D17" s="33">
        <v>62113</v>
      </c>
      <c r="E17" s="33">
        <v>26109</v>
      </c>
      <c r="F17" s="33">
        <v>28117</v>
      </c>
      <c r="G17" s="33">
        <v>39322</v>
      </c>
      <c r="H17" s="34">
        <f t="shared" si="0"/>
        <v>0.39851335490984097</v>
      </c>
      <c r="I17" s="34">
        <f t="shared" si="1"/>
        <v>-0.36692801828924704</v>
      </c>
      <c r="J17" s="33">
        <f t="shared" si="2"/>
        <v>11205</v>
      </c>
      <c r="K17" s="33">
        <f t="shared" si="3"/>
        <v>-22791</v>
      </c>
      <c r="L17" s="34">
        <f t="shared" si="4"/>
        <v>0.11255760698439959</v>
      </c>
      <c r="M17" s="34">
        <f t="shared" si="5"/>
        <v>0.11255760698439959</v>
      </c>
      <c r="N17" s="33">
        <v>61455</v>
      </c>
      <c r="O17" s="33">
        <v>1008</v>
      </c>
      <c r="P17" s="33">
        <v>21552</v>
      </c>
      <c r="Q17" s="33">
        <v>38859</v>
      </c>
      <c r="R17" s="33">
        <v>41747</v>
      </c>
      <c r="S17" s="34">
        <f t="shared" si="6"/>
        <v>7.4319977354023514E-2</v>
      </c>
      <c r="T17" s="34">
        <f t="shared" si="7"/>
        <v>-0.32068993572532745</v>
      </c>
      <c r="U17" s="33">
        <f t="shared" si="8"/>
        <v>2888</v>
      </c>
      <c r="V17" s="33">
        <f t="shared" si="9"/>
        <v>-19708</v>
      </c>
      <c r="W17" s="34">
        <f t="shared" si="10"/>
        <v>0.11699966088679505</v>
      </c>
      <c r="X17" s="34">
        <f t="shared" si="11"/>
        <v>0.11699966088679505</v>
      </c>
    </row>
    <row r="18" spans="1:24" s="31" customFormat="1" ht="15.75" hidden="1" x14ac:dyDescent="0.25">
      <c r="A18" s="65"/>
      <c r="B18" s="65" t="s">
        <v>118</v>
      </c>
      <c r="C18" s="33">
        <v>34525</v>
      </c>
      <c r="D18" s="33">
        <v>33981</v>
      </c>
      <c r="E18" s="33">
        <v>11940</v>
      </c>
      <c r="F18" s="33">
        <v>10491</v>
      </c>
      <c r="G18" s="33">
        <v>14493</v>
      </c>
      <c r="H18" s="34">
        <f t="shared" si="0"/>
        <v>0.38146983128395773</v>
      </c>
      <c r="I18" s="34">
        <f t="shared" si="1"/>
        <v>-0.57349695418027724</v>
      </c>
      <c r="J18" s="33">
        <f t="shared" si="2"/>
        <v>4002</v>
      </c>
      <c r="K18" s="33">
        <f t="shared" si="3"/>
        <v>-19488</v>
      </c>
      <c r="L18" s="34">
        <f t="shared" si="4"/>
        <v>4.1485616144267927E-2</v>
      </c>
      <c r="M18" s="34">
        <f t="shared" si="5"/>
        <v>4.1485616144267927E-2</v>
      </c>
      <c r="N18" s="33">
        <v>33021</v>
      </c>
      <c r="O18" s="33">
        <v>739</v>
      </c>
      <c r="P18" s="33">
        <v>8789</v>
      </c>
      <c r="Q18" s="33">
        <v>13888</v>
      </c>
      <c r="R18" s="33">
        <v>16818</v>
      </c>
      <c r="S18" s="34">
        <f t="shared" si="6"/>
        <v>0.21097350230414746</v>
      </c>
      <c r="T18" s="34">
        <f t="shared" si="7"/>
        <v>-0.49068774416280547</v>
      </c>
      <c r="U18" s="33">
        <f t="shared" si="8"/>
        <v>2930</v>
      </c>
      <c r="V18" s="33">
        <f t="shared" si="9"/>
        <v>-16203</v>
      </c>
      <c r="W18" s="34">
        <f t="shared" si="10"/>
        <v>4.7133932900426834E-2</v>
      </c>
      <c r="X18" s="34">
        <f t="shared" si="11"/>
        <v>4.7133932900426834E-2</v>
      </c>
    </row>
    <row r="19" spans="1:24" x14ac:dyDescent="0.25">
      <c r="B19" s="66" t="s">
        <v>101</v>
      </c>
      <c r="C19" s="67">
        <v>131498</v>
      </c>
      <c r="D19" s="67">
        <v>132144</v>
      </c>
      <c r="E19" s="67">
        <v>66601</v>
      </c>
      <c r="F19" s="67">
        <v>82456</v>
      </c>
      <c r="G19" s="67">
        <v>123696</v>
      </c>
      <c r="H19" s="68">
        <f t="shared" si="0"/>
        <v>0.50014553216260804</v>
      </c>
      <c r="I19" s="68">
        <f t="shared" si="1"/>
        <v>-6.3930257900472243E-2</v>
      </c>
      <c r="J19" s="67">
        <f t="shared" si="2"/>
        <v>41240</v>
      </c>
      <c r="K19" s="67">
        <f t="shared" si="3"/>
        <v>-8448</v>
      </c>
      <c r="L19" s="68">
        <f t="shared" si="4"/>
        <v>0.3540747101760412</v>
      </c>
      <c r="M19" s="68">
        <f>G19/$G$19</f>
        <v>1</v>
      </c>
      <c r="N19" s="67">
        <v>128919</v>
      </c>
      <c r="O19" s="67">
        <v>4102</v>
      </c>
      <c r="P19" s="67">
        <v>54622</v>
      </c>
      <c r="Q19" s="67">
        <v>122273</v>
      </c>
      <c r="R19" s="67">
        <v>123893</v>
      </c>
      <c r="S19" s="68">
        <f t="shared" si="6"/>
        <v>1.3249041080205748E-2</v>
      </c>
      <c r="T19" s="68">
        <f t="shared" si="7"/>
        <v>-3.898571971548026E-2</v>
      </c>
      <c r="U19" s="67">
        <f t="shared" si="8"/>
        <v>1620</v>
      </c>
      <c r="V19" s="67">
        <f t="shared" si="9"/>
        <v>-5026</v>
      </c>
      <c r="W19" s="68">
        <f t="shared" si="10"/>
        <v>0.34722109340186597</v>
      </c>
      <c r="X19" s="68">
        <f>R19/$R$19</f>
        <v>1</v>
      </c>
    </row>
    <row r="20" spans="1:24" x14ac:dyDescent="0.25">
      <c r="B20" s="69" t="s">
        <v>99</v>
      </c>
      <c r="C20" s="70">
        <v>86575</v>
      </c>
      <c r="D20" s="70">
        <v>88579</v>
      </c>
      <c r="E20" s="70">
        <v>44487</v>
      </c>
      <c r="F20" s="70">
        <v>56791</v>
      </c>
      <c r="G20" s="70">
        <v>89503</v>
      </c>
      <c r="H20" s="71">
        <f t="shared" si="0"/>
        <v>0.57600676163476616</v>
      </c>
      <c r="I20" s="71">
        <f t="shared" si="1"/>
        <v>1.0431366350940996E-2</v>
      </c>
      <c r="J20" s="70">
        <f t="shared" si="2"/>
        <v>32712</v>
      </c>
      <c r="K20" s="70">
        <f t="shared" si="3"/>
        <v>924</v>
      </c>
      <c r="L20" s="71">
        <f t="shared" si="4"/>
        <v>0.2561986546443395</v>
      </c>
      <c r="M20" s="71">
        <f t="shared" ref="M20:M31" si="12">G20/$G$19</f>
        <v>0.72357230629931446</v>
      </c>
      <c r="N20" s="70">
        <v>86208</v>
      </c>
      <c r="O20" s="70">
        <v>0</v>
      </c>
      <c r="P20" s="70">
        <v>31839</v>
      </c>
      <c r="Q20" s="70">
        <v>88060</v>
      </c>
      <c r="R20" s="70">
        <v>87810</v>
      </c>
      <c r="S20" s="71">
        <f t="shared" si="6"/>
        <v>-2.8389734272087352E-3</v>
      </c>
      <c r="T20" s="71">
        <f t="shared" si="7"/>
        <v>1.8582962138084635E-2</v>
      </c>
      <c r="U20" s="70">
        <f t="shared" si="8"/>
        <v>-250</v>
      </c>
      <c r="V20" s="70">
        <f t="shared" si="9"/>
        <v>1602</v>
      </c>
      <c r="W20" s="71">
        <f t="shared" si="10"/>
        <v>0.24609529361318114</v>
      </c>
      <c r="X20" s="71">
        <f t="shared" ref="X20:X31" si="13">R20/$R$19</f>
        <v>0.70875674977601644</v>
      </c>
    </row>
    <row r="21" spans="1:24" x14ac:dyDescent="0.25">
      <c r="B21" s="72" t="s">
        <v>109</v>
      </c>
      <c r="C21" s="41">
        <v>15218</v>
      </c>
      <c r="D21" s="41">
        <v>15658</v>
      </c>
      <c r="E21" s="41">
        <v>0</v>
      </c>
      <c r="F21" s="41">
        <v>13581</v>
      </c>
      <c r="G21" s="41">
        <v>17648</v>
      </c>
      <c r="H21" s="42">
        <f t="shared" si="0"/>
        <v>0.29946248435314038</v>
      </c>
      <c r="I21" s="42">
        <f t="shared" si="1"/>
        <v>0.12709158257759601</v>
      </c>
      <c r="J21" s="41">
        <f t="shared" si="2"/>
        <v>4067</v>
      </c>
      <c r="K21" s="41">
        <f t="shared" si="3"/>
        <v>1990</v>
      </c>
      <c r="L21" s="42">
        <f t="shared" si="4"/>
        <v>5.0516673822813794E-2</v>
      </c>
      <c r="M21" s="42">
        <f t="shared" si="12"/>
        <v>0.1426723580390635</v>
      </c>
      <c r="N21" s="41">
        <v>15147</v>
      </c>
      <c r="O21" s="41">
        <v>0</v>
      </c>
      <c r="P21" s="41">
        <v>11075</v>
      </c>
      <c r="Q21" s="41">
        <v>16958</v>
      </c>
      <c r="R21" s="41">
        <v>15829</v>
      </c>
      <c r="S21" s="42">
        <f t="shared" si="6"/>
        <v>-6.6576247198962157E-2</v>
      </c>
      <c r="T21" s="42">
        <f t="shared" si="7"/>
        <v>4.5025417574437121E-2</v>
      </c>
      <c r="U21" s="41">
        <f t="shared" si="8"/>
        <v>-1129</v>
      </c>
      <c r="V21" s="41">
        <f t="shared" si="9"/>
        <v>682</v>
      </c>
      <c r="W21" s="42">
        <f t="shared" si="10"/>
        <v>4.4362172902893113E-2</v>
      </c>
      <c r="X21" s="42">
        <f t="shared" si="13"/>
        <v>0.12776347331971943</v>
      </c>
    </row>
    <row r="22" spans="1:24" x14ac:dyDescent="0.25">
      <c r="B22" s="72" t="s">
        <v>110</v>
      </c>
      <c r="C22" s="41">
        <v>52002</v>
      </c>
      <c r="D22" s="41">
        <v>53357</v>
      </c>
      <c r="E22" s="41">
        <v>0</v>
      </c>
      <c r="F22" s="41">
        <v>31662</v>
      </c>
      <c r="G22" s="41">
        <v>53823</v>
      </c>
      <c r="H22" s="42">
        <f t="shared" si="0"/>
        <v>0.69992419935569461</v>
      </c>
      <c r="I22" s="42">
        <f t="shared" si="1"/>
        <v>8.733624454148492E-3</v>
      </c>
      <c r="J22" s="41">
        <f t="shared" si="2"/>
        <v>22161</v>
      </c>
      <c r="K22" s="41">
        <f t="shared" si="3"/>
        <v>466</v>
      </c>
      <c r="L22" s="42">
        <f t="shared" si="4"/>
        <v>0.15406612279948476</v>
      </c>
      <c r="M22" s="42">
        <f t="shared" si="12"/>
        <v>0.43512320527745441</v>
      </c>
      <c r="N22" s="41">
        <v>51775</v>
      </c>
      <c r="O22" s="41">
        <v>0</v>
      </c>
      <c r="P22" s="41">
        <v>14718</v>
      </c>
      <c r="Q22" s="41">
        <v>53781</v>
      </c>
      <c r="R22" s="41">
        <v>56058</v>
      </c>
      <c r="S22" s="42">
        <f t="shared" si="6"/>
        <v>4.2338372287610948E-2</v>
      </c>
      <c r="T22" s="42">
        <f t="shared" si="7"/>
        <v>8.2723322066634575E-2</v>
      </c>
      <c r="U22" s="41">
        <f t="shared" si="8"/>
        <v>2277</v>
      </c>
      <c r="V22" s="41">
        <f t="shared" si="9"/>
        <v>4283</v>
      </c>
      <c r="W22" s="42">
        <f t="shared" si="10"/>
        <v>0.15710750449114802</v>
      </c>
      <c r="X22" s="42">
        <f t="shared" si="13"/>
        <v>0.45247108391918833</v>
      </c>
    </row>
    <row r="23" spans="1:24" x14ac:dyDescent="0.25">
      <c r="B23" s="72" t="s">
        <v>111</v>
      </c>
      <c r="C23" s="41">
        <v>15492</v>
      </c>
      <c r="D23" s="41">
        <v>16096</v>
      </c>
      <c r="E23" s="41">
        <v>0</v>
      </c>
      <c r="F23" s="41">
        <v>10454</v>
      </c>
      <c r="G23" s="41">
        <v>15462</v>
      </c>
      <c r="H23" s="42">
        <f t="shared" si="0"/>
        <v>0.47905108092596138</v>
      </c>
      <c r="I23" s="42">
        <f t="shared" si="1"/>
        <v>-3.9388667992047766E-2</v>
      </c>
      <c r="J23" s="41">
        <f t="shared" si="2"/>
        <v>5008</v>
      </c>
      <c r="K23" s="41">
        <f t="shared" si="3"/>
        <v>-634</v>
      </c>
      <c r="L23" s="42">
        <f t="shared" si="4"/>
        <v>4.425933877200515E-2</v>
      </c>
      <c r="M23" s="42">
        <f t="shared" si="12"/>
        <v>0.125</v>
      </c>
      <c r="N23" s="41">
        <v>15768</v>
      </c>
      <c r="O23" s="41">
        <v>0</v>
      </c>
      <c r="P23" s="41">
        <v>5712</v>
      </c>
      <c r="Q23" s="41">
        <v>14700</v>
      </c>
      <c r="R23" s="41">
        <v>13176</v>
      </c>
      <c r="S23" s="42">
        <f t="shared" si="6"/>
        <v>-0.10367346938775512</v>
      </c>
      <c r="T23" s="42">
        <f t="shared" si="7"/>
        <v>-0.16438356164383561</v>
      </c>
      <c r="U23" s="41">
        <f t="shared" si="8"/>
        <v>-1524</v>
      </c>
      <c r="V23" s="41">
        <f t="shared" si="9"/>
        <v>-2592</v>
      </c>
      <c r="W23" s="42">
        <f t="shared" si="10"/>
        <v>3.6926905690095373E-2</v>
      </c>
      <c r="X23" s="42">
        <f t="shared" si="13"/>
        <v>0.1063498341310647</v>
      </c>
    </row>
    <row r="24" spans="1:24" x14ac:dyDescent="0.25">
      <c r="B24" s="72" t="s">
        <v>112</v>
      </c>
      <c r="C24" s="41">
        <v>2816</v>
      </c>
      <c r="D24" s="41">
        <v>2451</v>
      </c>
      <c r="E24" s="41">
        <v>0</v>
      </c>
      <c r="F24" s="41">
        <v>845</v>
      </c>
      <c r="G24" s="41">
        <v>2022</v>
      </c>
      <c r="H24" s="42">
        <f t="shared" si="0"/>
        <v>1.3928994082840238</v>
      </c>
      <c r="I24" s="42">
        <f t="shared" si="1"/>
        <v>-0.17503059975520197</v>
      </c>
      <c r="J24" s="41">
        <f t="shared" si="2"/>
        <v>1177</v>
      </c>
      <c r="K24" s="41">
        <f t="shared" si="3"/>
        <v>-429</v>
      </c>
      <c r="L24" s="42">
        <f t="shared" si="4"/>
        <v>5.7878917990553886E-3</v>
      </c>
      <c r="M24" s="42">
        <f t="shared" si="12"/>
        <v>1.6346526969344199E-2</v>
      </c>
      <c r="N24" s="41">
        <v>2513</v>
      </c>
      <c r="O24" s="41">
        <v>0</v>
      </c>
      <c r="P24" s="41">
        <v>84</v>
      </c>
      <c r="Q24" s="41">
        <v>2043</v>
      </c>
      <c r="R24" s="41">
        <v>2162</v>
      </c>
      <c r="S24" s="42">
        <f t="shared" si="6"/>
        <v>5.8247674987763176E-2</v>
      </c>
      <c r="T24" s="42">
        <f t="shared" si="7"/>
        <v>-0.13967369677676089</v>
      </c>
      <c r="U24" s="41">
        <f t="shared" si="8"/>
        <v>119</v>
      </c>
      <c r="V24" s="41">
        <f t="shared" si="9"/>
        <v>-351</v>
      </c>
      <c r="W24" s="42">
        <f t="shared" si="10"/>
        <v>6.0591962736783692E-3</v>
      </c>
      <c r="X24" s="42">
        <f t="shared" si="13"/>
        <v>1.7450541999951569E-2</v>
      </c>
    </row>
    <row r="25" spans="1:24" x14ac:dyDescent="0.25">
      <c r="B25" s="72" t="s">
        <v>113</v>
      </c>
      <c r="C25" s="41">
        <v>1047</v>
      </c>
      <c r="D25" s="41">
        <v>1017</v>
      </c>
      <c r="E25" s="41">
        <v>0</v>
      </c>
      <c r="F25" s="41">
        <v>248</v>
      </c>
      <c r="G25" s="41">
        <v>547</v>
      </c>
      <c r="H25" s="42">
        <f t="shared" si="0"/>
        <v>1.2056451612903225</v>
      </c>
      <c r="I25" s="42">
        <f t="shared" si="1"/>
        <v>-0.46214355948869223</v>
      </c>
      <c r="J25" s="41">
        <f t="shared" si="2"/>
        <v>299</v>
      </c>
      <c r="K25" s="41">
        <f t="shared" si="3"/>
        <v>-470</v>
      </c>
      <c r="L25" s="42">
        <f t="shared" si="4"/>
        <v>1.5657649921282382E-3</v>
      </c>
      <c r="M25" s="42">
        <f t="shared" si="12"/>
        <v>4.4221316776613629E-3</v>
      </c>
      <c r="N25" s="41">
        <v>1005</v>
      </c>
      <c r="O25" s="41">
        <v>0</v>
      </c>
      <c r="P25" s="41">
        <v>250</v>
      </c>
      <c r="Q25" s="41">
        <v>578</v>
      </c>
      <c r="R25" s="41">
        <v>585</v>
      </c>
      <c r="S25" s="42">
        <f t="shared" si="6"/>
        <v>1.211072664359869E-2</v>
      </c>
      <c r="T25" s="42">
        <f t="shared" si="7"/>
        <v>-0.41791044776119401</v>
      </c>
      <c r="U25" s="41">
        <f t="shared" si="8"/>
        <v>7</v>
      </c>
      <c r="V25" s="41">
        <f t="shared" si="9"/>
        <v>-420</v>
      </c>
      <c r="W25" s="42">
        <f t="shared" si="10"/>
        <v>1.6395142553662563E-3</v>
      </c>
      <c r="X25" s="42">
        <f t="shared" si="13"/>
        <v>4.7218164060923535E-3</v>
      </c>
    </row>
    <row r="26" spans="1:24" x14ac:dyDescent="0.25">
      <c r="B26" s="69" t="s">
        <v>100</v>
      </c>
      <c r="C26" s="70">
        <v>44923</v>
      </c>
      <c r="D26" s="70">
        <v>43565</v>
      </c>
      <c r="E26" s="70">
        <v>22114</v>
      </c>
      <c r="F26" s="70">
        <v>25665</v>
      </c>
      <c r="G26" s="70">
        <v>34193</v>
      </c>
      <c r="H26" s="71">
        <f t="shared" si="0"/>
        <v>0.33228131696863428</v>
      </c>
      <c r="I26" s="71">
        <f t="shared" si="1"/>
        <v>-0.21512682199012967</v>
      </c>
      <c r="J26" s="70">
        <f t="shared" si="2"/>
        <v>8528</v>
      </c>
      <c r="K26" s="70">
        <f t="shared" si="3"/>
        <v>-9372</v>
      </c>
      <c r="L26" s="71">
        <f t="shared" si="4"/>
        <v>9.7876055531701728E-2</v>
      </c>
      <c r="M26" s="71">
        <f t="shared" si="12"/>
        <v>0.27642769370068554</v>
      </c>
      <c r="N26" s="70">
        <v>42711</v>
      </c>
      <c r="O26" s="70">
        <v>0</v>
      </c>
      <c r="P26" s="70">
        <v>22783</v>
      </c>
      <c r="Q26" s="70">
        <v>34213</v>
      </c>
      <c r="R26" s="70">
        <v>36083</v>
      </c>
      <c r="S26" s="71">
        <f t="shared" si="6"/>
        <v>5.4657586297606198E-2</v>
      </c>
      <c r="T26" s="71">
        <f t="shared" si="7"/>
        <v>-0.15518250567769432</v>
      </c>
      <c r="U26" s="70">
        <f t="shared" si="8"/>
        <v>1870</v>
      </c>
      <c r="V26" s="70">
        <f t="shared" si="9"/>
        <v>-6628</v>
      </c>
      <c r="W26" s="71">
        <f t="shared" si="10"/>
        <v>0.10112579978868483</v>
      </c>
      <c r="X26" s="71">
        <f t="shared" si="13"/>
        <v>0.29124325022398362</v>
      </c>
    </row>
    <row r="27" spans="1:24" x14ac:dyDescent="0.25">
      <c r="B27" s="72" t="s">
        <v>114</v>
      </c>
      <c r="C27" s="41">
        <v>1272</v>
      </c>
      <c r="D27" s="41">
        <v>1933</v>
      </c>
      <c r="E27" s="41">
        <v>1568</v>
      </c>
      <c r="F27" s="41">
        <v>1930</v>
      </c>
      <c r="G27" s="41">
        <v>2230</v>
      </c>
      <c r="H27" s="42">
        <f t="shared" si="0"/>
        <v>0.15544041450777213</v>
      </c>
      <c r="I27" s="42">
        <f t="shared" si="1"/>
        <v>0.15364718054837034</v>
      </c>
      <c r="J27" s="41">
        <f t="shared" si="2"/>
        <v>300</v>
      </c>
      <c r="K27" s="41">
        <f t="shared" si="3"/>
        <v>297</v>
      </c>
      <c r="L27" s="42">
        <f t="shared" si="4"/>
        <v>6.3832832403034204E-3</v>
      </c>
      <c r="M27" s="42">
        <f t="shared" si="12"/>
        <v>1.8028068813866253E-2</v>
      </c>
      <c r="N27" s="41">
        <v>1933</v>
      </c>
      <c r="O27" s="41">
        <v>0</v>
      </c>
      <c r="P27" s="41">
        <v>1494</v>
      </c>
      <c r="Q27" s="41">
        <v>2230</v>
      </c>
      <c r="R27" s="41">
        <v>2117</v>
      </c>
      <c r="S27" s="42">
        <f t="shared" si="6"/>
        <v>-5.067264573991026E-2</v>
      </c>
      <c r="T27" s="42">
        <f t="shared" si="7"/>
        <v>9.5188825659596521E-2</v>
      </c>
      <c r="U27" s="41">
        <f t="shared" si="8"/>
        <v>-113</v>
      </c>
      <c r="V27" s="41">
        <f t="shared" si="9"/>
        <v>184</v>
      </c>
      <c r="W27" s="42">
        <f t="shared" si="10"/>
        <v>5.9330797924963498E-3</v>
      </c>
      <c r="X27" s="42">
        <f t="shared" si="13"/>
        <v>1.7087325353329082E-2</v>
      </c>
    </row>
    <row r="28" spans="1:24" x14ac:dyDescent="0.25">
      <c r="B28" s="72" t="s">
        <v>115</v>
      </c>
      <c r="C28" s="41">
        <v>43651</v>
      </c>
      <c r="D28" s="41">
        <v>41632</v>
      </c>
      <c r="E28" s="41">
        <v>20546</v>
      </c>
      <c r="F28" s="41">
        <v>23735</v>
      </c>
      <c r="G28" s="41">
        <v>31963</v>
      </c>
      <c r="H28" s="42">
        <f t="shared" si="0"/>
        <v>0.34666104908363171</v>
      </c>
      <c r="I28" s="42">
        <f t="shared" si="1"/>
        <v>-0.23224923136049191</v>
      </c>
      <c r="J28" s="41">
        <f t="shared" si="2"/>
        <v>8228</v>
      </c>
      <c r="K28" s="41">
        <f t="shared" si="3"/>
        <v>-9669</v>
      </c>
      <c r="L28" s="42">
        <f t="shared" si="4"/>
        <v>9.1492772291398308E-2</v>
      </c>
      <c r="M28" s="42">
        <f t="shared" si="12"/>
        <v>0.25839962488681928</v>
      </c>
      <c r="N28" s="41">
        <v>40778</v>
      </c>
      <c r="O28" s="41">
        <v>0</v>
      </c>
      <c r="P28" s="41">
        <v>21289</v>
      </c>
      <c r="Q28" s="41">
        <v>31983</v>
      </c>
      <c r="R28" s="41">
        <v>33966</v>
      </c>
      <c r="S28" s="42">
        <f t="shared" si="6"/>
        <v>6.2001688396960963E-2</v>
      </c>
      <c r="T28" s="42">
        <f t="shared" si="7"/>
        <v>-0.16705086075825204</v>
      </c>
      <c r="U28" s="41">
        <f t="shared" si="8"/>
        <v>1983</v>
      </c>
      <c r="V28" s="41">
        <f t="shared" si="9"/>
        <v>-6812</v>
      </c>
      <c r="W28" s="42">
        <f t="shared" si="10"/>
        <v>9.5192719996188474E-2</v>
      </c>
      <c r="X28" s="42">
        <f t="shared" si="13"/>
        <v>0.27415592487065454</v>
      </c>
    </row>
    <row r="29" spans="1:24" x14ac:dyDescent="0.25">
      <c r="B29" s="72" t="s">
        <v>116</v>
      </c>
      <c r="C29" s="41">
        <v>24653</v>
      </c>
      <c r="D29" s="41">
        <v>23932</v>
      </c>
      <c r="E29" s="41">
        <v>0</v>
      </c>
      <c r="F29" s="41">
        <v>14986</v>
      </c>
      <c r="G29" s="41">
        <v>20219</v>
      </c>
      <c r="H29" s="42">
        <f t="shared" si="0"/>
        <v>0.34919257974109175</v>
      </c>
      <c r="I29" s="42">
        <f t="shared" si="1"/>
        <v>-0.1551479191041284</v>
      </c>
      <c r="J29" s="41">
        <f t="shared" si="2"/>
        <v>5233</v>
      </c>
      <c r="K29" s="41">
        <f t="shared" si="3"/>
        <v>-3713</v>
      </c>
      <c r="L29" s="42">
        <f t="shared" si="4"/>
        <v>5.7876055531701734E-2</v>
      </c>
      <c r="M29" s="42">
        <f t="shared" si="12"/>
        <v>0.16345718535765102</v>
      </c>
      <c r="N29" s="41">
        <v>23356</v>
      </c>
      <c r="O29" s="41">
        <v>0</v>
      </c>
      <c r="P29" s="41">
        <v>13455</v>
      </c>
      <c r="Q29" s="41">
        <v>19962</v>
      </c>
      <c r="R29" s="41">
        <v>21400</v>
      </c>
      <c r="S29" s="42">
        <f t="shared" si="6"/>
        <v>7.2036870053100888E-2</v>
      </c>
      <c r="T29" s="42">
        <f t="shared" si="7"/>
        <v>-8.3747216989210505E-2</v>
      </c>
      <c r="U29" s="41">
        <f t="shared" si="8"/>
        <v>1438</v>
      </c>
      <c r="V29" s="41">
        <f t="shared" si="9"/>
        <v>-1956</v>
      </c>
      <c r="W29" s="42">
        <f t="shared" si="10"/>
        <v>5.9975393273227151E-2</v>
      </c>
      <c r="X29" s="42">
        <f t="shared" si="13"/>
        <v>0.17272969417158354</v>
      </c>
    </row>
    <row r="30" spans="1:24" x14ac:dyDescent="0.25">
      <c r="B30" s="72" t="s">
        <v>117</v>
      </c>
      <c r="C30" s="41">
        <v>13419</v>
      </c>
      <c r="D30" s="41">
        <v>12390</v>
      </c>
      <c r="E30" s="41">
        <v>0</v>
      </c>
      <c r="F30" s="41">
        <v>6129</v>
      </c>
      <c r="G30" s="41">
        <v>8730</v>
      </c>
      <c r="H30" s="42">
        <f t="shared" si="0"/>
        <v>0.42437591776798822</v>
      </c>
      <c r="I30" s="42">
        <f t="shared" si="1"/>
        <v>-0.29539951573849876</v>
      </c>
      <c r="J30" s="41">
        <f t="shared" si="2"/>
        <v>2601</v>
      </c>
      <c r="K30" s="41">
        <f t="shared" si="3"/>
        <v>-3660</v>
      </c>
      <c r="L30" s="42">
        <f t="shared" si="4"/>
        <v>2.4989265779304423E-2</v>
      </c>
      <c r="M30" s="42">
        <f t="shared" si="12"/>
        <v>7.0576251455180442E-2</v>
      </c>
      <c r="N30" s="41">
        <v>12342</v>
      </c>
      <c r="O30" s="41">
        <v>0</v>
      </c>
      <c r="P30" s="41">
        <v>5560</v>
      </c>
      <c r="Q30" s="41">
        <v>9023</v>
      </c>
      <c r="R30" s="41">
        <v>9205</v>
      </c>
      <c r="S30" s="42">
        <f t="shared" si="6"/>
        <v>2.0170674941815347E-2</v>
      </c>
      <c r="T30" s="42">
        <f t="shared" si="7"/>
        <v>-0.25417274347755636</v>
      </c>
      <c r="U30" s="41">
        <f t="shared" si="8"/>
        <v>182</v>
      </c>
      <c r="V30" s="41">
        <f t="shared" si="9"/>
        <v>-3137</v>
      </c>
      <c r="W30" s="42">
        <f t="shared" si="10"/>
        <v>2.5797826872899811E-2</v>
      </c>
      <c r="X30" s="42">
        <f t="shared" si="13"/>
        <v>7.4297982936889093E-2</v>
      </c>
    </row>
    <row r="31" spans="1:24" x14ac:dyDescent="0.25">
      <c r="B31" s="72" t="s">
        <v>118</v>
      </c>
      <c r="C31" s="41">
        <v>5580</v>
      </c>
      <c r="D31" s="41">
        <v>5309</v>
      </c>
      <c r="E31" s="41">
        <v>0</v>
      </c>
      <c r="F31" s="41">
        <v>2619</v>
      </c>
      <c r="G31" s="41">
        <v>3015</v>
      </c>
      <c r="H31" s="42">
        <f t="shared" si="0"/>
        <v>0.15120274914089338</v>
      </c>
      <c r="I31" s="42">
        <f t="shared" si="1"/>
        <v>-0.43209644000753433</v>
      </c>
      <c r="J31" s="41">
        <f t="shared" si="2"/>
        <v>396</v>
      </c>
      <c r="K31" s="41">
        <f t="shared" si="3"/>
        <v>-2294</v>
      </c>
      <c r="L31" s="42">
        <f t="shared" si="4"/>
        <v>8.6303134392443116E-3</v>
      </c>
      <c r="M31" s="42">
        <f t="shared" si="12"/>
        <v>2.4374272409778814E-2</v>
      </c>
      <c r="N31" s="41">
        <v>5080</v>
      </c>
      <c r="O31" s="41">
        <v>0</v>
      </c>
      <c r="P31" s="41">
        <v>2274</v>
      </c>
      <c r="Q31" s="41">
        <v>2998</v>
      </c>
      <c r="R31" s="41">
        <v>3361</v>
      </c>
      <c r="S31" s="42">
        <f t="shared" si="6"/>
        <v>0.12108072048032015</v>
      </c>
      <c r="T31" s="42">
        <f t="shared" si="7"/>
        <v>-0.33838582677165352</v>
      </c>
      <c r="U31" s="41">
        <f t="shared" si="8"/>
        <v>363</v>
      </c>
      <c r="V31" s="41">
        <f t="shared" si="9"/>
        <v>-1719</v>
      </c>
      <c r="W31" s="42">
        <f t="shared" si="10"/>
        <v>9.4194998500615173E-3</v>
      </c>
      <c r="X31" s="42">
        <f t="shared" si="13"/>
        <v>2.7128247762181881E-2</v>
      </c>
    </row>
    <row r="32" spans="1:24" x14ac:dyDescent="0.25">
      <c r="B32" s="73" t="s">
        <v>102</v>
      </c>
      <c r="C32" s="67">
        <v>123498</v>
      </c>
      <c r="D32" s="67">
        <v>122989</v>
      </c>
      <c r="E32" s="67">
        <v>54656</v>
      </c>
      <c r="F32" s="67">
        <v>66755</v>
      </c>
      <c r="G32" s="67">
        <v>96885</v>
      </c>
      <c r="H32" s="68">
        <f t="shared" si="0"/>
        <v>0.4513519586547825</v>
      </c>
      <c r="I32" s="68">
        <f t="shared" si="1"/>
        <v>-0.2122466236817927</v>
      </c>
      <c r="J32" s="67">
        <f t="shared" si="2"/>
        <v>30130</v>
      </c>
      <c r="K32" s="67">
        <f t="shared" si="3"/>
        <v>-26104</v>
      </c>
      <c r="L32" s="68">
        <f t="shared" si="4"/>
        <v>0.27732932589094034</v>
      </c>
      <c r="M32" s="68">
        <f>G32/$G$32</f>
        <v>1</v>
      </c>
      <c r="N32" s="67">
        <v>116814</v>
      </c>
      <c r="O32" s="67">
        <v>2432</v>
      </c>
      <c r="P32" s="67">
        <v>48143</v>
      </c>
      <c r="Q32" s="67">
        <v>94621</v>
      </c>
      <c r="R32" s="67">
        <v>100316</v>
      </c>
      <c r="S32" s="68">
        <f t="shared" si="6"/>
        <v>6.0187484807812108E-2</v>
      </c>
      <c r="T32" s="68">
        <f t="shared" si="7"/>
        <v>-0.14123307137843066</v>
      </c>
      <c r="U32" s="67">
        <f t="shared" si="8"/>
        <v>5695</v>
      </c>
      <c r="V32" s="67">
        <f t="shared" si="9"/>
        <v>-16498</v>
      </c>
      <c r="W32" s="68">
        <f t="shared" si="10"/>
        <v>0.28114446502789975</v>
      </c>
      <c r="X32" s="68">
        <f>R32/$R$32</f>
        <v>1</v>
      </c>
    </row>
    <row r="33" spans="2:24" x14ac:dyDescent="0.25">
      <c r="B33" s="74" t="s">
        <v>99</v>
      </c>
      <c r="C33" s="70">
        <v>65460</v>
      </c>
      <c r="D33" s="70">
        <v>65842</v>
      </c>
      <c r="E33" s="70">
        <v>34291</v>
      </c>
      <c r="F33" s="70">
        <v>46740</v>
      </c>
      <c r="G33" s="70">
        <v>65951</v>
      </c>
      <c r="H33" s="71">
        <f t="shared" si="0"/>
        <v>0.41101839965768083</v>
      </c>
      <c r="I33" s="71">
        <f t="shared" si="1"/>
        <v>1.6554782661521994E-3</v>
      </c>
      <c r="J33" s="70">
        <f t="shared" si="2"/>
        <v>19211</v>
      </c>
      <c r="K33" s="70">
        <f t="shared" si="3"/>
        <v>109</v>
      </c>
      <c r="L33" s="71">
        <f t="shared" si="4"/>
        <v>0.18878202375840847</v>
      </c>
      <c r="M33" s="71">
        <f t="shared" ref="M33:M44" si="14">G33/$G$32</f>
        <v>0.68071424885173148</v>
      </c>
      <c r="N33" s="70">
        <v>62198</v>
      </c>
      <c r="O33" s="70">
        <v>0</v>
      </c>
      <c r="P33" s="70">
        <v>34062</v>
      </c>
      <c r="Q33" s="70">
        <v>64970</v>
      </c>
      <c r="R33" s="70">
        <v>65971</v>
      </c>
      <c r="S33" s="71">
        <f t="shared" si="6"/>
        <v>1.5407110974295923E-2</v>
      </c>
      <c r="T33" s="71">
        <f t="shared" si="7"/>
        <v>6.0661114505289548E-2</v>
      </c>
      <c r="U33" s="70">
        <f t="shared" si="8"/>
        <v>1001</v>
      </c>
      <c r="V33" s="70">
        <f t="shared" si="9"/>
        <v>3773</v>
      </c>
      <c r="W33" s="71">
        <f t="shared" si="10"/>
        <v>0.18488956400131162</v>
      </c>
      <c r="X33" s="71">
        <f t="shared" ref="X33:X44" si="15">R33/$R$32</f>
        <v>0.6576318832489334</v>
      </c>
    </row>
    <row r="34" spans="2:24" x14ac:dyDescent="0.25">
      <c r="B34" s="72" t="s">
        <v>109</v>
      </c>
      <c r="C34" s="41">
        <v>8461</v>
      </c>
      <c r="D34" s="41">
        <v>8881</v>
      </c>
      <c r="E34" s="41">
        <v>0</v>
      </c>
      <c r="F34" s="41">
        <v>9212</v>
      </c>
      <c r="G34" s="41">
        <v>9927</v>
      </c>
      <c r="H34" s="42">
        <f t="shared" si="0"/>
        <v>7.7616152844116382E-2</v>
      </c>
      <c r="I34" s="42">
        <f t="shared" si="1"/>
        <v>0.11777952933228231</v>
      </c>
      <c r="J34" s="41">
        <f t="shared" si="2"/>
        <v>715</v>
      </c>
      <c r="K34" s="41">
        <f t="shared" si="3"/>
        <v>1046</v>
      </c>
      <c r="L34" s="42">
        <f t="shared" si="4"/>
        <v>2.8415629025332761E-2</v>
      </c>
      <c r="M34" s="42">
        <f t="shared" si="14"/>
        <v>0.10246168137482582</v>
      </c>
      <c r="N34" s="41">
        <v>8327</v>
      </c>
      <c r="O34" s="41">
        <v>0</v>
      </c>
      <c r="P34" s="41">
        <v>8434</v>
      </c>
      <c r="Q34" s="41">
        <v>10075</v>
      </c>
      <c r="R34" s="41">
        <v>11891</v>
      </c>
      <c r="S34" s="42">
        <f t="shared" si="6"/>
        <v>0.18024813895781633</v>
      </c>
      <c r="T34" s="42">
        <f t="shared" si="7"/>
        <v>0.42800528401585214</v>
      </c>
      <c r="U34" s="41">
        <f t="shared" si="8"/>
        <v>1816</v>
      </c>
      <c r="V34" s="41">
        <f t="shared" si="9"/>
        <v>3564</v>
      </c>
      <c r="W34" s="42">
        <f t="shared" si="10"/>
        <v>3.3325579505231032E-2</v>
      </c>
      <c r="X34" s="42">
        <f t="shared" si="15"/>
        <v>0.11853542804737031</v>
      </c>
    </row>
    <row r="35" spans="2:24" x14ac:dyDescent="0.25">
      <c r="B35" s="72" t="s">
        <v>110</v>
      </c>
      <c r="C35" s="41">
        <v>32195</v>
      </c>
      <c r="D35" s="41">
        <v>33787</v>
      </c>
      <c r="E35" s="41">
        <v>0</v>
      </c>
      <c r="F35" s="41">
        <v>24487</v>
      </c>
      <c r="G35" s="41">
        <v>35385</v>
      </c>
      <c r="H35" s="42">
        <f t="shared" si="0"/>
        <v>0.44505247682443749</v>
      </c>
      <c r="I35" s="42">
        <f t="shared" si="1"/>
        <v>4.7296297392488196E-2</v>
      </c>
      <c r="J35" s="41">
        <f t="shared" si="2"/>
        <v>10898</v>
      </c>
      <c r="K35" s="41">
        <f t="shared" si="3"/>
        <v>1598</v>
      </c>
      <c r="L35" s="42">
        <f t="shared" si="4"/>
        <v>0.1012881064834693</v>
      </c>
      <c r="M35" s="42">
        <f t="shared" si="14"/>
        <v>0.36522681529648554</v>
      </c>
      <c r="N35" s="41">
        <v>32329</v>
      </c>
      <c r="O35" s="41">
        <v>0</v>
      </c>
      <c r="P35" s="41">
        <v>16209</v>
      </c>
      <c r="Q35" s="41">
        <v>34908</v>
      </c>
      <c r="R35" s="41">
        <v>33129</v>
      </c>
      <c r="S35" s="42">
        <f t="shared" si="6"/>
        <v>-5.0962530079064927E-2</v>
      </c>
      <c r="T35" s="42">
        <f t="shared" si="7"/>
        <v>2.474558445977304E-2</v>
      </c>
      <c r="U35" s="41">
        <f t="shared" si="8"/>
        <v>-1779</v>
      </c>
      <c r="V35" s="41">
        <f t="shared" si="9"/>
        <v>800</v>
      </c>
      <c r="W35" s="42">
        <f t="shared" si="10"/>
        <v>9.2846953446202918E-2</v>
      </c>
      <c r="X35" s="42">
        <f t="shared" si="15"/>
        <v>0.33024642130866461</v>
      </c>
    </row>
    <row r="36" spans="2:24" x14ac:dyDescent="0.25">
      <c r="B36" s="72" t="s">
        <v>111</v>
      </c>
      <c r="C36" s="41">
        <v>20270</v>
      </c>
      <c r="D36" s="41">
        <v>18856</v>
      </c>
      <c r="E36" s="41">
        <v>0</v>
      </c>
      <c r="F36" s="41">
        <v>11633</v>
      </c>
      <c r="G36" s="41">
        <v>18973</v>
      </c>
      <c r="H36" s="42">
        <f t="shared" si="0"/>
        <v>0.63096363792658816</v>
      </c>
      <c r="I36" s="42">
        <f t="shared" si="1"/>
        <v>6.2049215103945343E-3</v>
      </c>
      <c r="J36" s="41">
        <f t="shared" si="2"/>
        <v>7340</v>
      </c>
      <c r="K36" s="41">
        <f t="shared" si="3"/>
        <v>117</v>
      </c>
      <c r="L36" s="42">
        <f t="shared" si="4"/>
        <v>5.430943180191785E-2</v>
      </c>
      <c r="M36" s="42">
        <f t="shared" si="14"/>
        <v>0.19583010785983382</v>
      </c>
      <c r="N36" s="41">
        <v>17009</v>
      </c>
      <c r="O36" s="41">
        <v>0</v>
      </c>
      <c r="P36" s="41">
        <v>8071</v>
      </c>
      <c r="Q36" s="41">
        <v>18331</v>
      </c>
      <c r="R36" s="41">
        <v>18927</v>
      </c>
      <c r="S36" s="42">
        <f t="shared" si="6"/>
        <v>3.2513228956412732E-2</v>
      </c>
      <c r="T36" s="42">
        <f t="shared" si="7"/>
        <v>0.11276383091304609</v>
      </c>
      <c r="U36" s="41">
        <f t="shared" si="8"/>
        <v>596</v>
      </c>
      <c r="V36" s="41">
        <f t="shared" si="9"/>
        <v>1918</v>
      </c>
      <c r="W36" s="42">
        <f t="shared" si="10"/>
        <v>5.3044591985157492E-2</v>
      </c>
      <c r="X36" s="42">
        <f t="shared" si="15"/>
        <v>0.18867379082100563</v>
      </c>
    </row>
    <row r="37" spans="2:24" x14ac:dyDescent="0.25">
      <c r="B37" s="72" t="s">
        <v>112</v>
      </c>
      <c r="C37" s="41">
        <v>3818</v>
      </c>
      <c r="D37" s="41">
        <v>3661</v>
      </c>
      <c r="E37" s="41">
        <v>0</v>
      </c>
      <c r="F37" s="41">
        <v>1280</v>
      </c>
      <c r="G37" s="41">
        <v>1335</v>
      </c>
      <c r="H37" s="42">
        <f t="shared" si="0"/>
        <v>4.296875E-2</v>
      </c>
      <c r="I37" s="42">
        <f t="shared" si="1"/>
        <v>-0.63534553400710192</v>
      </c>
      <c r="J37" s="41">
        <f t="shared" si="2"/>
        <v>55</v>
      </c>
      <c r="K37" s="41">
        <f t="shared" si="3"/>
        <v>-2326</v>
      </c>
      <c r="L37" s="42">
        <f t="shared" si="4"/>
        <v>3.8213825676255905E-3</v>
      </c>
      <c r="M37" s="42">
        <f t="shared" si="14"/>
        <v>1.3779222789905558E-2</v>
      </c>
      <c r="N37" s="41">
        <v>3861</v>
      </c>
      <c r="O37" s="41">
        <v>0</v>
      </c>
      <c r="P37" s="41">
        <v>1249</v>
      </c>
      <c r="Q37" s="41">
        <v>1321</v>
      </c>
      <c r="R37" s="41">
        <v>1626</v>
      </c>
      <c r="S37" s="42">
        <f t="shared" si="6"/>
        <v>0.23088569265707792</v>
      </c>
      <c r="T37" s="42">
        <f t="shared" si="7"/>
        <v>-0.57886557886557888</v>
      </c>
      <c r="U37" s="41">
        <f t="shared" si="8"/>
        <v>305</v>
      </c>
      <c r="V37" s="41">
        <f t="shared" si="9"/>
        <v>-2235</v>
      </c>
      <c r="W37" s="42">
        <f t="shared" si="10"/>
        <v>4.5570088533769789E-3</v>
      </c>
      <c r="X37" s="42">
        <f t="shared" si="15"/>
        <v>1.6208780254396107E-2</v>
      </c>
    </row>
    <row r="38" spans="2:24" x14ac:dyDescent="0.25">
      <c r="B38" s="72" t="s">
        <v>113</v>
      </c>
      <c r="C38" s="41">
        <v>717</v>
      </c>
      <c r="D38" s="41">
        <v>657</v>
      </c>
      <c r="E38" s="41">
        <v>0</v>
      </c>
      <c r="F38" s="41">
        <v>129</v>
      </c>
      <c r="G38" s="41">
        <v>331</v>
      </c>
      <c r="H38" s="42">
        <f t="shared" si="0"/>
        <v>1.5658914728682172</v>
      </c>
      <c r="I38" s="42">
        <f t="shared" si="1"/>
        <v>-0.49619482496194822</v>
      </c>
      <c r="J38" s="41">
        <f t="shared" si="2"/>
        <v>202</v>
      </c>
      <c r="K38" s="41">
        <f t="shared" si="3"/>
        <v>-326</v>
      </c>
      <c r="L38" s="42">
        <f t="shared" si="4"/>
        <v>9.474738800629741E-4</v>
      </c>
      <c r="M38" s="42">
        <f t="shared" si="14"/>
        <v>3.416421530680704E-3</v>
      </c>
      <c r="N38" s="41">
        <v>672</v>
      </c>
      <c r="O38" s="41">
        <v>0</v>
      </c>
      <c r="P38" s="41">
        <v>99</v>
      </c>
      <c r="Q38" s="41">
        <v>335</v>
      </c>
      <c r="R38" s="41">
        <v>398</v>
      </c>
      <c r="S38" s="42">
        <f t="shared" si="6"/>
        <v>0.18805970149253737</v>
      </c>
      <c r="T38" s="42">
        <f t="shared" si="7"/>
        <v>-0.40773809523809523</v>
      </c>
      <c r="U38" s="41">
        <f t="shared" si="8"/>
        <v>63</v>
      </c>
      <c r="V38" s="41">
        <f t="shared" si="9"/>
        <v>-274</v>
      </c>
      <c r="W38" s="42">
        <f t="shared" si="10"/>
        <v>1.1154302113431966E-3</v>
      </c>
      <c r="X38" s="42">
        <f t="shared" si="15"/>
        <v>3.9674628174967107E-3</v>
      </c>
    </row>
    <row r="39" spans="2:24" x14ac:dyDescent="0.25">
      <c r="B39" s="74" t="s">
        <v>100</v>
      </c>
      <c r="C39" s="70">
        <v>58038</v>
      </c>
      <c r="D39" s="70">
        <v>57148</v>
      </c>
      <c r="E39" s="70">
        <v>20364</v>
      </c>
      <c r="F39" s="70">
        <v>20015</v>
      </c>
      <c r="G39" s="70">
        <v>30934</v>
      </c>
      <c r="H39" s="71">
        <f t="shared" si="0"/>
        <v>0.5455408443667249</v>
      </c>
      <c r="I39" s="71">
        <f t="shared" si="1"/>
        <v>-0.45870371666550014</v>
      </c>
      <c r="J39" s="70">
        <f t="shared" si="2"/>
        <v>10919</v>
      </c>
      <c r="K39" s="70">
        <f t="shared" si="3"/>
        <v>-26214</v>
      </c>
      <c r="L39" s="71">
        <f t="shared" si="4"/>
        <v>8.8547302132531841E-2</v>
      </c>
      <c r="M39" s="71">
        <f t="shared" si="14"/>
        <v>0.31928575114826857</v>
      </c>
      <c r="N39" s="70">
        <v>54616</v>
      </c>
      <c r="O39" s="70">
        <v>0</v>
      </c>
      <c r="P39" s="70">
        <v>14081</v>
      </c>
      <c r="Q39" s="70">
        <v>29651</v>
      </c>
      <c r="R39" s="70">
        <v>34345</v>
      </c>
      <c r="S39" s="71">
        <f t="shared" si="6"/>
        <v>0.15830832012411045</v>
      </c>
      <c r="T39" s="71">
        <f t="shared" si="7"/>
        <v>-0.37115497290171373</v>
      </c>
      <c r="U39" s="70">
        <f t="shared" si="8"/>
        <v>4694</v>
      </c>
      <c r="V39" s="70">
        <f t="shared" si="9"/>
        <v>-20271</v>
      </c>
      <c r="W39" s="71">
        <f t="shared" si="10"/>
        <v>9.6254901026588152E-2</v>
      </c>
      <c r="X39" s="71">
        <f t="shared" si="15"/>
        <v>0.34236811675106665</v>
      </c>
    </row>
    <row r="40" spans="2:24" x14ac:dyDescent="0.25">
      <c r="B40" s="72" t="s">
        <v>114</v>
      </c>
      <c r="C40" s="41">
        <v>709</v>
      </c>
      <c r="D40" s="41">
        <v>1119</v>
      </c>
      <c r="E40" s="41">
        <v>0</v>
      </c>
      <c r="F40" s="41">
        <v>636</v>
      </c>
      <c r="G40" s="41">
        <v>1191</v>
      </c>
      <c r="H40" s="42">
        <f t="shared" si="0"/>
        <v>0.87264150943396235</v>
      </c>
      <c r="I40" s="42">
        <f t="shared" si="1"/>
        <v>6.4343163538874037E-2</v>
      </c>
      <c r="J40" s="41">
        <f t="shared" si="2"/>
        <v>555</v>
      </c>
      <c r="K40" s="41">
        <f t="shared" si="3"/>
        <v>72</v>
      </c>
      <c r="L40" s="42">
        <f t="shared" si="4"/>
        <v>3.4091884929154143E-3</v>
      </c>
      <c r="M40" s="42">
        <f t="shared" si="14"/>
        <v>1.2292924601331476E-2</v>
      </c>
      <c r="N40" s="41">
        <v>547</v>
      </c>
      <c r="O40" s="41">
        <v>0</v>
      </c>
      <c r="P40" s="41">
        <v>0</v>
      </c>
      <c r="Q40" s="41">
        <v>1171</v>
      </c>
      <c r="R40" s="41">
        <v>1267</v>
      </c>
      <c r="S40" s="42">
        <f t="shared" si="6"/>
        <v>8.1981212638770229E-2</v>
      </c>
      <c r="T40" s="42">
        <f t="shared" si="7"/>
        <v>1.3162705667276051</v>
      </c>
      <c r="U40" s="41">
        <f t="shared" si="8"/>
        <v>96</v>
      </c>
      <c r="V40" s="41">
        <f t="shared" si="9"/>
        <v>720</v>
      </c>
      <c r="W40" s="42">
        <f t="shared" si="10"/>
        <v>3.5508795923915328E-3</v>
      </c>
      <c r="X40" s="42">
        <f t="shared" si="15"/>
        <v>1.263008891901591E-2</v>
      </c>
    </row>
    <row r="41" spans="2:24" x14ac:dyDescent="0.25">
      <c r="B41" s="72" t="s">
        <v>115</v>
      </c>
      <c r="C41" s="41">
        <v>57329</v>
      </c>
      <c r="D41" s="41">
        <v>56029</v>
      </c>
      <c r="E41" s="41">
        <v>0</v>
      </c>
      <c r="F41" s="41">
        <v>19379</v>
      </c>
      <c r="G41" s="41">
        <v>29743</v>
      </c>
      <c r="H41" s="42">
        <f t="shared" si="0"/>
        <v>0.53480571752928419</v>
      </c>
      <c r="I41" s="42">
        <f t="shared" si="1"/>
        <v>-0.46914990451373395</v>
      </c>
      <c r="J41" s="41">
        <f t="shared" si="2"/>
        <v>10364</v>
      </c>
      <c r="K41" s="41">
        <f t="shared" si="3"/>
        <v>-26286</v>
      </c>
      <c r="L41" s="42">
        <f t="shared" si="4"/>
        <v>8.5138113639616431E-2</v>
      </c>
      <c r="M41" s="42">
        <f t="shared" si="14"/>
        <v>0.3069928265469371</v>
      </c>
      <c r="N41" s="41">
        <v>54069</v>
      </c>
      <c r="O41" s="41">
        <v>0</v>
      </c>
      <c r="P41" s="41">
        <v>0</v>
      </c>
      <c r="Q41" s="41">
        <v>28480</v>
      </c>
      <c r="R41" s="41">
        <v>33078</v>
      </c>
      <c r="S41" s="42">
        <f t="shared" si="6"/>
        <v>0.16144662921348307</v>
      </c>
      <c r="T41" s="42">
        <f t="shared" si="7"/>
        <v>-0.38822615546801309</v>
      </c>
      <c r="U41" s="41">
        <f t="shared" si="8"/>
        <v>4598</v>
      </c>
      <c r="V41" s="41">
        <f t="shared" si="9"/>
        <v>-20991</v>
      </c>
      <c r="W41" s="42">
        <f t="shared" si="10"/>
        <v>9.2704021434196621E-2</v>
      </c>
      <c r="X41" s="42">
        <f t="shared" si="15"/>
        <v>0.3297380278320507</v>
      </c>
    </row>
    <row r="42" spans="2:24" x14ac:dyDescent="0.25">
      <c r="B42" s="72" t="s">
        <v>116</v>
      </c>
      <c r="C42" s="41">
        <v>6592</v>
      </c>
      <c r="D42" s="41">
        <v>6166</v>
      </c>
      <c r="E42" s="41">
        <v>0</v>
      </c>
      <c r="F42" s="41">
        <v>3156</v>
      </c>
      <c r="G42" s="41">
        <v>5982</v>
      </c>
      <c r="H42" s="42">
        <f t="shared" si="0"/>
        <v>0.8954372623574145</v>
      </c>
      <c r="I42" s="42">
        <f t="shared" si="1"/>
        <v>-2.9841063898799924E-2</v>
      </c>
      <c r="J42" s="41">
        <f t="shared" si="2"/>
        <v>2826</v>
      </c>
      <c r="K42" s="41">
        <f t="shared" si="3"/>
        <v>-184</v>
      </c>
      <c r="L42" s="42">
        <f t="shared" si="4"/>
        <v>1.7123228853585231E-2</v>
      </c>
      <c r="M42" s="42">
        <f t="shared" si="14"/>
        <v>6.1743303917015019E-2</v>
      </c>
      <c r="N42" s="41">
        <v>5577</v>
      </c>
      <c r="O42" s="41">
        <v>0</v>
      </c>
      <c r="P42" s="41">
        <v>0</v>
      </c>
      <c r="Q42" s="41">
        <v>5683</v>
      </c>
      <c r="R42" s="41">
        <v>6178</v>
      </c>
      <c r="S42" s="42">
        <f t="shared" si="6"/>
        <v>8.710188280837583E-2</v>
      </c>
      <c r="T42" s="42">
        <f t="shared" si="7"/>
        <v>0.10776403084095398</v>
      </c>
      <c r="U42" s="41">
        <f t="shared" si="8"/>
        <v>495</v>
      </c>
      <c r="V42" s="41">
        <f t="shared" si="9"/>
        <v>601</v>
      </c>
      <c r="W42" s="42">
        <f t="shared" si="10"/>
        <v>1.731439157205595E-2</v>
      </c>
      <c r="X42" s="42">
        <f t="shared" si="15"/>
        <v>6.1585390167072054E-2</v>
      </c>
    </row>
    <row r="43" spans="2:24" x14ac:dyDescent="0.25">
      <c r="B43" s="72" t="s">
        <v>117</v>
      </c>
      <c r="C43" s="41">
        <v>30164</v>
      </c>
      <c r="D43" s="41">
        <v>29444</v>
      </c>
      <c r="E43" s="41">
        <v>0</v>
      </c>
      <c r="F43" s="41">
        <v>11939</v>
      </c>
      <c r="G43" s="41">
        <v>16804</v>
      </c>
      <c r="H43" s="42">
        <f t="shared" si="0"/>
        <v>0.40748806432699558</v>
      </c>
      <c r="I43" s="42">
        <f t="shared" si="1"/>
        <v>-0.42928949870941446</v>
      </c>
      <c r="J43" s="41">
        <f t="shared" si="2"/>
        <v>4865</v>
      </c>
      <c r="K43" s="41">
        <f t="shared" si="3"/>
        <v>-12640</v>
      </c>
      <c r="L43" s="42">
        <f t="shared" si="4"/>
        <v>4.8100758551595818E-2</v>
      </c>
      <c r="M43" s="42">
        <f t="shared" si="14"/>
        <v>0.17344274139443672</v>
      </c>
      <c r="N43" s="41">
        <v>28758</v>
      </c>
      <c r="O43" s="41">
        <v>0</v>
      </c>
      <c r="P43" s="41">
        <v>0</v>
      </c>
      <c r="Q43" s="41">
        <v>16290</v>
      </c>
      <c r="R43" s="41">
        <v>18751</v>
      </c>
      <c r="S43" s="42">
        <f t="shared" si="6"/>
        <v>0.15107427869858814</v>
      </c>
      <c r="T43" s="42">
        <f t="shared" si="7"/>
        <v>-0.3479727380207247</v>
      </c>
      <c r="U43" s="41">
        <f t="shared" si="8"/>
        <v>2461</v>
      </c>
      <c r="V43" s="41">
        <f t="shared" si="9"/>
        <v>-10007</v>
      </c>
      <c r="W43" s="42">
        <f t="shared" si="10"/>
        <v>5.2551336414312262E-2</v>
      </c>
      <c r="X43" s="42">
        <f t="shared" si="15"/>
        <v>0.18691933490171059</v>
      </c>
    </row>
    <row r="44" spans="2:24" x14ac:dyDescent="0.25">
      <c r="B44" s="72" t="s">
        <v>118</v>
      </c>
      <c r="C44" s="41">
        <v>20574</v>
      </c>
      <c r="D44" s="41">
        <v>20419</v>
      </c>
      <c r="E44" s="41">
        <v>0</v>
      </c>
      <c r="F44" s="41">
        <v>4283</v>
      </c>
      <c r="G44" s="41">
        <v>6957</v>
      </c>
      <c r="H44" s="42">
        <f t="shared" si="0"/>
        <v>0.62432874153630635</v>
      </c>
      <c r="I44" s="42">
        <f t="shared" si="1"/>
        <v>-0.65928791811548071</v>
      </c>
      <c r="J44" s="41">
        <f t="shared" si="2"/>
        <v>2674</v>
      </c>
      <c r="K44" s="41">
        <f t="shared" si="3"/>
        <v>-13462</v>
      </c>
      <c r="L44" s="42">
        <f t="shared" si="4"/>
        <v>1.9914126234435382E-2</v>
      </c>
      <c r="M44" s="42">
        <f t="shared" si="14"/>
        <v>7.1806781235485367E-2</v>
      </c>
      <c r="N44" s="41">
        <v>19734</v>
      </c>
      <c r="O44" s="41">
        <v>0</v>
      </c>
      <c r="P44" s="41">
        <v>0</v>
      </c>
      <c r="Q44" s="41">
        <v>6507</v>
      </c>
      <c r="R44" s="41">
        <v>8149</v>
      </c>
      <c r="S44" s="42">
        <f t="shared" si="6"/>
        <v>0.252343629936991</v>
      </c>
      <c r="T44" s="42">
        <f t="shared" si="7"/>
        <v>-0.58705786966656537</v>
      </c>
      <c r="U44" s="41">
        <f t="shared" si="8"/>
        <v>1642</v>
      </c>
      <c r="V44" s="41">
        <f t="shared" si="9"/>
        <v>-11585</v>
      </c>
      <c r="W44" s="42">
        <f t="shared" si="10"/>
        <v>2.2838293447828416E-2</v>
      </c>
      <c r="X44" s="42">
        <f t="shared" si="15"/>
        <v>8.1233302763268067E-2</v>
      </c>
    </row>
    <row r="45" spans="2:24" x14ac:dyDescent="0.25">
      <c r="B45" s="73" t="s">
        <v>103</v>
      </c>
      <c r="C45" s="67">
        <v>67162</v>
      </c>
      <c r="D45" s="67">
        <v>66323</v>
      </c>
      <c r="E45" s="67">
        <v>32914</v>
      </c>
      <c r="F45" s="67">
        <v>41148</v>
      </c>
      <c r="G45" s="67">
        <v>62011</v>
      </c>
      <c r="H45" s="68">
        <f t="shared" si="0"/>
        <v>0.50702342762710217</v>
      </c>
      <c r="I45" s="68">
        <f t="shared" si="1"/>
        <v>-6.501515311430428E-2</v>
      </c>
      <c r="J45" s="67">
        <f t="shared" si="2"/>
        <v>20863</v>
      </c>
      <c r="K45" s="67">
        <f t="shared" si="3"/>
        <v>-4312</v>
      </c>
      <c r="L45" s="68">
        <f t="shared" si="4"/>
        <v>0.1775039358809217</v>
      </c>
      <c r="M45" s="68">
        <f>G45/$G$45</f>
        <v>1</v>
      </c>
      <c r="N45" s="67">
        <v>65933</v>
      </c>
      <c r="O45" s="67">
        <v>346</v>
      </c>
      <c r="P45" s="67">
        <v>27634</v>
      </c>
      <c r="Q45" s="67">
        <v>61457</v>
      </c>
      <c r="R45" s="67">
        <v>63896</v>
      </c>
      <c r="S45" s="68">
        <f t="shared" si="6"/>
        <v>3.968628471939728E-2</v>
      </c>
      <c r="T45" s="68">
        <f t="shared" si="7"/>
        <v>-3.089499946915808E-2</v>
      </c>
      <c r="U45" s="67">
        <f t="shared" si="8"/>
        <v>2439</v>
      </c>
      <c r="V45" s="67">
        <f t="shared" si="9"/>
        <v>-2037</v>
      </c>
      <c r="W45" s="68">
        <f t="shared" si="10"/>
        <v>0.17907419292458515</v>
      </c>
      <c r="X45" s="68">
        <f>R45/$R$45</f>
        <v>1</v>
      </c>
    </row>
    <row r="46" spans="2:24" x14ac:dyDescent="0.25">
      <c r="B46" s="74" t="s">
        <v>99</v>
      </c>
      <c r="C46" s="70">
        <v>42588</v>
      </c>
      <c r="D46" s="70">
        <v>42307</v>
      </c>
      <c r="E46" s="70">
        <v>20995</v>
      </c>
      <c r="F46" s="70">
        <v>27249</v>
      </c>
      <c r="G46" s="70">
        <v>41371</v>
      </c>
      <c r="H46" s="71">
        <f t="shared" si="0"/>
        <v>0.51825755073580693</v>
      </c>
      <c r="I46" s="71">
        <f t="shared" si="1"/>
        <v>-2.2123998392700961E-2</v>
      </c>
      <c r="J46" s="70">
        <f t="shared" si="2"/>
        <v>14122</v>
      </c>
      <c r="K46" s="70">
        <f t="shared" si="3"/>
        <v>-936</v>
      </c>
      <c r="L46" s="71">
        <f t="shared" si="4"/>
        <v>0.11842278517246314</v>
      </c>
      <c r="M46" s="71">
        <f t="shared" ref="M46:M58" si="16">G46/$G$45</f>
        <v>0.66715582719194977</v>
      </c>
      <c r="N46" s="70">
        <v>42219</v>
      </c>
      <c r="O46" s="70">
        <v>0</v>
      </c>
      <c r="P46" s="70">
        <v>18807</v>
      </c>
      <c r="Q46" s="70">
        <v>40892</v>
      </c>
      <c r="R46" s="70">
        <v>42851</v>
      </c>
      <c r="S46" s="71">
        <f t="shared" si="6"/>
        <v>4.7906681013401231E-2</v>
      </c>
      <c r="T46" s="71">
        <f t="shared" si="7"/>
        <v>1.4969563466685543E-2</v>
      </c>
      <c r="U46" s="70">
        <f t="shared" si="8"/>
        <v>1959</v>
      </c>
      <c r="V46" s="70">
        <f t="shared" si="9"/>
        <v>632</v>
      </c>
      <c r="W46" s="71">
        <f t="shared" si="10"/>
        <v>0.1200937185584606</v>
      </c>
      <c r="X46" s="71">
        <f t="shared" ref="X46:X58" si="17">R46/$R$45</f>
        <v>0.67063665957180418</v>
      </c>
    </row>
    <row r="47" spans="2:24" x14ac:dyDescent="0.25">
      <c r="B47" s="72" t="s">
        <v>109</v>
      </c>
      <c r="C47" s="41">
        <v>5007</v>
      </c>
      <c r="D47" s="41">
        <v>5409</v>
      </c>
      <c r="E47" s="41">
        <v>0</v>
      </c>
      <c r="F47" s="41">
        <v>4403</v>
      </c>
      <c r="G47" s="41">
        <v>7737</v>
      </c>
      <c r="H47" s="42">
        <f t="shared" si="0"/>
        <v>0.75721099250511026</v>
      </c>
      <c r="I47" s="42">
        <f t="shared" si="1"/>
        <v>0.43039378813089302</v>
      </c>
      <c r="J47" s="41">
        <f t="shared" si="2"/>
        <v>3334</v>
      </c>
      <c r="K47" s="41">
        <f t="shared" si="3"/>
        <v>2328</v>
      </c>
      <c r="L47" s="42">
        <f t="shared" si="4"/>
        <v>2.2146844139115499E-2</v>
      </c>
      <c r="M47" s="42">
        <f t="shared" si="16"/>
        <v>0.12476818628952928</v>
      </c>
      <c r="N47" s="41">
        <v>5205</v>
      </c>
      <c r="O47" s="41">
        <v>0</v>
      </c>
      <c r="P47" s="41">
        <v>2427</v>
      </c>
      <c r="Q47" s="41">
        <v>7794</v>
      </c>
      <c r="R47" s="41">
        <v>7816</v>
      </c>
      <c r="S47" s="42">
        <f t="shared" si="6"/>
        <v>2.8226841159866289E-3</v>
      </c>
      <c r="T47" s="42">
        <f t="shared" si="7"/>
        <v>0.50163304514889528</v>
      </c>
      <c r="U47" s="41">
        <f t="shared" si="8"/>
        <v>22</v>
      </c>
      <c r="V47" s="41">
        <f t="shared" si="9"/>
        <v>2611</v>
      </c>
      <c r="W47" s="42">
        <f t="shared" si="10"/>
        <v>2.1905031487081467E-2</v>
      </c>
      <c r="X47" s="42">
        <f t="shared" si="17"/>
        <v>0.12232377613622136</v>
      </c>
    </row>
    <row r="48" spans="2:24" x14ac:dyDescent="0.25">
      <c r="B48" s="72" t="s">
        <v>110</v>
      </c>
      <c r="C48" s="41">
        <v>24768</v>
      </c>
      <c r="D48" s="41">
        <v>23909</v>
      </c>
      <c r="E48" s="41">
        <v>0</v>
      </c>
      <c r="F48" s="41">
        <v>16139</v>
      </c>
      <c r="G48" s="41">
        <v>23560</v>
      </c>
      <c r="H48" s="42">
        <f t="shared" si="0"/>
        <v>0.45981783257946596</v>
      </c>
      <c r="I48" s="42">
        <f t="shared" si="1"/>
        <v>-1.4597013676858062E-2</v>
      </c>
      <c r="J48" s="41">
        <f t="shared" si="2"/>
        <v>7421</v>
      </c>
      <c r="K48" s="41">
        <f t="shared" si="3"/>
        <v>-349</v>
      </c>
      <c r="L48" s="42">
        <f t="shared" si="4"/>
        <v>6.7439530556748242E-2</v>
      </c>
      <c r="M48" s="42">
        <f t="shared" si="16"/>
        <v>0.37993259260453788</v>
      </c>
      <c r="N48" s="41">
        <v>23778</v>
      </c>
      <c r="O48" s="41">
        <v>0</v>
      </c>
      <c r="P48" s="41">
        <v>11418</v>
      </c>
      <c r="Q48" s="41">
        <v>22872</v>
      </c>
      <c r="R48" s="41">
        <v>25294</v>
      </c>
      <c r="S48" s="42">
        <f t="shared" si="6"/>
        <v>0.10589366911507514</v>
      </c>
      <c r="T48" s="42">
        <f t="shared" si="7"/>
        <v>6.3756413491462771E-2</v>
      </c>
      <c r="U48" s="41">
        <f t="shared" si="8"/>
        <v>2422</v>
      </c>
      <c r="V48" s="41">
        <f t="shared" si="9"/>
        <v>1516</v>
      </c>
      <c r="W48" s="42">
        <f t="shared" si="10"/>
        <v>7.0888672778177925E-2</v>
      </c>
      <c r="X48" s="42">
        <f t="shared" si="17"/>
        <v>0.39586202579191188</v>
      </c>
    </row>
    <row r="49" spans="2:24" x14ac:dyDescent="0.25">
      <c r="B49" s="72" t="s">
        <v>115</v>
      </c>
      <c r="C49" s="41">
        <v>12813</v>
      </c>
      <c r="D49" s="41">
        <v>12988</v>
      </c>
      <c r="E49" s="41">
        <v>4873</v>
      </c>
      <c r="F49" s="41">
        <v>6707</v>
      </c>
      <c r="G49" s="41">
        <v>10074</v>
      </c>
      <c r="H49" s="42">
        <f t="shared" si="0"/>
        <v>0.50201282242433276</v>
      </c>
      <c r="I49" s="42">
        <f t="shared" si="1"/>
        <v>-0.22436094856790889</v>
      </c>
      <c r="J49" s="41">
        <f t="shared" si="2"/>
        <v>3367</v>
      </c>
      <c r="K49" s="41">
        <f t="shared" si="3"/>
        <v>-2914</v>
      </c>
      <c r="L49" s="42">
        <f t="shared" si="4"/>
        <v>2.8836410476599399E-2</v>
      </c>
      <c r="M49" s="42">
        <f t="shared" si="16"/>
        <v>0.16245504829788263</v>
      </c>
      <c r="N49" s="41">
        <v>13236</v>
      </c>
      <c r="O49" s="41">
        <v>0</v>
      </c>
      <c r="P49" s="41">
        <v>4962</v>
      </c>
      <c r="Q49" s="41">
        <v>10226</v>
      </c>
      <c r="R49" s="41">
        <v>9741</v>
      </c>
      <c r="S49" s="42">
        <f t="shared" si="6"/>
        <v>-4.7428124388812831E-2</v>
      </c>
      <c r="T49" s="42">
        <f t="shared" si="7"/>
        <v>-0.26405258386219399</v>
      </c>
      <c r="U49" s="41">
        <f t="shared" si="8"/>
        <v>-485</v>
      </c>
      <c r="V49" s="41">
        <f t="shared" si="9"/>
        <v>-3495</v>
      </c>
      <c r="W49" s="42">
        <f t="shared" si="10"/>
        <v>2.73000142932012E-2</v>
      </c>
      <c r="X49" s="42">
        <f t="shared" si="17"/>
        <v>0.15245085764367097</v>
      </c>
    </row>
    <row r="50" spans="2:24" x14ac:dyDescent="0.25">
      <c r="B50" s="72" t="s">
        <v>111</v>
      </c>
      <c r="C50" s="41">
        <v>7923</v>
      </c>
      <c r="D50" s="41">
        <v>8092</v>
      </c>
      <c r="E50" s="41">
        <v>0</v>
      </c>
      <c r="F50" s="41">
        <v>4494</v>
      </c>
      <c r="G50" s="41">
        <v>6762</v>
      </c>
      <c r="H50" s="42">
        <f t="shared" si="0"/>
        <v>0.50467289719626174</v>
      </c>
      <c r="I50" s="42">
        <f t="shared" si="1"/>
        <v>-0.16435986159169547</v>
      </c>
      <c r="J50" s="41">
        <f t="shared" si="2"/>
        <v>2268</v>
      </c>
      <c r="K50" s="41">
        <f t="shared" si="3"/>
        <v>-1330</v>
      </c>
      <c r="L50" s="42">
        <f t="shared" si="4"/>
        <v>1.9355946758265349E-2</v>
      </c>
      <c r="M50" s="42">
        <f t="shared" si="16"/>
        <v>0.10904516940542806</v>
      </c>
      <c r="N50" s="41">
        <v>8339</v>
      </c>
      <c r="O50" s="41">
        <v>0</v>
      </c>
      <c r="P50" s="41">
        <v>2864</v>
      </c>
      <c r="Q50" s="41">
        <v>6854</v>
      </c>
      <c r="R50" s="41">
        <v>6534</v>
      </c>
      <c r="S50" s="42">
        <f t="shared" si="6"/>
        <v>-4.6688065363291509E-2</v>
      </c>
      <c r="T50" s="42">
        <f t="shared" si="7"/>
        <v>-0.21645281208778033</v>
      </c>
      <c r="U50" s="41">
        <f t="shared" si="8"/>
        <v>-320</v>
      </c>
      <c r="V50" s="41">
        <f t="shared" si="9"/>
        <v>-1805</v>
      </c>
      <c r="W50" s="42">
        <f t="shared" si="10"/>
        <v>1.8312113067629261E-2</v>
      </c>
      <c r="X50" s="42">
        <f t="shared" si="17"/>
        <v>0.10225992237385752</v>
      </c>
    </row>
    <row r="51" spans="2:24" x14ac:dyDescent="0.25">
      <c r="B51" s="72" t="s">
        <v>112</v>
      </c>
      <c r="C51" s="41">
        <v>4030</v>
      </c>
      <c r="D51" s="41">
        <v>4030</v>
      </c>
      <c r="E51" s="41">
        <v>0</v>
      </c>
      <c r="F51" s="41">
        <v>1992</v>
      </c>
      <c r="G51" s="41">
        <v>3023</v>
      </c>
      <c r="H51" s="42">
        <f t="shared" si="0"/>
        <v>0.51757028112449799</v>
      </c>
      <c r="I51" s="42">
        <f t="shared" si="1"/>
        <v>-0.2498759305210918</v>
      </c>
      <c r="J51" s="41">
        <f t="shared" si="2"/>
        <v>1031</v>
      </c>
      <c r="K51" s="41">
        <f t="shared" si="3"/>
        <v>-1007</v>
      </c>
      <c r="L51" s="42">
        <f t="shared" si="4"/>
        <v>8.6532131100615431E-3</v>
      </c>
      <c r="M51" s="42">
        <f t="shared" si="16"/>
        <v>4.8749415426295337E-2</v>
      </c>
      <c r="N51" s="41">
        <v>4030</v>
      </c>
      <c r="O51" s="41">
        <v>0</v>
      </c>
      <c r="P51" s="41">
        <v>1915</v>
      </c>
      <c r="Q51" s="41">
        <v>3090</v>
      </c>
      <c r="R51" s="41">
        <v>2890</v>
      </c>
      <c r="S51" s="42">
        <f t="shared" si="6"/>
        <v>-6.4724919093851141E-2</v>
      </c>
      <c r="T51" s="42">
        <f t="shared" si="7"/>
        <v>-0.28287841191066998</v>
      </c>
      <c r="U51" s="41">
        <f t="shared" si="8"/>
        <v>-200</v>
      </c>
      <c r="V51" s="41">
        <f t="shared" si="9"/>
        <v>-1140</v>
      </c>
      <c r="W51" s="42">
        <f t="shared" si="10"/>
        <v>8.0994806803563763E-3</v>
      </c>
      <c r="X51" s="42">
        <f t="shared" si="17"/>
        <v>4.5229748341054213E-2</v>
      </c>
    </row>
    <row r="52" spans="2:24" x14ac:dyDescent="0.25">
      <c r="B52" s="72" t="s">
        <v>113</v>
      </c>
      <c r="C52" s="41">
        <v>860</v>
      </c>
      <c r="D52" s="41">
        <v>866</v>
      </c>
      <c r="E52" s="41">
        <v>0</v>
      </c>
      <c r="F52" s="41">
        <v>221</v>
      </c>
      <c r="G52" s="41">
        <v>290</v>
      </c>
      <c r="H52" s="42">
        <f t="shared" si="0"/>
        <v>0.31221719457013575</v>
      </c>
      <c r="I52" s="42">
        <f t="shared" si="1"/>
        <v>-0.66512702078521935</v>
      </c>
      <c r="J52" s="41">
        <f t="shared" si="2"/>
        <v>69</v>
      </c>
      <c r="K52" s="41">
        <f t="shared" si="3"/>
        <v>-576</v>
      </c>
      <c r="L52" s="42">
        <f t="shared" si="4"/>
        <v>8.3011306712466005E-4</v>
      </c>
      <c r="M52" s="42">
        <f t="shared" si="16"/>
        <v>4.6765896373224102E-3</v>
      </c>
      <c r="N52" s="41">
        <v>867</v>
      </c>
      <c r="O52" s="41">
        <v>0</v>
      </c>
      <c r="P52" s="41">
        <v>183</v>
      </c>
      <c r="Q52" s="41">
        <v>282</v>
      </c>
      <c r="R52" s="41">
        <v>317</v>
      </c>
      <c r="S52" s="42">
        <f t="shared" si="6"/>
        <v>0.12411347517730498</v>
      </c>
      <c r="T52" s="42">
        <f t="shared" si="7"/>
        <v>-0.63437139561707034</v>
      </c>
      <c r="U52" s="41">
        <f t="shared" si="8"/>
        <v>35</v>
      </c>
      <c r="V52" s="41">
        <f t="shared" si="9"/>
        <v>-550</v>
      </c>
      <c r="W52" s="42">
        <f t="shared" si="10"/>
        <v>8.8842054521556107E-4</v>
      </c>
      <c r="X52" s="42">
        <f t="shared" si="17"/>
        <v>4.9611869287592338E-3</v>
      </c>
    </row>
    <row r="53" spans="2:24" x14ac:dyDescent="0.25">
      <c r="B53" s="74" t="s">
        <v>100</v>
      </c>
      <c r="C53" s="70">
        <v>24574</v>
      </c>
      <c r="D53" s="70">
        <v>24016</v>
      </c>
      <c r="E53" s="70">
        <v>11919</v>
      </c>
      <c r="F53" s="70">
        <v>13899</v>
      </c>
      <c r="G53" s="70">
        <v>20640</v>
      </c>
      <c r="H53" s="71">
        <f t="shared" si="0"/>
        <v>0.48499892078566798</v>
      </c>
      <c r="I53" s="71">
        <f t="shared" si="1"/>
        <v>-0.1405729513657562</v>
      </c>
      <c r="J53" s="70">
        <f t="shared" si="2"/>
        <v>6741</v>
      </c>
      <c r="K53" s="70">
        <f t="shared" si="3"/>
        <v>-3376</v>
      </c>
      <c r="L53" s="71">
        <f t="shared" si="4"/>
        <v>5.9081150708458569E-2</v>
      </c>
      <c r="M53" s="71">
        <f t="shared" si="16"/>
        <v>0.33284417280805018</v>
      </c>
      <c r="N53" s="70">
        <v>23714</v>
      </c>
      <c r="O53" s="70">
        <v>0</v>
      </c>
      <c r="P53" s="70">
        <v>8827</v>
      </c>
      <c r="Q53" s="70">
        <v>20565</v>
      </c>
      <c r="R53" s="70">
        <v>21045</v>
      </c>
      <c r="S53" s="71">
        <f t="shared" si="6"/>
        <v>2.334062727935815E-2</v>
      </c>
      <c r="T53" s="71">
        <f t="shared" si="7"/>
        <v>-0.11254954878974444</v>
      </c>
      <c r="U53" s="70">
        <f t="shared" si="8"/>
        <v>480</v>
      </c>
      <c r="V53" s="70">
        <f t="shared" si="9"/>
        <v>-2669</v>
      </c>
      <c r="W53" s="71">
        <f t="shared" si="10"/>
        <v>5.8980474366124552E-2</v>
      </c>
      <c r="X53" s="71">
        <f t="shared" si="17"/>
        <v>0.32936334042819582</v>
      </c>
    </row>
    <row r="54" spans="2:24" x14ac:dyDescent="0.25">
      <c r="B54" s="72" t="s">
        <v>114</v>
      </c>
      <c r="C54" s="41">
        <v>441</v>
      </c>
      <c r="D54" s="41">
        <v>394</v>
      </c>
      <c r="E54" s="41">
        <v>0</v>
      </c>
      <c r="F54" s="41">
        <v>618</v>
      </c>
      <c r="G54" s="41">
        <v>1192</v>
      </c>
      <c r="H54" s="42">
        <f t="shared" si="0"/>
        <v>0.92880258899676371</v>
      </c>
      <c r="I54" s="42">
        <f t="shared" si="1"/>
        <v>2.0253807106598987</v>
      </c>
      <c r="J54" s="41">
        <f t="shared" si="2"/>
        <v>574</v>
      </c>
      <c r="K54" s="41">
        <f t="shared" si="3"/>
        <v>798</v>
      </c>
      <c r="L54" s="42">
        <f t="shared" si="4"/>
        <v>3.4120509517675682E-3</v>
      </c>
      <c r="M54" s="42">
        <f t="shared" si="16"/>
        <v>1.9222396026511424E-2</v>
      </c>
      <c r="N54" s="41">
        <v>394</v>
      </c>
      <c r="O54" s="41">
        <v>0</v>
      </c>
      <c r="P54" s="41">
        <v>394</v>
      </c>
      <c r="Q54" s="41">
        <v>1192</v>
      </c>
      <c r="R54" s="41">
        <v>1192</v>
      </c>
      <c r="S54" s="42">
        <f t="shared" si="6"/>
        <v>0</v>
      </c>
      <c r="T54" s="42">
        <f t="shared" si="7"/>
        <v>2.0253807106598987</v>
      </c>
      <c r="U54" s="41">
        <f t="shared" si="8"/>
        <v>0</v>
      </c>
      <c r="V54" s="41">
        <f t="shared" si="9"/>
        <v>798</v>
      </c>
      <c r="W54" s="42">
        <f t="shared" si="10"/>
        <v>3.3406854570881667E-3</v>
      </c>
      <c r="X54" s="42">
        <f t="shared" si="17"/>
        <v>1.8655314886690873E-2</v>
      </c>
    </row>
    <row r="55" spans="2:24" x14ac:dyDescent="0.25">
      <c r="B55" s="72" t="s">
        <v>115</v>
      </c>
      <c r="C55" s="41">
        <v>24133</v>
      </c>
      <c r="D55" s="41">
        <v>23622</v>
      </c>
      <c r="E55" s="41">
        <v>0</v>
      </c>
      <c r="F55" s="41">
        <v>13281</v>
      </c>
      <c r="G55" s="41">
        <v>19448</v>
      </c>
      <c r="H55" s="42">
        <f t="shared" si="0"/>
        <v>0.46434756418944367</v>
      </c>
      <c r="I55" s="42">
        <f t="shared" si="1"/>
        <v>-0.17669968673270675</v>
      </c>
      <c r="J55" s="41">
        <f t="shared" si="2"/>
        <v>6167</v>
      </c>
      <c r="K55" s="41">
        <f t="shared" si="3"/>
        <v>-4174</v>
      </c>
      <c r="L55" s="42">
        <f t="shared" si="4"/>
        <v>5.5669099756690994E-2</v>
      </c>
      <c r="M55" s="42">
        <f t="shared" si="16"/>
        <v>0.31362177678153874</v>
      </c>
      <c r="N55" s="41">
        <v>23320</v>
      </c>
      <c r="O55" s="41">
        <v>0</v>
      </c>
      <c r="P55" s="41">
        <v>8433</v>
      </c>
      <c r="Q55" s="41">
        <v>19373</v>
      </c>
      <c r="R55" s="41">
        <v>19853</v>
      </c>
      <c r="S55" s="42">
        <f t="shared" si="6"/>
        <v>2.4776751148505749E-2</v>
      </c>
      <c r="T55" s="42">
        <f t="shared" si="7"/>
        <v>-0.14867066895368786</v>
      </c>
      <c r="U55" s="41">
        <f t="shared" si="8"/>
        <v>480</v>
      </c>
      <c r="V55" s="41">
        <f t="shared" si="9"/>
        <v>-3467</v>
      </c>
      <c r="W55" s="42">
        <f t="shared" si="10"/>
        <v>5.5639788909036383E-2</v>
      </c>
      <c r="X55" s="42">
        <f t="shared" si="17"/>
        <v>0.31070802554150495</v>
      </c>
    </row>
    <row r="56" spans="2:24" x14ac:dyDescent="0.25">
      <c r="B56" s="72" t="s">
        <v>116</v>
      </c>
      <c r="C56" s="41">
        <v>7986</v>
      </c>
      <c r="D56" s="41">
        <v>8261</v>
      </c>
      <c r="E56" s="41">
        <v>0</v>
      </c>
      <c r="F56" s="41">
        <v>5399</v>
      </c>
      <c r="G56" s="41">
        <v>7886</v>
      </c>
      <c r="H56" s="42">
        <f t="shared" si="0"/>
        <v>0.46064085941841082</v>
      </c>
      <c r="I56" s="42">
        <f t="shared" si="1"/>
        <v>-4.5394020094419507E-2</v>
      </c>
      <c r="J56" s="41">
        <f t="shared" si="2"/>
        <v>2487</v>
      </c>
      <c r="K56" s="41">
        <f t="shared" si="3"/>
        <v>-375</v>
      </c>
      <c r="L56" s="42">
        <f t="shared" si="4"/>
        <v>2.2573350508086447E-2</v>
      </c>
      <c r="M56" s="42">
        <f t="shared" si="16"/>
        <v>0.12717098579284319</v>
      </c>
      <c r="N56" s="41">
        <v>8251</v>
      </c>
      <c r="O56" s="41">
        <v>0</v>
      </c>
      <c r="P56" s="41">
        <v>4114</v>
      </c>
      <c r="Q56" s="41">
        <v>7765</v>
      </c>
      <c r="R56" s="41">
        <v>8504</v>
      </c>
      <c r="S56" s="42">
        <f t="shared" si="6"/>
        <v>9.5170637475853193E-2</v>
      </c>
      <c r="T56" s="42">
        <f t="shared" si="7"/>
        <v>3.0662949945461149E-2</v>
      </c>
      <c r="U56" s="41">
        <f t="shared" si="8"/>
        <v>739</v>
      </c>
      <c r="V56" s="41">
        <f t="shared" si="9"/>
        <v>253</v>
      </c>
      <c r="W56" s="42">
        <f t="shared" si="10"/>
        <v>2.3833212354931015E-2</v>
      </c>
      <c r="X56" s="42">
        <f t="shared" si="17"/>
        <v>0.13309127331914361</v>
      </c>
    </row>
    <row r="57" spans="2:24" x14ac:dyDescent="0.25">
      <c r="B57" s="72" t="s">
        <v>117</v>
      </c>
      <c r="C57" s="41">
        <v>12673</v>
      </c>
      <c r="D57" s="41">
        <v>11985</v>
      </c>
      <c r="E57" s="41">
        <v>0</v>
      </c>
      <c r="F57" s="41">
        <v>6475</v>
      </c>
      <c r="G57" s="41">
        <v>9782</v>
      </c>
      <c r="H57" s="42">
        <f t="shared" si="0"/>
        <v>0.51073359073359081</v>
      </c>
      <c r="I57" s="42">
        <f t="shared" si="1"/>
        <v>-0.18381309970796833</v>
      </c>
      <c r="J57" s="41">
        <f t="shared" si="2"/>
        <v>3307</v>
      </c>
      <c r="K57" s="41">
        <f t="shared" si="3"/>
        <v>-2203</v>
      </c>
      <c r="L57" s="42">
        <f t="shared" si="4"/>
        <v>2.8000572491770431E-2</v>
      </c>
      <c r="M57" s="42">
        <f t="shared" si="16"/>
        <v>0.15774620631823386</v>
      </c>
      <c r="N57" s="41">
        <v>11734</v>
      </c>
      <c r="O57" s="41">
        <v>0</v>
      </c>
      <c r="P57" s="41">
        <v>3087</v>
      </c>
      <c r="Q57" s="41">
        <v>9826</v>
      </c>
      <c r="R57" s="41">
        <v>9397</v>
      </c>
      <c r="S57" s="42">
        <f t="shared" si="6"/>
        <v>-4.3659678404233682E-2</v>
      </c>
      <c r="T57" s="42">
        <f t="shared" si="7"/>
        <v>-0.1991648201806715</v>
      </c>
      <c r="U57" s="41">
        <f t="shared" si="8"/>
        <v>-429</v>
      </c>
      <c r="V57" s="41">
        <f t="shared" si="9"/>
        <v>-2337</v>
      </c>
      <c r="W57" s="42">
        <f t="shared" si="10"/>
        <v>2.6335923859276428E-2</v>
      </c>
      <c r="X57" s="42">
        <f t="shared" si="17"/>
        <v>0.14706710905220985</v>
      </c>
    </row>
    <row r="58" spans="2:24" x14ac:dyDescent="0.25">
      <c r="B58" s="72" t="s">
        <v>118</v>
      </c>
      <c r="C58" s="41">
        <v>3475</v>
      </c>
      <c r="D58" s="41">
        <v>3376</v>
      </c>
      <c r="E58" s="41">
        <v>0</v>
      </c>
      <c r="F58" s="41">
        <v>1407</v>
      </c>
      <c r="G58" s="41">
        <v>1780</v>
      </c>
      <c r="H58" s="42">
        <f t="shared" si="0"/>
        <v>0.26510305614783225</v>
      </c>
      <c r="I58" s="42">
        <f t="shared" si="1"/>
        <v>-0.47274881516587675</v>
      </c>
      <c r="J58" s="41">
        <f t="shared" si="2"/>
        <v>373</v>
      </c>
      <c r="K58" s="41">
        <f t="shared" si="3"/>
        <v>-1596</v>
      </c>
      <c r="L58" s="42">
        <f t="shared" si="4"/>
        <v>5.0951767568341204E-3</v>
      </c>
      <c r="M58" s="42">
        <f t="shared" si="16"/>
        <v>2.8704584670461691E-2</v>
      </c>
      <c r="N58" s="41">
        <v>3335</v>
      </c>
      <c r="O58" s="41">
        <v>0</v>
      </c>
      <c r="P58" s="41">
        <v>1232</v>
      </c>
      <c r="Q58" s="41">
        <v>1782</v>
      </c>
      <c r="R58" s="41">
        <v>1952</v>
      </c>
      <c r="S58" s="42">
        <f t="shared" si="6"/>
        <v>9.5398428731761964E-2</v>
      </c>
      <c r="T58" s="42">
        <f t="shared" si="7"/>
        <v>-0.41469265367316344</v>
      </c>
      <c r="U58" s="41">
        <f t="shared" si="8"/>
        <v>170</v>
      </c>
      <c r="V58" s="41">
        <f t="shared" si="9"/>
        <v>-1383</v>
      </c>
      <c r="W58" s="42">
        <f t="shared" si="10"/>
        <v>5.4706526948289438E-3</v>
      </c>
      <c r="X58" s="42">
        <f t="shared" si="17"/>
        <v>3.0549643170151495E-2</v>
      </c>
    </row>
    <row r="59" spans="2:24" x14ac:dyDescent="0.25">
      <c r="B59" s="73" t="s">
        <v>104</v>
      </c>
      <c r="C59" s="67">
        <v>58249</v>
      </c>
      <c r="D59" s="67">
        <v>60236</v>
      </c>
      <c r="E59" s="67">
        <v>29639</v>
      </c>
      <c r="F59" s="67">
        <v>38454</v>
      </c>
      <c r="G59" s="67">
        <v>57831</v>
      </c>
      <c r="H59" s="68">
        <f t="shared" si="0"/>
        <v>0.50390076454985167</v>
      </c>
      <c r="I59" s="68">
        <f t="shared" si="1"/>
        <v>-3.9926289926289882E-2</v>
      </c>
      <c r="J59" s="67">
        <f t="shared" si="2"/>
        <v>19377</v>
      </c>
      <c r="K59" s="67">
        <f t="shared" si="3"/>
        <v>-2405</v>
      </c>
      <c r="L59" s="68">
        <f t="shared" si="4"/>
        <v>0.16553885787891798</v>
      </c>
      <c r="M59" s="68">
        <f>G59/$G$59</f>
        <v>1</v>
      </c>
      <c r="N59" s="67">
        <v>59757</v>
      </c>
      <c r="O59" s="67">
        <v>2250</v>
      </c>
      <c r="P59" s="67">
        <v>23708</v>
      </c>
      <c r="Q59" s="67">
        <v>55590</v>
      </c>
      <c r="R59" s="67">
        <v>59675</v>
      </c>
      <c r="S59" s="68">
        <f t="shared" si="6"/>
        <v>7.3484439647418576E-2</v>
      </c>
      <c r="T59" s="68">
        <f t="shared" si="7"/>
        <v>-1.3722241745737218E-3</v>
      </c>
      <c r="U59" s="67">
        <f t="shared" si="8"/>
        <v>4085</v>
      </c>
      <c r="V59" s="67">
        <f t="shared" si="9"/>
        <v>-82</v>
      </c>
      <c r="W59" s="68">
        <f t="shared" si="10"/>
        <v>0.16724446698971171</v>
      </c>
      <c r="X59" s="68">
        <f>R59/$R$59</f>
        <v>1</v>
      </c>
    </row>
    <row r="60" spans="2:24" x14ac:dyDescent="0.25">
      <c r="B60" s="74" t="s">
        <v>99</v>
      </c>
      <c r="C60" s="70">
        <v>44945</v>
      </c>
      <c r="D60" s="70">
        <v>47564</v>
      </c>
      <c r="E60" s="70">
        <v>23768</v>
      </c>
      <c r="F60" s="70">
        <v>31803</v>
      </c>
      <c r="G60" s="70">
        <v>49309</v>
      </c>
      <c r="H60" s="71">
        <f t="shared" si="0"/>
        <v>0.55045121529415475</v>
      </c>
      <c r="I60" s="71">
        <f t="shared" si="1"/>
        <v>3.6687410646707663E-2</v>
      </c>
      <c r="J60" s="70">
        <f t="shared" si="2"/>
        <v>17506</v>
      </c>
      <c r="K60" s="70">
        <f t="shared" si="3"/>
        <v>1745</v>
      </c>
      <c r="L60" s="71">
        <f t="shared" si="4"/>
        <v>0.14114498354086161</v>
      </c>
      <c r="M60" s="71">
        <f t="shared" ref="M60:M72" si="18">G60/$G$59</f>
        <v>0.85263958776434789</v>
      </c>
      <c r="N60" s="70">
        <v>47576</v>
      </c>
      <c r="O60" s="70">
        <v>0</v>
      </c>
      <c r="P60" s="70">
        <v>18732</v>
      </c>
      <c r="Q60" s="70">
        <v>47777</v>
      </c>
      <c r="R60" s="70">
        <v>50834</v>
      </c>
      <c r="S60" s="71">
        <f t="shared" si="6"/>
        <v>6.3984762542645957E-2</v>
      </c>
      <c r="T60" s="71">
        <f t="shared" si="7"/>
        <v>6.8479905834874621E-2</v>
      </c>
      <c r="U60" s="70">
        <f t="shared" si="8"/>
        <v>3057</v>
      </c>
      <c r="V60" s="70">
        <f t="shared" si="9"/>
        <v>3258</v>
      </c>
      <c r="W60" s="71">
        <f t="shared" si="10"/>
        <v>0.14246678232015089</v>
      </c>
      <c r="X60" s="71">
        <f t="shared" ref="X60:X72" si="19">R60/$R$59</f>
        <v>0.85184750733137826</v>
      </c>
    </row>
    <row r="61" spans="2:24" x14ac:dyDescent="0.25">
      <c r="B61" s="72" t="s">
        <v>109</v>
      </c>
      <c r="C61" s="41">
        <v>1826</v>
      </c>
      <c r="D61" s="41">
        <v>2118</v>
      </c>
      <c r="E61" s="41">
        <v>0</v>
      </c>
      <c r="F61" s="41">
        <v>1257</v>
      </c>
      <c r="G61" s="41">
        <v>2118</v>
      </c>
      <c r="H61" s="42">
        <f t="shared" si="0"/>
        <v>0.68496420047732687</v>
      </c>
      <c r="I61" s="42">
        <f t="shared" si="1"/>
        <v>0</v>
      </c>
      <c r="J61" s="41">
        <f t="shared" si="2"/>
        <v>861</v>
      </c>
      <c r="K61" s="41">
        <f t="shared" si="3"/>
        <v>0</v>
      </c>
      <c r="L61" s="42">
        <f t="shared" si="4"/>
        <v>6.062687848862173E-3</v>
      </c>
      <c r="M61" s="42">
        <f t="shared" si="18"/>
        <v>3.6623956009752552E-2</v>
      </c>
      <c r="N61" s="41">
        <v>2118</v>
      </c>
      <c r="O61" s="41">
        <v>0</v>
      </c>
      <c r="P61" s="41">
        <v>0</v>
      </c>
      <c r="Q61" s="41">
        <v>2118</v>
      </c>
      <c r="R61" s="41">
        <v>2118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5.9358823809670608E-3</v>
      </c>
      <c r="X61" s="42">
        <f t="shared" si="19"/>
        <v>3.5492249685798075E-2</v>
      </c>
    </row>
    <row r="62" spans="2:24" x14ac:dyDescent="0.25">
      <c r="B62" s="72" t="s">
        <v>110</v>
      </c>
      <c r="C62" s="41">
        <v>31428</v>
      </c>
      <c r="D62" s="41">
        <v>32819</v>
      </c>
      <c r="E62" s="41">
        <v>0</v>
      </c>
      <c r="F62" s="41">
        <v>21877</v>
      </c>
      <c r="G62" s="41">
        <v>34394</v>
      </c>
      <c r="H62" s="42">
        <f t="shared" si="0"/>
        <v>0.57215340311742935</v>
      </c>
      <c r="I62" s="42">
        <f t="shared" si="1"/>
        <v>4.7990493311801163E-2</v>
      </c>
      <c r="J62" s="41">
        <f t="shared" si="2"/>
        <v>12517</v>
      </c>
      <c r="K62" s="41">
        <f t="shared" si="3"/>
        <v>1575</v>
      </c>
      <c r="L62" s="42">
        <f t="shared" si="4"/>
        <v>9.8451409760984682E-2</v>
      </c>
      <c r="M62" s="42">
        <f t="shared" si="18"/>
        <v>0.59473292870605732</v>
      </c>
      <c r="N62" s="41">
        <v>32949</v>
      </c>
      <c r="O62" s="41">
        <v>0</v>
      </c>
      <c r="P62" s="41">
        <v>0</v>
      </c>
      <c r="Q62" s="41">
        <v>32958</v>
      </c>
      <c r="R62" s="41">
        <v>35984</v>
      </c>
      <c r="S62" s="42">
        <f t="shared" si="6"/>
        <v>9.1813823654347981E-2</v>
      </c>
      <c r="T62" s="42">
        <f t="shared" si="7"/>
        <v>9.2112051959088337E-2</v>
      </c>
      <c r="U62" s="41">
        <f t="shared" si="8"/>
        <v>3026</v>
      </c>
      <c r="V62" s="41">
        <f t="shared" si="9"/>
        <v>3035</v>
      </c>
      <c r="W62" s="42">
        <f t="shared" si="10"/>
        <v>0.10084834353008439</v>
      </c>
      <c r="X62" s="42">
        <f t="shared" si="19"/>
        <v>0.60299958106409723</v>
      </c>
    </row>
    <row r="63" spans="2:24" x14ac:dyDescent="0.25">
      <c r="B63" s="72" t="s">
        <v>115</v>
      </c>
      <c r="C63" s="41">
        <v>11691</v>
      </c>
      <c r="D63" s="41">
        <v>12627</v>
      </c>
      <c r="E63" s="41">
        <v>6224</v>
      </c>
      <c r="F63" s="41">
        <v>8670</v>
      </c>
      <c r="G63" s="41">
        <v>12797</v>
      </c>
      <c r="H63" s="42">
        <f t="shared" si="0"/>
        <v>0.47600922722029981</v>
      </c>
      <c r="I63" s="42">
        <f t="shared" si="1"/>
        <v>1.3463213748317049E-2</v>
      </c>
      <c r="J63" s="41">
        <f t="shared" si="2"/>
        <v>4127</v>
      </c>
      <c r="K63" s="41">
        <f t="shared" si="3"/>
        <v>170</v>
      </c>
      <c r="L63" s="42">
        <f t="shared" si="4"/>
        <v>3.6630885931014739E-2</v>
      </c>
      <c r="M63" s="42">
        <f t="shared" si="18"/>
        <v>0.22128270304853798</v>
      </c>
      <c r="N63" s="41">
        <v>12509</v>
      </c>
      <c r="O63" s="41">
        <v>0</v>
      </c>
      <c r="P63" s="41">
        <v>5256</v>
      </c>
      <c r="Q63" s="41">
        <v>12701</v>
      </c>
      <c r="R63" s="41">
        <v>12732</v>
      </c>
      <c r="S63" s="42">
        <f t="shared" si="6"/>
        <v>2.4407526966381266E-3</v>
      </c>
      <c r="T63" s="42">
        <f t="shared" si="7"/>
        <v>1.782716444160215E-2</v>
      </c>
      <c r="U63" s="41">
        <f t="shared" si="8"/>
        <v>31</v>
      </c>
      <c r="V63" s="41">
        <f t="shared" si="9"/>
        <v>223</v>
      </c>
      <c r="W63" s="42">
        <f t="shared" si="10"/>
        <v>3.5682556409099446E-2</v>
      </c>
      <c r="X63" s="42">
        <f t="shared" si="19"/>
        <v>0.21335567658148302</v>
      </c>
    </row>
    <row r="64" spans="2:24" x14ac:dyDescent="0.25">
      <c r="B64" s="72" t="s">
        <v>111</v>
      </c>
      <c r="C64" s="41">
        <v>10995</v>
      </c>
      <c r="D64" s="41">
        <v>11931</v>
      </c>
      <c r="E64" s="41">
        <v>0</v>
      </c>
      <c r="F64" s="41">
        <v>7908</v>
      </c>
      <c r="G64" s="41">
        <v>11940</v>
      </c>
      <c r="H64" s="42">
        <f t="shared" si="0"/>
        <v>0.50986342943854335</v>
      </c>
      <c r="I64" s="42">
        <f t="shared" si="1"/>
        <v>7.5433744028163829E-4</v>
      </c>
      <c r="J64" s="41">
        <f t="shared" si="2"/>
        <v>4032</v>
      </c>
      <c r="K64" s="41">
        <f t="shared" si="3"/>
        <v>9</v>
      </c>
      <c r="L64" s="42">
        <f t="shared" si="4"/>
        <v>3.4177758694718764E-2</v>
      </c>
      <c r="M64" s="42">
        <f t="shared" si="18"/>
        <v>0.20646366135809513</v>
      </c>
      <c r="N64" s="41">
        <v>11813</v>
      </c>
      <c r="O64" s="41">
        <v>0</v>
      </c>
      <c r="P64" s="41">
        <v>4517</v>
      </c>
      <c r="Q64" s="41">
        <v>11852</v>
      </c>
      <c r="R64" s="41">
        <v>11823</v>
      </c>
      <c r="S64" s="42">
        <f t="shared" si="6"/>
        <v>-2.4468444144448709E-3</v>
      </c>
      <c r="T64" s="42">
        <f t="shared" si="7"/>
        <v>8.4652501481419229E-4</v>
      </c>
      <c r="U64" s="41">
        <f t="shared" si="8"/>
        <v>-29</v>
      </c>
      <c r="V64" s="41">
        <f t="shared" si="9"/>
        <v>10</v>
      </c>
      <c r="W64" s="42">
        <f t="shared" si="10"/>
        <v>3.3135003489222645E-2</v>
      </c>
      <c r="X64" s="42">
        <f t="shared" si="19"/>
        <v>0.19812316715542522</v>
      </c>
    </row>
    <row r="65" spans="2:24" x14ac:dyDescent="0.25">
      <c r="B65" s="72" t="s">
        <v>112</v>
      </c>
      <c r="C65" s="41">
        <v>580</v>
      </c>
      <c r="D65" s="41">
        <v>580</v>
      </c>
      <c r="E65" s="41">
        <v>0</v>
      </c>
      <c r="F65" s="41">
        <v>762</v>
      </c>
      <c r="G65" s="41">
        <v>829</v>
      </c>
      <c r="H65" s="42">
        <f t="shared" si="0"/>
        <v>8.7926509186351698E-2</v>
      </c>
      <c r="I65" s="42">
        <f t="shared" si="1"/>
        <v>0.42931034482758612</v>
      </c>
      <c r="J65" s="41">
        <f t="shared" si="2"/>
        <v>67</v>
      </c>
      <c r="K65" s="41">
        <f t="shared" si="3"/>
        <v>249</v>
      </c>
      <c r="L65" s="42">
        <f t="shared" si="4"/>
        <v>2.3729783884356664E-3</v>
      </c>
      <c r="M65" s="42">
        <f t="shared" si="18"/>
        <v>1.4334872300323357E-2</v>
      </c>
      <c r="N65" s="41">
        <v>580</v>
      </c>
      <c r="O65" s="41">
        <v>0</v>
      </c>
      <c r="P65" s="41">
        <v>739</v>
      </c>
      <c r="Q65" s="41">
        <v>817</v>
      </c>
      <c r="R65" s="41">
        <v>845</v>
      </c>
      <c r="S65" s="42">
        <f t="shared" si="6"/>
        <v>3.4271725826193311E-2</v>
      </c>
      <c r="T65" s="42">
        <f t="shared" si="7"/>
        <v>0.4568965517241379</v>
      </c>
      <c r="U65" s="41">
        <f t="shared" si="8"/>
        <v>28</v>
      </c>
      <c r="V65" s="41">
        <f t="shared" si="9"/>
        <v>265</v>
      </c>
      <c r="W65" s="42">
        <f t="shared" si="10"/>
        <v>2.368187257751259E-3</v>
      </c>
      <c r="X65" s="42">
        <f t="shared" si="19"/>
        <v>1.4160033514872225E-2</v>
      </c>
    </row>
    <row r="66" spans="2:24" x14ac:dyDescent="0.25">
      <c r="B66" s="72" t="s">
        <v>113</v>
      </c>
      <c r="C66" s="41">
        <v>116</v>
      </c>
      <c r="D66" s="41">
        <v>116</v>
      </c>
      <c r="E66" s="41">
        <v>0</v>
      </c>
      <c r="F66" s="41">
        <v>0</v>
      </c>
      <c r="G66" s="41">
        <v>28</v>
      </c>
      <c r="H66" s="42" t="str">
        <f t="shared" si="0"/>
        <v>-</v>
      </c>
      <c r="I66" s="42">
        <f t="shared" si="1"/>
        <v>-0.75862068965517238</v>
      </c>
      <c r="J66" s="41">
        <f t="shared" si="2"/>
        <v>28</v>
      </c>
      <c r="K66" s="41">
        <f t="shared" si="3"/>
        <v>-88</v>
      </c>
      <c r="L66" s="42">
        <f t="shared" si="4"/>
        <v>8.0148847860312007E-5</v>
      </c>
      <c r="M66" s="42">
        <f t="shared" si="18"/>
        <v>4.8416939011948609E-4</v>
      </c>
      <c r="N66" s="41">
        <v>116</v>
      </c>
      <c r="O66" s="41">
        <v>0</v>
      </c>
      <c r="P66" s="41">
        <v>0</v>
      </c>
      <c r="Q66" s="41">
        <v>32</v>
      </c>
      <c r="R66" s="41">
        <v>64</v>
      </c>
      <c r="S66" s="42">
        <f t="shared" si="6"/>
        <v>1</v>
      </c>
      <c r="T66" s="42">
        <f t="shared" si="7"/>
        <v>-0.44827586206896552</v>
      </c>
      <c r="U66" s="41">
        <f t="shared" si="8"/>
        <v>32</v>
      </c>
      <c r="V66" s="41">
        <f t="shared" si="9"/>
        <v>-52</v>
      </c>
      <c r="W66" s="42">
        <f t="shared" si="10"/>
        <v>1.7936566212553914E-4</v>
      </c>
      <c r="X66" s="42">
        <f t="shared" si="19"/>
        <v>1.0724759111855886E-3</v>
      </c>
    </row>
    <row r="67" spans="2:24" x14ac:dyDescent="0.25">
      <c r="B67" s="74" t="s">
        <v>100</v>
      </c>
      <c r="C67" s="70">
        <v>13304</v>
      </c>
      <c r="D67" s="70">
        <v>12672</v>
      </c>
      <c r="E67" s="70">
        <v>5872</v>
      </c>
      <c r="F67" s="70">
        <v>6651</v>
      </c>
      <c r="G67" s="70">
        <v>8522</v>
      </c>
      <c r="H67" s="71">
        <f t="shared" si="0"/>
        <v>0.28131108104044511</v>
      </c>
      <c r="I67" s="71">
        <f t="shared" si="1"/>
        <v>-0.32749368686868685</v>
      </c>
      <c r="J67" s="70">
        <f t="shared" si="2"/>
        <v>1871</v>
      </c>
      <c r="K67" s="70">
        <f t="shared" si="3"/>
        <v>-4150</v>
      </c>
      <c r="L67" s="71">
        <f t="shared" si="4"/>
        <v>2.4393874338056391E-2</v>
      </c>
      <c r="M67" s="71">
        <f t="shared" si="18"/>
        <v>0.14736041223565216</v>
      </c>
      <c r="N67" s="70">
        <v>12181</v>
      </c>
      <c r="O67" s="70">
        <v>0</v>
      </c>
      <c r="P67" s="70">
        <v>4976</v>
      </c>
      <c r="Q67" s="70">
        <v>7813</v>
      </c>
      <c r="R67" s="70">
        <v>8841</v>
      </c>
      <c r="S67" s="71">
        <f t="shared" si="6"/>
        <v>0.13157557916293361</v>
      </c>
      <c r="T67" s="71">
        <f t="shared" si="7"/>
        <v>-0.27419752072900416</v>
      </c>
      <c r="U67" s="70">
        <f t="shared" si="8"/>
        <v>1028</v>
      </c>
      <c r="V67" s="70">
        <f t="shared" si="9"/>
        <v>-3340</v>
      </c>
      <c r="W67" s="71">
        <f t="shared" si="10"/>
        <v>2.4777684669560807E-2</v>
      </c>
      <c r="X67" s="71">
        <f t="shared" si="19"/>
        <v>0.14815249266862171</v>
      </c>
    </row>
    <row r="68" spans="2:24" x14ac:dyDescent="0.25">
      <c r="B68" s="72" t="s">
        <v>114</v>
      </c>
      <c r="C68" s="41">
        <v>0</v>
      </c>
      <c r="D68" s="41">
        <v>0</v>
      </c>
      <c r="E68" s="41">
        <v>0</v>
      </c>
      <c r="F68" s="41">
        <v>0</v>
      </c>
      <c r="G68" s="41">
        <v>1116</v>
      </c>
      <c r="H68" s="42" t="str">
        <f t="shared" si="0"/>
        <v>-</v>
      </c>
      <c r="I68" s="42" t="str">
        <f t="shared" si="1"/>
        <v>-</v>
      </c>
      <c r="J68" s="41">
        <f t="shared" si="2"/>
        <v>1116</v>
      </c>
      <c r="K68" s="41">
        <f t="shared" si="3"/>
        <v>1116</v>
      </c>
      <c r="L68" s="42">
        <f t="shared" si="4"/>
        <v>3.1945040790038641E-3</v>
      </c>
      <c r="M68" s="42">
        <f t="shared" si="18"/>
        <v>1.9297608549048089E-2</v>
      </c>
      <c r="N68" s="41">
        <v>0</v>
      </c>
      <c r="O68" s="41">
        <v>0</v>
      </c>
      <c r="P68" s="41">
        <v>0</v>
      </c>
      <c r="Q68" s="41">
        <v>1145</v>
      </c>
      <c r="R68" s="41">
        <v>1059</v>
      </c>
      <c r="S68" s="42">
        <f t="shared" si="6"/>
        <v>-7.5109170305676876E-2</v>
      </c>
      <c r="T68" s="42" t="str">
        <f t="shared" si="7"/>
        <v>-</v>
      </c>
      <c r="U68" s="41">
        <f t="shared" si="8"/>
        <v>-86</v>
      </c>
      <c r="V68" s="41">
        <f t="shared" si="9"/>
        <v>1059</v>
      </c>
      <c r="W68" s="42">
        <f t="shared" si="10"/>
        <v>2.9679411904835304E-3</v>
      </c>
      <c r="X68" s="42">
        <f t="shared" si="19"/>
        <v>1.7746124842899037E-2</v>
      </c>
    </row>
    <row r="69" spans="2:24" x14ac:dyDescent="0.25">
      <c r="B69" s="72" t="s">
        <v>115</v>
      </c>
      <c r="C69" s="41">
        <v>13304</v>
      </c>
      <c r="D69" s="41">
        <v>12672</v>
      </c>
      <c r="E69" s="41">
        <v>0</v>
      </c>
      <c r="F69" s="41">
        <v>0</v>
      </c>
      <c r="G69" s="41">
        <v>7406</v>
      </c>
      <c r="H69" s="42" t="str">
        <f t="shared" si="0"/>
        <v>-</v>
      </c>
      <c r="I69" s="42">
        <f t="shared" si="1"/>
        <v>-0.41556186868686873</v>
      </c>
      <c r="J69" s="41">
        <f t="shared" si="2"/>
        <v>7406</v>
      </c>
      <c r="K69" s="41">
        <f t="shared" si="3"/>
        <v>-5266</v>
      </c>
      <c r="L69" s="42">
        <f t="shared" si="4"/>
        <v>2.1199370259052525E-2</v>
      </c>
      <c r="M69" s="42">
        <f t="shared" si="18"/>
        <v>0.12806280368660408</v>
      </c>
      <c r="N69" s="41">
        <v>12181</v>
      </c>
      <c r="O69" s="41">
        <v>0</v>
      </c>
      <c r="P69" s="41">
        <v>0</v>
      </c>
      <c r="Q69" s="41">
        <v>6668</v>
      </c>
      <c r="R69" s="41">
        <v>7782</v>
      </c>
      <c r="S69" s="42">
        <f t="shared" si="6"/>
        <v>0.1670665866826635</v>
      </c>
      <c r="T69" s="42">
        <f t="shared" si="7"/>
        <v>-0.36113619571463751</v>
      </c>
      <c r="U69" s="41">
        <f t="shared" si="8"/>
        <v>1114</v>
      </c>
      <c r="V69" s="41">
        <f t="shared" si="9"/>
        <v>-4399</v>
      </c>
      <c r="W69" s="42">
        <f t="shared" si="10"/>
        <v>2.1809743479077277E-2</v>
      </c>
      <c r="X69" s="42">
        <f t="shared" si="19"/>
        <v>0.13040636782572265</v>
      </c>
    </row>
    <row r="70" spans="2:24" x14ac:dyDescent="0.25">
      <c r="B70" s="72" t="s">
        <v>116</v>
      </c>
      <c r="C70" s="41">
        <v>4453</v>
      </c>
      <c r="D70" s="41">
        <v>4925</v>
      </c>
      <c r="E70" s="41">
        <v>0</v>
      </c>
      <c r="F70" s="41">
        <v>0</v>
      </c>
      <c r="G70" s="41">
        <v>3466</v>
      </c>
      <c r="H70" s="42" t="str">
        <f t="shared" si="0"/>
        <v>-</v>
      </c>
      <c r="I70" s="42">
        <f t="shared" si="1"/>
        <v>-0.29624365482233506</v>
      </c>
      <c r="J70" s="41">
        <f t="shared" si="2"/>
        <v>3466</v>
      </c>
      <c r="K70" s="41">
        <f t="shared" si="3"/>
        <v>-1459</v>
      </c>
      <c r="L70" s="42">
        <f t="shared" si="4"/>
        <v>9.9212823815657651E-3</v>
      </c>
      <c r="M70" s="42">
        <f t="shared" si="18"/>
        <v>5.9933253791219242E-2</v>
      </c>
      <c r="N70" s="41">
        <v>4133</v>
      </c>
      <c r="O70" s="41">
        <v>0</v>
      </c>
      <c r="P70" s="41">
        <v>0</v>
      </c>
      <c r="Q70" s="41">
        <v>3116</v>
      </c>
      <c r="R70" s="41">
        <v>3396</v>
      </c>
      <c r="S70" s="42">
        <f t="shared" si="6"/>
        <v>8.9858793324775421E-2</v>
      </c>
      <c r="T70" s="42">
        <f t="shared" si="7"/>
        <v>-0.17832083232518747</v>
      </c>
      <c r="U70" s="41">
        <f t="shared" si="8"/>
        <v>280</v>
      </c>
      <c r="V70" s="41">
        <f t="shared" si="9"/>
        <v>-737</v>
      </c>
      <c r="W70" s="42">
        <f t="shared" si="10"/>
        <v>9.5175904465364218E-3</v>
      </c>
      <c r="X70" s="42">
        <f t="shared" si="19"/>
        <v>5.6908253037285299E-2</v>
      </c>
    </row>
    <row r="71" spans="2:24" x14ac:dyDescent="0.25">
      <c r="B71" s="72" t="s">
        <v>117</v>
      </c>
      <c r="C71" s="41">
        <v>7206</v>
      </c>
      <c r="D71" s="41">
        <v>6104</v>
      </c>
      <c r="E71" s="41">
        <v>0</v>
      </c>
      <c r="F71" s="41">
        <v>0</v>
      </c>
      <c r="G71" s="41">
        <v>2815</v>
      </c>
      <c r="H71" s="42" t="str">
        <f t="shared" ref="H71:H114" si="20">IFERROR(G71/F71-1,"-")</f>
        <v>-</v>
      </c>
      <c r="I71" s="42">
        <f t="shared" ref="I71:I114" si="21">IFERROR(G71/D71-1,"-")</f>
        <v>-0.538826998689384</v>
      </c>
      <c r="J71" s="41">
        <f t="shared" ref="J71:J114" si="22">IFERROR(G71-F71,"-")</f>
        <v>2815</v>
      </c>
      <c r="K71" s="41">
        <f t="shared" ref="K71:K114" si="23">IFERROR(G71-D71,"-")</f>
        <v>-3289</v>
      </c>
      <c r="L71" s="42">
        <f t="shared" ref="L71:L114" si="24">IFERROR(G71/$G$6,"-")</f>
        <v>8.0578216688135113E-3</v>
      </c>
      <c r="M71" s="42">
        <f t="shared" si="18"/>
        <v>4.8676315470941194E-2</v>
      </c>
      <c r="N71" s="41">
        <v>6422</v>
      </c>
      <c r="O71" s="41">
        <v>0</v>
      </c>
      <c r="P71" s="41">
        <v>0</v>
      </c>
      <c r="Q71" s="41">
        <v>2532</v>
      </c>
      <c r="R71" s="41">
        <v>2959</v>
      </c>
      <c r="S71" s="42">
        <f t="shared" ref="S71:S114" si="25">IFERROR(R71/Q71-1,"-")</f>
        <v>0.16864139020537117</v>
      </c>
      <c r="T71" s="42">
        <f t="shared" ref="T71:T114" si="26">IFERROR(R71/N71-1,"-")</f>
        <v>-0.53924011211460599</v>
      </c>
      <c r="U71" s="41">
        <f t="shared" ref="U71:U114" si="27">IFERROR(R71-Q71,"-")</f>
        <v>427</v>
      </c>
      <c r="V71" s="41">
        <f t="shared" ref="V71:V114" si="28">IFERROR(R71-N71,"-")</f>
        <v>-3463</v>
      </c>
      <c r="W71" s="42">
        <f t="shared" ref="W71:W114" si="29">IFERROR(R71/$R$6,"-")</f>
        <v>8.2928592848354743E-3</v>
      </c>
      <c r="X71" s="42">
        <f t="shared" si="19"/>
        <v>4.9585253456221196E-2</v>
      </c>
    </row>
    <row r="72" spans="2:24" x14ac:dyDescent="0.25">
      <c r="B72" s="72" t="s">
        <v>118</v>
      </c>
      <c r="C72" s="41">
        <v>1645</v>
      </c>
      <c r="D72" s="41">
        <v>1643</v>
      </c>
      <c r="E72" s="41">
        <v>0</v>
      </c>
      <c r="F72" s="41">
        <v>0</v>
      </c>
      <c r="G72" s="41">
        <v>1125</v>
      </c>
      <c r="H72" s="42" t="str">
        <f t="shared" si="20"/>
        <v>-</v>
      </c>
      <c r="I72" s="42">
        <f t="shared" si="21"/>
        <v>-0.31527693244065735</v>
      </c>
      <c r="J72" s="41">
        <f t="shared" si="22"/>
        <v>1125</v>
      </c>
      <c r="K72" s="41">
        <f t="shared" si="23"/>
        <v>-518</v>
      </c>
      <c r="L72" s="42">
        <f t="shared" si="24"/>
        <v>3.2202662086732504E-3</v>
      </c>
      <c r="M72" s="42">
        <f t="shared" si="18"/>
        <v>1.9453234424443636E-2</v>
      </c>
      <c r="N72" s="41">
        <v>1626</v>
      </c>
      <c r="O72" s="41">
        <v>0</v>
      </c>
      <c r="P72" s="41">
        <v>0</v>
      </c>
      <c r="Q72" s="41">
        <v>1020</v>
      </c>
      <c r="R72" s="41">
        <v>1427</v>
      </c>
      <c r="S72" s="42">
        <f t="shared" si="25"/>
        <v>0.39901960784313717</v>
      </c>
      <c r="T72" s="42">
        <f t="shared" si="26"/>
        <v>-0.12238622386223863</v>
      </c>
      <c r="U72" s="41">
        <f t="shared" si="27"/>
        <v>407</v>
      </c>
      <c r="V72" s="41">
        <f t="shared" si="28"/>
        <v>-199</v>
      </c>
      <c r="W72" s="42">
        <f t="shared" si="29"/>
        <v>3.9992937477053804E-3</v>
      </c>
      <c r="X72" s="42">
        <f t="shared" si="19"/>
        <v>2.3912861332216172E-2</v>
      </c>
    </row>
    <row r="73" spans="2:24" x14ac:dyDescent="0.25">
      <c r="B73" s="73" t="s">
        <v>105</v>
      </c>
      <c r="C73" s="67">
        <v>7232</v>
      </c>
      <c r="D73" s="67">
        <v>7539</v>
      </c>
      <c r="E73" s="67">
        <v>3129</v>
      </c>
      <c r="F73" s="67">
        <v>3982</v>
      </c>
      <c r="G73" s="67">
        <v>4939</v>
      </c>
      <c r="H73" s="68">
        <f t="shared" si="20"/>
        <v>0.24033149171270729</v>
      </c>
      <c r="I73" s="68">
        <f t="shared" si="21"/>
        <v>-0.34487332537471815</v>
      </c>
      <c r="J73" s="67">
        <f t="shared" si="22"/>
        <v>957</v>
      </c>
      <c r="K73" s="67">
        <f t="shared" si="23"/>
        <v>-2600</v>
      </c>
      <c r="L73" s="68">
        <f t="shared" si="24"/>
        <v>1.4137684270788608E-2</v>
      </c>
      <c r="M73" s="68">
        <f>G73/$G$73</f>
        <v>1</v>
      </c>
      <c r="N73" s="67">
        <v>7570</v>
      </c>
      <c r="O73" s="67">
        <v>34</v>
      </c>
      <c r="P73" s="67">
        <v>2935</v>
      </c>
      <c r="Q73" s="67">
        <v>4930</v>
      </c>
      <c r="R73" s="67">
        <v>4589</v>
      </c>
      <c r="S73" s="68">
        <f t="shared" si="25"/>
        <v>-6.9168356997971636E-2</v>
      </c>
      <c r="T73" s="68">
        <f t="shared" si="26"/>
        <v>-0.39379128137384412</v>
      </c>
      <c r="U73" s="67">
        <f t="shared" si="27"/>
        <v>-341</v>
      </c>
      <c r="V73" s="67">
        <f t="shared" si="28"/>
        <v>-2981</v>
      </c>
      <c r="W73" s="68">
        <f t="shared" si="29"/>
        <v>1.28610784920953E-2</v>
      </c>
      <c r="X73" s="68">
        <f>R73/$R$73</f>
        <v>1</v>
      </c>
    </row>
    <row r="74" spans="2:24" x14ac:dyDescent="0.25">
      <c r="B74" s="74" t="s">
        <v>99</v>
      </c>
      <c r="C74" s="70">
        <v>4186</v>
      </c>
      <c r="D74" s="70">
        <v>4494</v>
      </c>
      <c r="E74" s="70">
        <v>1852</v>
      </c>
      <c r="F74" s="70">
        <v>2433</v>
      </c>
      <c r="G74" s="70">
        <v>3242</v>
      </c>
      <c r="H74" s="71">
        <f t="shared" si="20"/>
        <v>0.33251130291820807</v>
      </c>
      <c r="I74" s="71">
        <f t="shared" si="21"/>
        <v>-0.27859368046283939</v>
      </c>
      <c r="J74" s="70">
        <f t="shared" si="22"/>
        <v>809</v>
      </c>
      <c r="K74" s="70">
        <f t="shared" si="23"/>
        <v>-1252</v>
      </c>
      <c r="L74" s="71">
        <f t="shared" si="24"/>
        <v>9.2800915986832686E-3</v>
      </c>
      <c r="M74" s="71">
        <f t="shared" ref="M74:M86" si="30">G74/$G$6</f>
        <v>9.2800915986832686E-3</v>
      </c>
      <c r="N74" s="70">
        <v>4516</v>
      </c>
      <c r="O74" s="70">
        <v>0</v>
      </c>
      <c r="P74" s="70">
        <v>1499</v>
      </c>
      <c r="Q74" s="70">
        <v>3265</v>
      </c>
      <c r="R74" s="70">
        <v>3129</v>
      </c>
      <c r="S74" s="71">
        <f t="shared" si="25"/>
        <v>-4.1653905053598783E-2</v>
      </c>
      <c r="T74" s="71">
        <f t="shared" si="26"/>
        <v>-0.30713020372010624</v>
      </c>
      <c r="U74" s="70">
        <f t="shared" si="27"/>
        <v>-136</v>
      </c>
      <c r="V74" s="70">
        <f t="shared" si="28"/>
        <v>-1387</v>
      </c>
      <c r="W74" s="71">
        <f t="shared" si="29"/>
        <v>8.7692993248564381E-3</v>
      </c>
      <c r="X74" s="71">
        <f t="shared" ref="X74:X86" si="31">R74/$R$73</f>
        <v>0.68184789714534755</v>
      </c>
    </row>
    <row r="75" spans="2:24" x14ac:dyDescent="0.25">
      <c r="B75" s="72" t="s">
        <v>109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110</v>
      </c>
      <c r="C76" s="41">
        <v>3345</v>
      </c>
      <c r="D76" s="41">
        <v>3686</v>
      </c>
      <c r="E76" s="41">
        <v>0</v>
      </c>
      <c r="F76" s="41">
        <v>0</v>
      </c>
      <c r="G76" s="41">
        <v>2662</v>
      </c>
      <c r="H76" s="42" t="str">
        <f t="shared" si="20"/>
        <v>-</v>
      </c>
      <c r="I76" s="42">
        <f t="shared" si="21"/>
        <v>-0.27780792186652192</v>
      </c>
      <c r="J76" s="41">
        <f t="shared" si="22"/>
        <v>2662</v>
      </c>
      <c r="K76" s="41">
        <f t="shared" si="23"/>
        <v>-1024</v>
      </c>
      <c r="L76" s="42">
        <f t="shared" si="24"/>
        <v>7.6198654644339487E-3</v>
      </c>
      <c r="M76" s="42">
        <f t="shared" si="30"/>
        <v>7.6198654644339487E-3</v>
      </c>
      <c r="N76" s="41">
        <v>3686</v>
      </c>
      <c r="O76" s="41">
        <v>0</v>
      </c>
      <c r="P76" s="41">
        <v>0</v>
      </c>
      <c r="Q76" s="41">
        <v>2662</v>
      </c>
      <c r="R76" s="41">
        <v>2506</v>
      </c>
      <c r="S76" s="42">
        <f t="shared" si="25"/>
        <v>-5.8602554470323032E-2</v>
      </c>
      <c r="T76" s="42">
        <f t="shared" si="26"/>
        <v>-0.32013022246337497</v>
      </c>
      <c r="U76" s="41">
        <f t="shared" si="27"/>
        <v>-156</v>
      </c>
      <c r="V76" s="41">
        <f t="shared" si="28"/>
        <v>-1180</v>
      </c>
      <c r="W76" s="42">
        <f t="shared" si="29"/>
        <v>7.023286707603142E-3</v>
      </c>
      <c r="X76" s="42">
        <f t="shared" si="31"/>
        <v>0.54608847243408154</v>
      </c>
    </row>
    <row r="77" spans="2:24" x14ac:dyDescent="0.25">
      <c r="B77" s="72" t="s">
        <v>115</v>
      </c>
      <c r="C77" s="41">
        <v>841</v>
      </c>
      <c r="D77" s="41">
        <v>808</v>
      </c>
      <c r="E77" s="41">
        <v>394</v>
      </c>
      <c r="F77" s="41">
        <v>474</v>
      </c>
      <c r="G77" s="41">
        <v>580</v>
      </c>
      <c r="H77" s="42">
        <f t="shared" si="20"/>
        <v>0.2236286919831223</v>
      </c>
      <c r="I77" s="42">
        <f t="shared" si="21"/>
        <v>-0.28217821782178221</v>
      </c>
      <c r="J77" s="41">
        <f t="shared" si="22"/>
        <v>106</v>
      </c>
      <c r="K77" s="41">
        <f t="shared" si="23"/>
        <v>-228</v>
      </c>
      <c r="L77" s="42">
        <f t="shared" si="24"/>
        <v>1.6602261342493201E-3</v>
      </c>
      <c r="M77" s="42">
        <f t="shared" si="30"/>
        <v>1.6602261342493201E-3</v>
      </c>
      <c r="N77" s="41">
        <v>830</v>
      </c>
      <c r="O77" s="41">
        <v>0</v>
      </c>
      <c r="P77" s="41">
        <v>451</v>
      </c>
      <c r="Q77" s="41">
        <v>603</v>
      </c>
      <c r="R77" s="41">
        <v>623</v>
      </c>
      <c r="S77" s="42">
        <f t="shared" si="25"/>
        <v>3.3167495854063089E-2</v>
      </c>
      <c r="T77" s="42">
        <f t="shared" si="26"/>
        <v>-0.24939759036144582</v>
      </c>
      <c r="U77" s="41">
        <f t="shared" si="27"/>
        <v>20</v>
      </c>
      <c r="V77" s="41">
        <f t="shared" si="28"/>
        <v>-207</v>
      </c>
      <c r="W77" s="42">
        <f t="shared" si="29"/>
        <v>1.746012617253295E-3</v>
      </c>
      <c r="X77" s="42">
        <f t="shared" si="31"/>
        <v>0.13575942471126606</v>
      </c>
    </row>
    <row r="78" spans="2:24" x14ac:dyDescent="0.25">
      <c r="B78" s="72" t="s">
        <v>111</v>
      </c>
      <c r="C78" s="41">
        <v>630</v>
      </c>
      <c r="D78" s="41">
        <v>611</v>
      </c>
      <c r="E78" s="41">
        <v>0</v>
      </c>
      <c r="F78" s="41">
        <v>0</v>
      </c>
      <c r="G78" s="41">
        <v>425</v>
      </c>
      <c r="H78" s="42" t="str">
        <f t="shared" si="20"/>
        <v>-</v>
      </c>
      <c r="I78" s="42">
        <f t="shared" si="21"/>
        <v>-0.30441898527004907</v>
      </c>
      <c r="J78" s="41">
        <f t="shared" si="22"/>
        <v>425</v>
      </c>
      <c r="K78" s="41">
        <f t="shared" si="23"/>
        <v>-186</v>
      </c>
      <c r="L78" s="42">
        <f t="shared" si="24"/>
        <v>1.2165450121654502E-3</v>
      </c>
      <c r="M78" s="42">
        <f t="shared" si="30"/>
        <v>1.2165450121654502E-3</v>
      </c>
      <c r="N78" s="41">
        <v>633</v>
      </c>
      <c r="O78" s="41">
        <v>0</v>
      </c>
      <c r="P78" s="41">
        <v>0</v>
      </c>
      <c r="Q78" s="41">
        <v>433</v>
      </c>
      <c r="R78" s="41">
        <v>0</v>
      </c>
      <c r="S78" s="42">
        <f t="shared" si="25"/>
        <v>-1</v>
      </c>
      <c r="T78" s="42">
        <f t="shared" si="26"/>
        <v>-1</v>
      </c>
      <c r="U78" s="41">
        <f t="shared" si="27"/>
        <v>-433</v>
      </c>
      <c r="V78" s="41">
        <f t="shared" si="28"/>
        <v>-633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112</v>
      </c>
      <c r="C79" s="41">
        <v>63</v>
      </c>
      <c r="D79" s="41">
        <v>63</v>
      </c>
      <c r="E79" s="41">
        <v>0</v>
      </c>
      <c r="F79" s="41">
        <v>0</v>
      </c>
      <c r="G79" s="41">
        <v>53</v>
      </c>
      <c r="H79" s="42" t="str">
        <f t="shared" si="20"/>
        <v>-</v>
      </c>
      <c r="I79" s="42">
        <f t="shared" si="21"/>
        <v>-0.15873015873015872</v>
      </c>
      <c r="J79" s="41">
        <f t="shared" si="22"/>
        <v>53</v>
      </c>
      <c r="K79" s="41">
        <f t="shared" si="23"/>
        <v>-10</v>
      </c>
      <c r="L79" s="42">
        <f t="shared" si="24"/>
        <v>1.5171031916416203E-4</v>
      </c>
      <c r="M79" s="42">
        <f t="shared" si="30"/>
        <v>1.5171031916416203E-4</v>
      </c>
      <c r="N79" s="41">
        <v>63</v>
      </c>
      <c r="O79" s="41">
        <v>0</v>
      </c>
      <c r="P79" s="41">
        <v>0</v>
      </c>
      <c r="Q79" s="41">
        <v>63</v>
      </c>
      <c r="R79" s="41">
        <v>0</v>
      </c>
      <c r="S79" s="42">
        <f t="shared" si="25"/>
        <v>-1</v>
      </c>
      <c r="T79" s="42">
        <f t="shared" si="26"/>
        <v>-1</v>
      </c>
      <c r="U79" s="41">
        <f t="shared" si="27"/>
        <v>-63</v>
      </c>
      <c r="V79" s="41">
        <f t="shared" si="28"/>
        <v>-63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113</v>
      </c>
      <c r="C80" s="41">
        <v>148</v>
      </c>
      <c r="D80" s="41">
        <v>134</v>
      </c>
      <c r="E80" s="41">
        <v>0</v>
      </c>
      <c r="F80" s="41">
        <v>0</v>
      </c>
      <c r="G80" s="41">
        <v>102</v>
      </c>
      <c r="H80" s="42" t="str">
        <f t="shared" si="20"/>
        <v>-</v>
      </c>
      <c r="I80" s="42">
        <f t="shared" si="21"/>
        <v>-0.23880597014925375</v>
      </c>
      <c r="J80" s="41">
        <f t="shared" si="22"/>
        <v>102</v>
      </c>
      <c r="K80" s="41">
        <f t="shared" si="23"/>
        <v>-32</v>
      </c>
      <c r="L80" s="42">
        <f t="shared" si="24"/>
        <v>2.9197080291970805E-4</v>
      </c>
      <c r="M80" s="42">
        <f t="shared" si="30"/>
        <v>2.9197080291970805E-4</v>
      </c>
      <c r="N80" s="41">
        <v>134</v>
      </c>
      <c r="O80" s="41">
        <v>0</v>
      </c>
      <c r="P80" s="41">
        <v>0</v>
      </c>
      <c r="Q80" s="41">
        <v>107</v>
      </c>
      <c r="R80" s="41">
        <v>0</v>
      </c>
      <c r="S80" s="42">
        <f t="shared" si="25"/>
        <v>-1</v>
      </c>
      <c r="T80" s="42">
        <f t="shared" si="26"/>
        <v>-1</v>
      </c>
      <c r="U80" s="41">
        <f t="shared" si="27"/>
        <v>-107</v>
      </c>
      <c r="V80" s="41">
        <f t="shared" si="28"/>
        <v>-134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100</v>
      </c>
      <c r="C81" s="70">
        <v>3046</v>
      </c>
      <c r="D81" s="70">
        <v>3045</v>
      </c>
      <c r="E81" s="70">
        <v>1277</v>
      </c>
      <c r="F81" s="70">
        <v>1549</v>
      </c>
      <c r="G81" s="70">
        <v>1697</v>
      </c>
      <c r="H81" s="71">
        <f t="shared" si="20"/>
        <v>9.5545513234344792E-2</v>
      </c>
      <c r="I81" s="71">
        <f t="shared" si="21"/>
        <v>-0.44269293924466335</v>
      </c>
      <c r="J81" s="70">
        <f t="shared" si="22"/>
        <v>148</v>
      </c>
      <c r="K81" s="70">
        <f t="shared" si="23"/>
        <v>-1348</v>
      </c>
      <c r="L81" s="71">
        <f t="shared" si="24"/>
        <v>4.8575926721053384E-3</v>
      </c>
      <c r="M81" s="71">
        <f t="shared" si="30"/>
        <v>4.8575926721053384E-3</v>
      </c>
      <c r="N81" s="70">
        <v>3054</v>
      </c>
      <c r="O81" s="70">
        <v>0</v>
      </c>
      <c r="P81" s="70">
        <v>1436</v>
      </c>
      <c r="Q81" s="70">
        <v>1665</v>
      </c>
      <c r="R81" s="70">
        <v>1460</v>
      </c>
      <c r="S81" s="71">
        <f t="shared" si="25"/>
        <v>-0.12312312312312312</v>
      </c>
      <c r="T81" s="71">
        <f t="shared" si="26"/>
        <v>-0.52193844138834322</v>
      </c>
      <c r="U81" s="70">
        <f t="shared" si="27"/>
        <v>-205</v>
      </c>
      <c r="V81" s="70">
        <f t="shared" si="28"/>
        <v>-1594</v>
      </c>
      <c r="W81" s="71">
        <f t="shared" si="29"/>
        <v>4.0917791672388619E-3</v>
      </c>
      <c r="X81" s="71">
        <f t="shared" si="31"/>
        <v>0.31815210285465245</v>
      </c>
    </row>
    <row r="82" spans="2:24" x14ac:dyDescent="0.25">
      <c r="B82" s="72" t="s">
        <v>114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115</v>
      </c>
      <c r="C83" s="41">
        <v>3046</v>
      </c>
      <c r="D83" s="41">
        <v>3045</v>
      </c>
      <c r="E83" s="41">
        <v>1277</v>
      </c>
      <c r="F83" s="41">
        <v>1549</v>
      </c>
      <c r="G83" s="41">
        <v>1697</v>
      </c>
      <c r="H83" s="42">
        <f t="shared" si="20"/>
        <v>9.5545513234344792E-2</v>
      </c>
      <c r="I83" s="42">
        <f t="shared" si="21"/>
        <v>-0.44269293924466335</v>
      </c>
      <c r="J83" s="41">
        <f t="shared" si="22"/>
        <v>148</v>
      </c>
      <c r="K83" s="41">
        <f t="shared" si="23"/>
        <v>-1348</v>
      </c>
      <c r="L83" s="42">
        <f t="shared" si="24"/>
        <v>4.8575926721053384E-3</v>
      </c>
      <c r="M83" s="42">
        <f t="shared" si="30"/>
        <v>4.8575926721053384E-3</v>
      </c>
      <c r="N83" s="41">
        <v>3054</v>
      </c>
      <c r="O83" s="41">
        <v>0</v>
      </c>
      <c r="P83" s="41">
        <v>1436</v>
      </c>
      <c r="Q83" s="41">
        <v>1665</v>
      </c>
      <c r="R83" s="41">
        <v>1460</v>
      </c>
      <c r="S83" s="42">
        <f t="shared" si="25"/>
        <v>-0.12312312312312312</v>
      </c>
      <c r="T83" s="42">
        <f t="shared" si="26"/>
        <v>-0.52193844138834322</v>
      </c>
      <c r="U83" s="41">
        <f t="shared" si="27"/>
        <v>-205</v>
      </c>
      <c r="V83" s="41">
        <f t="shared" si="28"/>
        <v>-1594</v>
      </c>
      <c r="W83" s="42">
        <f t="shared" si="29"/>
        <v>4.0917791672388619E-3</v>
      </c>
      <c r="X83" s="42">
        <f t="shared" si="31"/>
        <v>0.31815210285465245</v>
      </c>
    </row>
    <row r="84" spans="2:24" x14ac:dyDescent="0.25">
      <c r="B84" s="72" t="s">
        <v>116</v>
      </c>
      <c r="C84" s="41">
        <v>1120</v>
      </c>
      <c r="D84" s="41">
        <v>1118</v>
      </c>
      <c r="E84" s="41">
        <v>0</v>
      </c>
      <c r="F84" s="41">
        <v>820</v>
      </c>
      <c r="G84" s="41">
        <v>886</v>
      </c>
      <c r="H84" s="42">
        <f t="shared" si="20"/>
        <v>8.0487804878048852E-2</v>
      </c>
      <c r="I84" s="42">
        <f t="shared" si="21"/>
        <v>-0.20751341681574242</v>
      </c>
      <c r="J84" s="41">
        <f t="shared" si="22"/>
        <v>66</v>
      </c>
      <c r="K84" s="41">
        <f t="shared" si="23"/>
        <v>-232</v>
      </c>
      <c r="L84" s="42">
        <f t="shared" si="24"/>
        <v>2.536138543008444E-3</v>
      </c>
      <c r="M84" s="42">
        <f t="shared" si="30"/>
        <v>2.536138543008444E-3</v>
      </c>
      <c r="N84" s="41">
        <v>1120</v>
      </c>
      <c r="O84" s="41">
        <v>0</v>
      </c>
      <c r="P84" s="41">
        <v>676</v>
      </c>
      <c r="Q84" s="41">
        <v>856</v>
      </c>
      <c r="R84" s="41">
        <v>462</v>
      </c>
      <c r="S84" s="42">
        <f t="shared" si="25"/>
        <v>-0.46028037383177567</v>
      </c>
      <c r="T84" s="42">
        <f t="shared" si="26"/>
        <v>-0.58750000000000002</v>
      </c>
      <c r="U84" s="41">
        <f t="shared" si="27"/>
        <v>-394</v>
      </c>
      <c r="V84" s="41">
        <f t="shared" si="28"/>
        <v>-658</v>
      </c>
      <c r="W84" s="42">
        <f t="shared" si="29"/>
        <v>1.2947958734687358E-3</v>
      </c>
      <c r="X84" s="42">
        <f t="shared" si="31"/>
        <v>0.10067552843756809</v>
      </c>
    </row>
    <row r="85" spans="2:24" x14ac:dyDescent="0.25">
      <c r="B85" s="72" t="s">
        <v>117</v>
      </c>
      <c r="C85" s="41">
        <v>948</v>
      </c>
      <c r="D85" s="41">
        <v>943</v>
      </c>
      <c r="E85" s="41">
        <v>0</v>
      </c>
      <c r="F85" s="41">
        <v>252</v>
      </c>
      <c r="G85" s="41">
        <v>238</v>
      </c>
      <c r="H85" s="42">
        <f t="shared" si="20"/>
        <v>-5.555555555555558E-2</v>
      </c>
      <c r="I85" s="42">
        <f t="shared" si="21"/>
        <v>-0.7476139978791092</v>
      </c>
      <c r="J85" s="41">
        <f t="shared" si="22"/>
        <v>-14</v>
      </c>
      <c r="K85" s="41">
        <f t="shared" si="23"/>
        <v>-705</v>
      </c>
      <c r="L85" s="42">
        <f t="shared" si="24"/>
        <v>6.8126520681265209E-4</v>
      </c>
      <c r="M85" s="42">
        <f t="shared" si="30"/>
        <v>6.8126520681265209E-4</v>
      </c>
      <c r="N85" s="41">
        <v>950</v>
      </c>
      <c r="O85" s="41">
        <v>0</v>
      </c>
      <c r="P85" s="41">
        <v>279</v>
      </c>
      <c r="Q85" s="41">
        <v>240</v>
      </c>
      <c r="R85" s="41">
        <v>385</v>
      </c>
      <c r="S85" s="42">
        <f t="shared" si="25"/>
        <v>0.60416666666666674</v>
      </c>
      <c r="T85" s="42">
        <f t="shared" si="26"/>
        <v>-0.59473684210526323</v>
      </c>
      <c r="U85" s="41">
        <f t="shared" si="27"/>
        <v>145</v>
      </c>
      <c r="V85" s="41">
        <f t="shared" si="28"/>
        <v>-565</v>
      </c>
      <c r="W85" s="42">
        <f t="shared" si="29"/>
        <v>1.0789965612239465E-3</v>
      </c>
      <c r="X85" s="42">
        <f t="shared" si="31"/>
        <v>8.3896273697973409E-2</v>
      </c>
    </row>
    <row r="86" spans="2:24" x14ac:dyDescent="0.25">
      <c r="B86" s="72" t="s">
        <v>118</v>
      </c>
      <c r="C86" s="41">
        <v>978</v>
      </c>
      <c r="D86" s="41">
        <v>984</v>
      </c>
      <c r="E86" s="41">
        <v>0</v>
      </c>
      <c r="F86" s="41">
        <v>477</v>
      </c>
      <c r="G86" s="41">
        <v>573</v>
      </c>
      <c r="H86" s="42">
        <f t="shared" si="20"/>
        <v>0.20125786163522008</v>
      </c>
      <c r="I86" s="42">
        <f t="shared" si="21"/>
        <v>-0.41768292682926833</v>
      </c>
      <c r="J86" s="41">
        <f t="shared" si="22"/>
        <v>96</v>
      </c>
      <c r="K86" s="41">
        <f t="shared" si="23"/>
        <v>-411</v>
      </c>
      <c r="L86" s="42">
        <f t="shared" si="24"/>
        <v>1.6401889222842421E-3</v>
      </c>
      <c r="M86" s="42">
        <f t="shared" si="30"/>
        <v>1.6401889222842421E-3</v>
      </c>
      <c r="N86" s="41">
        <v>984</v>
      </c>
      <c r="O86" s="41">
        <v>0</v>
      </c>
      <c r="P86" s="41">
        <v>481</v>
      </c>
      <c r="Q86" s="41">
        <v>569</v>
      </c>
      <c r="R86" s="41">
        <v>613</v>
      </c>
      <c r="S86" s="42">
        <f t="shared" si="25"/>
        <v>7.7328646748682006E-2</v>
      </c>
      <c r="T86" s="42">
        <f t="shared" si="26"/>
        <v>-0.37703252032520329</v>
      </c>
      <c r="U86" s="41">
        <f t="shared" si="27"/>
        <v>44</v>
      </c>
      <c r="V86" s="41">
        <f t="shared" si="28"/>
        <v>-371</v>
      </c>
      <c r="W86" s="42">
        <f t="shared" si="29"/>
        <v>1.7179867325461797E-3</v>
      </c>
      <c r="X86" s="42">
        <f t="shared" si="31"/>
        <v>0.13358030071911092</v>
      </c>
    </row>
    <row r="87" spans="2:24" x14ac:dyDescent="0.25">
      <c r="B87" s="73" t="s">
        <v>106</v>
      </c>
      <c r="C87" s="67">
        <v>5027</v>
      </c>
      <c r="D87" s="67">
        <v>5041</v>
      </c>
      <c r="E87" s="67">
        <v>2757</v>
      </c>
      <c r="F87" s="67">
        <v>3171</v>
      </c>
      <c r="G87" s="67">
        <v>3272</v>
      </c>
      <c r="H87" s="68">
        <f t="shared" si="20"/>
        <v>3.1851151056448979E-2</v>
      </c>
      <c r="I87" s="68">
        <f t="shared" si="21"/>
        <v>-0.35092243602459827</v>
      </c>
      <c r="J87" s="67">
        <f t="shared" si="22"/>
        <v>101</v>
      </c>
      <c r="K87" s="67">
        <f t="shared" si="23"/>
        <v>-1769</v>
      </c>
      <c r="L87" s="68">
        <f t="shared" si="24"/>
        <v>9.3659653642478892E-3</v>
      </c>
      <c r="M87" s="68">
        <v>1.386939076236845E-2</v>
      </c>
      <c r="N87" s="67">
        <v>5049</v>
      </c>
      <c r="O87" s="67">
        <v>0</v>
      </c>
      <c r="P87" s="67">
        <v>3135</v>
      </c>
      <c r="Q87" s="67">
        <v>3249</v>
      </c>
      <c r="R87" s="67">
        <v>3646</v>
      </c>
      <c r="S87" s="68">
        <f t="shared" si="25"/>
        <v>0.12219144352108335</v>
      </c>
      <c r="T87" s="68">
        <f t="shared" si="26"/>
        <v>-0.277876807288572</v>
      </c>
      <c r="U87" s="67">
        <f t="shared" si="27"/>
        <v>397</v>
      </c>
      <c r="V87" s="67">
        <f t="shared" si="28"/>
        <v>-1403</v>
      </c>
      <c r="W87" s="68">
        <f t="shared" si="29"/>
        <v>1.0218237564214309E-2</v>
      </c>
      <c r="X87" s="68">
        <f>R87/$R$87</f>
        <v>1</v>
      </c>
    </row>
    <row r="88" spans="2:24" x14ac:dyDescent="0.25">
      <c r="B88" s="74" t="s">
        <v>99</v>
      </c>
      <c r="C88" s="70">
        <v>1954</v>
      </c>
      <c r="D88" s="70">
        <v>1976</v>
      </c>
      <c r="E88" s="70">
        <v>1185</v>
      </c>
      <c r="F88" s="70">
        <v>1591</v>
      </c>
      <c r="G88" s="70">
        <v>1621</v>
      </c>
      <c r="H88" s="71">
        <f t="shared" si="20"/>
        <v>1.8856065367693242E-2</v>
      </c>
      <c r="I88" s="71">
        <f t="shared" si="21"/>
        <v>-0.17965587044534415</v>
      </c>
      <c r="J88" s="70">
        <f t="shared" si="22"/>
        <v>30</v>
      </c>
      <c r="K88" s="70">
        <f t="shared" si="23"/>
        <v>-355</v>
      </c>
      <c r="L88" s="71">
        <f t="shared" si="24"/>
        <v>4.6400457993416343E-3</v>
      </c>
      <c r="M88" s="71">
        <f t="shared" ref="M88:M100" si="32">G88/$G$6</f>
        <v>4.6400457993416343E-3</v>
      </c>
      <c r="N88" s="70">
        <v>1972</v>
      </c>
      <c r="O88" s="70">
        <v>0</v>
      </c>
      <c r="P88" s="70">
        <v>1610</v>
      </c>
      <c r="Q88" s="70">
        <v>1628</v>
      </c>
      <c r="R88" s="70">
        <v>1679</v>
      </c>
      <c r="S88" s="71">
        <f t="shared" si="25"/>
        <v>3.1326781326781239E-2</v>
      </c>
      <c r="T88" s="71">
        <f t="shared" si="26"/>
        <v>-0.14858012170385393</v>
      </c>
      <c r="U88" s="70">
        <f t="shared" si="27"/>
        <v>51</v>
      </c>
      <c r="V88" s="70">
        <f t="shared" si="28"/>
        <v>-293</v>
      </c>
      <c r="W88" s="71">
        <f t="shared" si="29"/>
        <v>4.7055460423246912E-3</v>
      </c>
      <c r="X88" s="71">
        <f t="shared" ref="X88:X100" si="33">R88/$R$87</f>
        <v>0.46050466264399342</v>
      </c>
    </row>
    <row r="89" spans="2:24" x14ac:dyDescent="0.25">
      <c r="B89" s="72" t="s">
        <v>109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110</v>
      </c>
      <c r="C90" s="41">
        <v>1182</v>
      </c>
      <c r="D90" s="41">
        <v>1200</v>
      </c>
      <c r="E90" s="41">
        <v>0</v>
      </c>
      <c r="F90" s="41">
        <v>0</v>
      </c>
      <c r="G90" s="41">
        <v>1110</v>
      </c>
      <c r="H90" s="42" t="str">
        <f t="shared" si="20"/>
        <v>-</v>
      </c>
      <c r="I90" s="42">
        <f t="shared" si="21"/>
        <v>-7.4999999999999956E-2</v>
      </c>
      <c r="J90" s="41">
        <f t="shared" si="22"/>
        <v>1110</v>
      </c>
      <c r="K90" s="41">
        <f t="shared" si="23"/>
        <v>-90</v>
      </c>
      <c r="L90" s="42">
        <f t="shared" si="24"/>
        <v>3.1773293258909401E-3</v>
      </c>
      <c r="M90" s="42">
        <f t="shared" si="32"/>
        <v>3.1773293258909401E-3</v>
      </c>
      <c r="N90" s="41">
        <v>1200</v>
      </c>
      <c r="O90" s="41">
        <v>0</v>
      </c>
      <c r="P90" s="41">
        <v>0</v>
      </c>
      <c r="Q90" s="41">
        <v>1110</v>
      </c>
      <c r="R90" s="41">
        <v>1110</v>
      </c>
      <c r="S90" s="42">
        <f t="shared" si="25"/>
        <v>0</v>
      </c>
      <c r="T90" s="42">
        <f t="shared" si="26"/>
        <v>-7.4999999999999956E-2</v>
      </c>
      <c r="U90" s="41">
        <f t="shared" si="27"/>
        <v>0</v>
      </c>
      <c r="V90" s="41">
        <f t="shared" si="28"/>
        <v>-90</v>
      </c>
      <c r="W90" s="42">
        <f t="shared" si="29"/>
        <v>3.1108732024898197E-3</v>
      </c>
      <c r="X90" s="42">
        <f t="shared" si="33"/>
        <v>0.30444322545255076</v>
      </c>
    </row>
    <row r="91" spans="2:24" x14ac:dyDescent="0.25">
      <c r="B91" s="72" t="s">
        <v>115</v>
      </c>
      <c r="C91" s="41">
        <v>772</v>
      </c>
      <c r="D91" s="41">
        <v>776</v>
      </c>
      <c r="E91" s="41">
        <v>320</v>
      </c>
      <c r="F91" s="41">
        <v>481</v>
      </c>
      <c r="G91" s="41">
        <v>511</v>
      </c>
      <c r="H91" s="42">
        <f t="shared" si="20"/>
        <v>6.2370062370062263E-2</v>
      </c>
      <c r="I91" s="42">
        <f t="shared" si="21"/>
        <v>-0.34149484536082475</v>
      </c>
      <c r="J91" s="41">
        <f t="shared" si="22"/>
        <v>30</v>
      </c>
      <c r="K91" s="41">
        <f t="shared" si="23"/>
        <v>-265</v>
      </c>
      <c r="L91" s="42">
        <f t="shared" si="24"/>
        <v>1.4627164734506942E-3</v>
      </c>
      <c r="M91" s="42">
        <f t="shared" si="32"/>
        <v>1.4627164734506942E-3</v>
      </c>
      <c r="N91" s="41">
        <v>772</v>
      </c>
      <c r="O91" s="41">
        <v>0</v>
      </c>
      <c r="P91" s="41">
        <v>500</v>
      </c>
      <c r="Q91" s="41">
        <v>518</v>
      </c>
      <c r="R91" s="41">
        <v>569</v>
      </c>
      <c r="S91" s="42">
        <f t="shared" si="25"/>
        <v>9.845559845559837E-2</v>
      </c>
      <c r="T91" s="42">
        <f t="shared" si="26"/>
        <v>-0.26295336787564771</v>
      </c>
      <c r="U91" s="41">
        <f t="shared" si="27"/>
        <v>51</v>
      </c>
      <c r="V91" s="41">
        <f t="shared" si="28"/>
        <v>-203</v>
      </c>
      <c r="W91" s="42">
        <f t="shared" si="29"/>
        <v>1.5946728398348715E-3</v>
      </c>
      <c r="X91" s="42">
        <f t="shared" si="33"/>
        <v>0.15606143719144266</v>
      </c>
    </row>
    <row r="92" spans="2:24" x14ac:dyDescent="0.25">
      <c r="B92" s="72" t="s">
        <v>111</v>
      </c>
      <c r="C92" s="41">
        <v>333</v>
      </c>
      <c r="D92" s="41">
        <v>333</v>
      </c>
      <c r="E92" s="41">
        <v>0</v>
      </c>
      <c r="F92" s="41">
        <v>0</v>
      </c>
      <c r="G92" s="41">
        <v>333</v>
      </c>
      <c r="H92" s="42" t="str">
        <f t="shared" si="20"/>
        <v>-</v>
      </c>
      <c r="I92" s="42">
        <f t="shared" si="21"/>
        <v>0</v>
      </c>
      <c r="J92" s="41">
        <f t="shared" si="22"/>
        <v>333</v>
      </c>
      <c r="K92" s="41">
        <f t="shared" si="23"/>
        <v>0</v>
      </c>
      <c r="L92" s="42">
        <f t="shared" si="24"/>
        <v>9.5319879776728208E-4</v>
      </c>
      <c r="M92" s="42">
        <f t="shared" si="32"/>
        <v>9.5319879776728208E-4</v>
      </c>
      <c r="N92" s="41">
        <v>333</v>
      </c>
      <c r="O92" s="41">
        <v>0</v>
      </c>
      <c r="P92" s="41">
        <v>0</v>
      </c>
      <c r="Q92" s="41">
        <v>333</v>
      </c>
      <c r="R92" s="41">
        <v>333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9.3326196074694587E-4</v>
      </c>
      <c r="X92" s="42">
        <f t="shared" si="33"/>
        <v>9.1332967635765219E-2</v>
      </c>
    </row>
    <row r="93" spans="2:24" x14ac:dyDescent="0.25">
      <c r="B93" s="72" t="s">
        <v>112</v>
      </c>
      <c r="C93" s="41">
        <v>168</v>
      </c>
      <c r="D93" s="41">
        <v>168</v>
      </c>
      <c r="E93" s="41">
        <v>0</v>
      </c>
      <c r="F93" s="41">
        <v>0</v>
      </c>
      <c r="G93" s="41">
        <v>84</v>
      </c>
      <c r="H93" s="42" t="str">
        <f t="shared" si="20"/>
        <v>-</v>
      </c>
      <c r="I93" s="42">
        <f t="shared" si="21"/>
        <v>-0.5</v>
      </c>
      <c r="J93" s="41">
        <f t="shared" si="22"/>
        <v>84</v>
      </c>
      <c r="K93" s="41">
        <f t="shared" si="23"/>
        <v>-84</v>
      </c>
      <c r="L93" s="42">
        <f t="shared" si="24"/>
        <v>2.4044654358093602E-4</v>
      </c>
      <c r="M93" s="42">
        <f t="shared" si="32"/>
        <v>2.4044654358093602E-4</v>
      </c>
      <c r="N93" s="41">
        <v>168</v>
      </c>
      <c r="O93" s="41">
        <v>0</v>
      </c>
      <c r="P93" s="41">
        <v>0</v>
      </c>
      <c r="Q93" s="41">
        <v>87</v>
      </c>
      <c r="R93" s="41">
        <v>102</v>
      </c>
      <c r="S93" s="42">
        <f t="shared" si="25"/>
        <v>0.17241379310344818</v>
      </c>
      <c r="T93" s="42">
        <f t="shared" si="26"/>
        <v>-0.3928571428571429</v>
      </c>
      <c r="U93" s="41">
        <f t="shared" si="27"/>
        <v>15</v>
      </c>
      <c r="V93" s="41">
        <f t="shared" si="28"/>
        <v>-66</v>
      </c>
      <c r="W93" s="42">
        <f t="shared" si="29"/>
        <v>2.8586402401257799E-4</v>
      </c>
      <c r="X93" s="42">
        <f t="shared" si="33"/>
        <v>2.7975863960504662E-2</v>
      </c>
    </row>
    <row r="94" spans="2:24" x14ac:dyDescent="0.25">
      <c r="B94" s="72" t="s">
        <v>113</v>
      </c>
      <c r="C94" s="41">
        <v>271</v>
      </c>
      <c r="D94" s="41">
        <v>275</v>
      </c>
      <c r="E94" s="41">
        <v>0</v>
      </c>
      <c r="F94" s="41">
        <v>0</v>
      </c>
      <c r="G94" s="41">
        <v>94</v>
      </c>
      <c r="H94" s="42" t="str">
        <f t="shared" si="20"/>
        <v>-</v>
      </c>
      <c r="I94" s="42">
        <f t="shared" si="21"/>
        <v>-0.6581818181818182</v>
      </c>
      <c r="J94" s="41">
        <f t="shared" si="22"/>
        <v>94</v>
      </c>
      <c r="K94" s="41">
        <f t="shared" si="23"/>
        <v>-181</v>
      </c>
      <c r="L94" s="42">
        <f t="shared" si="24"/>
        <v>2.6907113210247605E-4</v>
      </c>
      <c r="M94" s="42">
        <f t="shared" si="32"/>
        <v>2.6907113210247605E-4</v>
      </c>
      <c r="N94" s="41">
        <v>271</v>
      </c>
      <c r="O94" s="41">
        <v>0</v>
      </c>
      <c r="P94" s="41">
        <v>0</v>
      </c>
      <c r="Q94" s="41">
        <v>98</v>
      </c>
      <c r="R94" s="41">
        <v>134</v>
      </c>
      <c r="S94" s="42">
        <f t="shared" si="25"/>
        <v>0.36734693877551017</v>
      </c>
      <c r="T94" s="42">
        <f t="shared" si="26"/>
        <v>-0.50553505535055354</v>
      </c>
      <c r="U94" s="41">
        <f t="shared" si="27"/>
        <v>36</v>
      </c>
      <c r="V94" s="41">
        <f t="shared" si="28"/>
        <v>-137</v>
      </c>
      <c r="W94" s="42">
        <f t="shared" si="29"/>
        <v>3.7554685507534759E-4</v>
      </c>
      <c r="X94" s="42">
        <f t="shared" si="33"/>
        <v>3.6752605595172794E-2</v>
      </c>
    </row>
    <row r="95" spans="2:24" x14ac:dyDescent="0.25">
      <c r="B95" s="74" t="s">
        <v>100</v>
      </c>
      <c r="C95" s="70">
        <v>3073</v>
      </c>
      <c r="D95" s="70">
        <v>3065</v>
      </c>
      <c r="E95" s="70">
        <v>1572</v>
      </c>
      <c r="F95" s="70">
        <v>1579</v>
      </c>
      <c r="G95" s="70">
        <v>1651</v>
      </c>
      <c r="H95" s="71">
        <f t="shared" si="20"/>
        <v>4.5598480050665025E-2</v>
      </c>
      <c r="I95" s="71">
        <f t="shared" si="21"/>
        <v>-0.46133768352365412</v>
      </c>
      <c r="J95" s="70">
        <f t="shared" si="22"/>
        <v>72</v>
      </c>
      <c r="K95" s="70">
        <f t="shared" si="23"/>
        <v>-1414</v>
      </c>
      <c r="L95" s="71">
        <f t="shared" si="24"/>
        <v>4.7259195649062549E-3</v>
      </c>
      <c r="M95" s="71">
        <f t="shared" si="32"/>
        <v>4.7259195649062549E-3</v>
      </c>
      <c r="N95" s="70">
        <v>3077</v>
      </c>
      <c r="O95" s="70">
        <v>0</v>
      </c>
      <c r="P95" s="70">
        <v>1525</v>
      </c>
      <c r="Q95" s="70">
        <v>1621</v>
      </c>
      <c r="R95" s="70">
        <v>1967</v>
      </c>
      <c r="S95" s="71">
        <f t="shared" si="25"/>
        <v>0.21344848858729182</v>
      </c>
      <c r="T95" s="71">
        <f t="shared" si="26"/>
        <v>-0.36074098147546307</v>
      </c>
      <c r="U95" s="70">
        <f t="shared" si="27"/>
        <v>346</v>
      </c>
      <c r="V95" s="70">
        <f t="shared" si="28"/>
        <v>-1110</v>
      </c>
      <c r="W95" s="71">
        <f t="shared" si="29"/>
        <v>5.5126915218896176E-3</v>
      </c>
      <c r="X95" s="71">
        <f t="shared" si="33"/>
        <v>0.53949533735600663</v>
      </c>
    </row>
    <row r="96" spans="2:24" x14ac:dyDescent="0.25">
      <c r="B96" s="72" t="s">
        <v>114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115</v>
      </c>
      <c r="C97" s="41">
        <v>3073</v>
      </c>
      <c r="D97" s="41">
        <v>3065</v>
      </c>
      <c r="E97" s="41">
        <v>1572</v>
      </c>
      <c r="F97" s="41">
        <v>1579</v>
      </c>
      <c r="G97" s="41">
        <v>1651</v>
      </c>
      <c r="H97" s="42">
        <f t="shared" si="20"/>
        <v>4.5598480050665025E-2</v>
      </c>
      <c r="I97" s="42">
        <f t="shared" si="21"/>
        <v>-0.46133768352365412</v>
      </c>
      <c r="J97" s="41">
        <f t="shared" si="22"/>
        <v>72</v>
      </c>
      <c r="K97" s="41">
        <f t="shared" si="23"/>
        <v>-1414</v>
      </c>
      <c r="L97" s="42">
        <f t="shared" si="24"/>
        <v>4.7259195649062549E-3</v>
      </c>
      <c r="M97" s="42">
        <f t="shared" si="32"/>
        <v>4.7259195649062549E-3</v>
      </c>
      <c r="N97" s="41">
        <v>3077</v>
      </c>
      <c r="O97" s="41">
        <v>0</v>
      </c>
      <c r="P97" s="41">
        <v>1525</v>
      </c>
      <c r="Q97" s="41">
        <v>1621</v>
      </c>
      <c r="R97" s="41">
        <v>1967</v>
      </c>
      <c r="S97" s="42">
        <f t="shared" si="25"/>
        <v>0.21344848858729182</v>
      </c>
      <c r="T97" s="42">
        <f t="shared" si="26"/>
        <v>-0.36074098147546307</v>
      </c>
      <c r="U97" s="41">
        <f t="shared" si="27"/>
        <v>346</v>
      </c>
      <c r="V97" s="41">
        <f t="shared" si="28"/>
        <v>-1110</v>
      </c>
      <c r="W97" s="42">
        <f t="shared" si="29"/>
        <v>5.5126915218896176E-3</v>
      </c>
      <c r="X97" s="42">
        <f t="shared" si="33"/>
        <v>0.53949533735600663</v>
      </c>
    </row>
    <row r="98" spans="2:24" x14ac:dyDescent="0.25">
      <c r="B98" s="72" t="s">
        <v>116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117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118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107</v>
      </c>
      <c r="C101" s="67">
        <v>746</v>
      </c>
      <c r="D101" s="67">
        <v>745</v>
      </c>
      <c r="E101" s="67">
        <v>395</v>
      </c>
      <c r="F101" s="67">
        <v>582</v>
      </c>
      <c r="G101" s="67">
        <v>717</v>
      </c>
      <c r="H101" s="68">
        <f t="shared" si="20"/>
        <v>0.231958762886598</v>
      </c>
      <c r="I101" s="68">
        <f t="shared" si="21"/>
        <v>-3.7583892617449655E-2</v>
      </c>
      <c r="J101" s="67">
        <f t="shared" si="22"/>
        <v>135</v>
      </c>
      <c r="K101" s="67">
        <f t="shared" si="23"/>
        <v>-28</v>
      </c>
      <c r="L101" s="68">
        <f t="shared" si="24"/>
        <v>2.0523829969944182E-3</v>
      </c>
      <c r="M101" s="68">
        <v>2.1506018698288481E-3</v>
      </c>
      <c r="N101" s="67">
        <v>749</v>
      </c>
      <c r="O101" s="67">
        <v>72</v>
      </c>
      <c r="P101" s="67">
        <v>552</v>
      </c>
      <c r="Q101" s="67">
        <v>711</v>
      </c>
      <c r="R101" s="67">
        <v>798</v>
      </c>
      <c r="S101" s="68">
        <f t="shared" si="25"/>
        <v>0.1223628691983123</v>
      </c>
      <c r="T101" s="68">
        <f t="shared" si="26"/>
        <v>6.5420560747663448E-2</v>
      </c>
      <c r="U101" s="67">
        <f t="shared" si="27"/>
        <v>87</v>
      </c>
      <c r="V101" s="67">
        <f t="shared" si="28"/>
        <v>49</v>
      </c>
      <c r="W101" s="68">
        <f t="shared" si="29"/>
        <v>2.2364655996278161E-3</v>
      </c>
      <c r="X101" s="68">
        <f>R101/$R$101</f>
        <v>1</v>
      </c>
    </row>
    <row r="102" spans="2:24" x14ac:dyDescent="0.25">
      <c r="B102" s="74" t="s">
        <v>99</v>
      </c>
      <c r="C102" s="70">
        <v>255</v>
      </c>
      <c r="D102" s="70">
        <v>252</v>
      </c>
      <c r="E102" s="70">
        <v>164</v>
      </c>
      <c r="F102" s="70">
        <v>243</v>
      </c>
      <c r="G102" s="70">
        <v>312</v>
      </c>
      <c r="H102" s="71">
        <f t="shared" si="20"/>
        <v>0.28395061728395055</v>
      </c>
      <c r="I102" s="71">
        <f t="shared" si="21"/>
        <v>0.23809523809523814</v>
      </c>
      <c r="J102" s="70">
        <f t="shared" si="22"/>
        <v>69</v>
      </c>
      <c r="K102" s="70">
        <f t="shared" si="23"/>
        <v>60</v>
      </c>
      <c r="L102" s="71">
        <f t="shared" si="24"/>
        <v>8.9308716187204808E-4</v>
      </c>
      <c r="M102" s="71">
        <f t="shared" ref="M102:M114" si="34">G102/$G$6</f>
        <v>8.9308716187204808E-4</v>
      </c>
      <c r="N102" s="70">
        <v>255</v>
      </c>
      <c r="O102" s="70">
        <v>0</v>
      </c>
      <c r="P102" s="70">
        <v>221</v>
      </c>
      <c r="Q102" s="70">
        <v>312</v>
      </c>
      <c r="R102" s="70">
        <v>325</v>
      </c>
      <c r="S102" s="71">
        <f t="shared" si="25"/>
        <v>4.1666666666666741E-2</v>
      </c>
      <c r="T102" s="71">
        <f t="shared" si="26"/>
        <v>0.27450980392156854</v>
      </c>
      <c r="U102" s="70">
        <f t="shared" si="27"/>
        <v>13</v>
      </c>
      <c r="V102" s="70">
        <f t="shared" si="28"/>
        <v>70</v>
      </c>
      <c r="W102" s="71">
        <f t="shared" si="29"/>
        <v>9.1084125298125347E-4</v>
      </c>
      <c r="X102" s="71">
        <f t="shared" ref="X102:X114" si="35">R102/$R$101</f>
        <v>0.40726817042606517</v>
      </c>
    </row>
    <row r="103" spans="2:24" x14ac:dyDescent="0.25">
      <c r="B103" s="72" t="s">
        <v>109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115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112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113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100</v>
      </c>
      <c r="C109" s="70">
        <v>491</v>
      </c>
      <c r="D109" s="70">
        <v>493</v>
      </c>
      <c r="E109" s="70">
        <v>231</v>
      </c>
      <c r="F109" s="70">
        <v>339</v>
      </c>
      <c r="G109" s="70">
        <v>405</v>
      </c>
      <c r="H109" s="71">
        <f t="shared" si="20"/>
        <v>0.19469026548672574</v>
      </c>
      <c r="I109" s="71">
        <f t="shared" si="21"/>
        <v>-0.17849898580121704</v>
      </c>
      <c r="J109" s="70">
        <f t="shared" si="22"/>
        <v>66</v>
      </c>
      <c r="K109" s="70">
        <f t="shared" si="23"/>
        <v>-88</v>
      </c>
      <c r="L109" s="71">
        <f t="shared" si="24"/>
        <v>1.1592958351223702E-3</v>
      </c>
      <c r="M109" s="71">
        <f t="shared" si="34"/>
        <v>1.1592958351223702E-3</v>
      </c>
      <c r="N109" s="70">
        <v>494</v>
      </c>
      <c r="O109" s="70">
        <v>0</v>
      </c>
      <c r="P109" s="70">
        <v>331</v>
      </c>
      <c r="Q109" s="70">
        <v>399</v>
      </c>
      <c r="R109" s="70">
        <v>473</v>
      </c>
      <c r="S109" s="71">
        <f t="shared" si="25"/>
        <v>0.18546365914786977</v>
      </c>
      <c r="T109" s="71">
        <f t="shared" si="26"/>
        <v>-4.2510121457489891E-2</v>
      </c>
      <c r="U109" s="70">
        <f t="shared" si="27"/>
        <v>74</v>
      </c>
      <c r="V109" s="70">
        <f t="shared" si="28"/>
        <v>-21</v>
      </c>
      <c r="W109" s="71">
        <f t="shared" si="29"/>
        <v>1.3256243466465629E-3</v>
      </c>
      <c r="X109" s="71">
        <f t="shared" si="35"/>
        <v>0.59273182957393489</v>
      </c>
    </row>
    <row r="110" spans="2:24" x14ac:dyDescent="0.25">
      <c r="B110" s="72" t="s">
        <v>114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115</v>
      </c>
      <c r="C111" s="41">
        <v>491</v>
      </c>
      <c r="D111" s="41">
        <v>493</v>
      </c>
      <c r="E111" s="41">
        <v>231</v>
      </c>
      <c r="F111" s="41">
        <v>339</v>
      </c>
      <c r="G111" s="41">
        <v>405</v>
      </c>
      <c r="H111" s="42">
        <f t="shared" si="20"/>
        <v>0.19469026548672574</v>
      </c>
      <c r="I111" s="42">
        <f t="shared" si="21"/>
        <v>-0.17849898580121704</v>
      </c>
      <c r="J111" s="41">
        <f t="shared" si="22"/>
        <v>66</v>
      </c>
      <c r="K111" s="41">
        <f t="shared" si="23"/>
        <v>-88</v>
      </c>
      <c r="L111" s="42">
        <f t="shared" si="24"/>
        <v>1.1592958351223702E-3</v>
      </c>
      <c r="M111" s="42">
        <f t="shared" si="34"/>
        <v>1.1592958351223702E-3</v>
      </c>
      <c r="N111" s="41">
        <v>494</v>
      </c>
      <c r="O111" s="41">
        <v>0</v>
      </c>
      <c r="P111" s="41">
        <v>331</v>
      </c>
      <c r="Q111" s="41">
        <v>399</v>
      </c>
      <c r="R111" s="41">
        <v>473</v>
      </c>
      <c r="S111" s="42">
        <f t="shared" si="25"/>
        <v>0.18546365914786977</v>
      </c>
      <c r="T111" s="42">
        <f t="shared" si="26"/>
        <v>-4.2510121457489891E-2</v>
      </c>
      <c r="U111" s="41">
        <f t="shared" si="27"/>
        <v>74</v>
      </c>
      <c r="V111" s="41">
        <f t="shared" si="28"/>
        <v>-21</v>
      </c>
      <c r="W111" s="42">
        <f t="shared" si="29"/>
        <v>1.3256243466465629E-3</v>
      </c>
      <c r="X111" s="42">
        <f t="shared" si="35"/>
        <v>0.59273182957393489</v>
      </c>
    </row>
    <row r="112" spans="2:24" x14ac:dyDescent="0.25">
      <c r="B112" s="72" t="s">
        <v>116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117</v>
      </c>
      <c r="C113" s="41">
        <v>201</v>
      </c>
      <c r="D113" s="41">
        <v>199</v>
      </c>
      <c r="E113" s="41">
        <v>0</v>
      </c>
      <c r="F113" s="41">
        <v>123</v>
      </c>
      <c r="G113" s="41">
        <v>112</v>
      </c>
      <c r="H113" s="42">
        <f t="shared" si="20"/>
        <v>-8.9430894308943132E-2</v>
      </c>
      <c r="I113" s="42">
        <f t="shared" si="21"/>
        <v>-0.43718592964824121</v>
      </c>
      <c r="J113" s="41">
        <f t="shared" si="22"/>
        <v>-11</v>
      </c>
      <c r="K113" s="41">
        <f t="shared" si="23"/>
        <v>-87</v>
      </c>
      <c r="L113" s="42">
        <f t="shared" si="24"/>
        <v>3.2059539144124803E-4</v>
      </c>
      <c r="M113" s="42">
        <f t="shared" si="34"/>
        <v>3.2059539144124803E-4</v>
      </c>
      <c r="N113" s="41">
        <v>201</v>
      </c>
      <c r="O113" s="41">
        <v>0</v>
      </c>
      <c r="P113" s="41">
        <v>127</v>
      </c>
      <c r="Q113" s="41">
        <v>109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-109</v>
      </c>
      <c r="V113" s="41">
        <f t="shared" si="28"/>
        <v>-201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118</v>
      </c>
      <c r="C114" s="41">
        <v>290</v>
      </c>
      <c r="D114" s="41">
        <v>294</v>
      </c>
      <c r="E114" s="41">
        <v>0</v>
      </c>
      <c r="F114" s="41">
        <v>216</v>
      </c>
      <c r="G114" s="41">
        <v>293</v>
      </c>
      <c r="H114" s="42">
        <f t="shared" si="20"/>
        <v>0.3564814814814814</v>
      </c>
      <c r="I114" s="42">
        <f t="shared" si="21"/>
        <v>-3.4013605442176909E-3</v>
      </c>
      <c r="J114" s="41">
        <f t="shared" si="22"/>
        <v>77</v>
      </c>
      <c r="K114" s="41">
        <f t="shared" si="23"/>
        <v>-1</v>
      </c>
      <c r="L114" s="42">
        <f t="shared" si="24"/>
        <v>8.3870044368112206E-4</v>
      </c>
      <c r="M114" s="42">
        <f t="shared" si="34"/>
        <v>8.3870044368112206E-4</v>
      </c>
      <c r="N114" s="41">
        <v>293</v>
      </c>
      <c r="O114" s="41">
        <v>0</v>
      </c>
      <c r="P114" s="41">
        <v>204</v>
      </c>
      <c r="Q114" s="41">
        <v>290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-290</v>
      </c>
      <c r="V114" s="41">
        <f t="shared" si="28"/>
        <v>-293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108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5919E-D26A-4B12-8CDF-AED4971F1CA1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">
        <v>431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134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v>2019</v>
      </c>
      <c r="D7" s="321"/>
      <c r="E7" s="322" t="s">
        <v>250</v>
      </c>
      <c r="F7" s="321"/>
      <c r="G7" s="322" t="s">
        <v>249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CONCATENATE("var ",RIGHT(C7,2),"/",RIGHT(C7-1,2))</f>
        <v>var 19/18</v>
      </c>
      <c r="E8" s="139" t="s">
        <v>135</v>
      </c>
      <c r="F8" s="138" t="str">
        <f>CONCATENATE("var ",RIGHT(E7,2),"/",RIGHT(C7,2))</f>
        <v>var 20/19</v>
      </c>
      <c r="G8" s="139" t="s">
        <v>135</v>
      </c>
      <c r="H8" s="138" t="str">
        <f>CONCATENATE("var ",RIGHT(G7,2),"/",RIGHT(E7,2))</f>
        <v>var 21/20</v>
      </c>
      <c r="I8" s="139" t="s">
        <v>135</v>
      </c>
      <c r="J8" s="138" t="str">
        <f>CONCATENATE("var ",RIGHT(I7,2),"/",RIGHT(G7,2))</f>
        <v>var 22/21</v>
      </c>
      <c r="K8" s="139" t="s">
        <v>135</v>
      </c>
      <c r="L8" s="138" t="str">
        <f>CONCATENATE("var ",RIGHT(K7,2),"/",RIGHT(I7,2))</f>
        <v>var 23/22</v>
      </c>
      <c r="M8" s="138" t="str">
        <f>CONCATENATE("var ",RIGHT(K7,2),"/",RIGHT(C7,2))</f>
        <v>var 23/19</v>
      </c>
    </row>
    <row r="9" spans="1:14" x14ac:dyDescent="0.25">
      <c r="A9" s="1" t="s">
        <v>138</v>
      </c>
      <c r="B9" s="141" t="s">
        <v>139</v>
      </c>
      <c r="C9" s="142">
        <v>2947994</v>
      </c>
      <c r="D9" s="143">
        <v>-6.029917616301117E-3</v>
      </c>
      <c r="E9" s="142">
        <v>3010465</v>
      </c>
      <c r="F9" s="143">
        <f t="shared" ref="F9:F21" si="0">IFERROR(E9/C9-1,"-")</f>
        <v>2.1191020063134447E-2</v>
      </c>
      <c r="G9" s="142">
        <v>260161</v>
      </c>
      <c r="H9" s="143">
        <f t="shared" ref="H9:J21" si="1">IFERROR(G9/E9-1,"-")</f>
        <v>-0.91358112451066531</v>
      </c>
      <c r="I9" s="142">
        <v>2017602</v>
      </c>
      <c r="J9" s="143">
        <f t="shared" si="1"/>
        <v>6.7552054304834313</v>
      </c>
      <c r="K9" s="142">
        <v>2930663</v>
      </c>
      <c r="L9" s="143">
        <f t="shared" ref="L9:L13" si="2">IFERROR(K9/I9-1,"-")</f>
        <v>0.45254762832312823</v>
      </c>
      <c r="M9" s="143">
        <f t="shared" ref="M9" si="3">IFERROR(K9/C9-1,"-")</f>
        <v>-5.8789129150195185E-3</v>
      </c>
    </row>
    <row r="10" spans="1:14" x14ac:dyDescent="0.25">
      <c r="A10" s="1" t="s">
        <v>140</v>
      </c>
      <c r="B10" s="141" t="s">
        <v>141</v>
      </c>
      <c r="C10" s="142">
        <v>2699390</v>
      </c>
      <c r="D10" s="143">
        <v>-2.2069276327134513E-2</v>
      </c>
      <c r="E10" s="142">
        <v>2872711</v>
      </c>
      <c r="F10" s="143">
        <f t="shared" si="0"/>
        <v>6.4207469094869518E-2</v>
      </c>
      <c r="G10" s="142">
        <v>253867</v>
      </c>
      <c r="H10" s="143">
        <f t="shared" si="1"/>
        <v>-0.91162807536156609</v>
      </c>
      <c r="I10" s="142">
        <v>2235961</v>
      </c>
      <c r="J10" s="143">
        <f t="shared" si="1"/>
        <v>7.8076079206828766</v>
      </c>
      <c r="K10" s="142">
        <v>2799277</v>
      </c>
      <c r="L10" s="143">
        <f t="shared" si="2"/>
        <v>0.25193462676674594</v>
      </c>
      <c r="M10" s="143">
        <f>IFERROR(K10/C10-1,"-")</f>
        <v>3.7003545245407388E-2</v>
      </c>
    </row>
    <row r="11" spans="1:14" x14ac:dyDescent="0.25">
      <c r="A11" s="1" t="s">
        <v>142</v>
      </c>
      <c r="B11" s="141" t="s">
        <v>143</v>
      </c>
      <c r="C11" s="142">
        <v>2920600</v>
      </c>
      <c r="D11" s="143">
        <v>-1.4017986423926376E-2</v>
      </c>
      <c r="E11" s="142">
        <v>1315468</v>
      </c>
      <c r="F11" s="143">
        <f t="shared" si="0"/>
        <v>-0.5495898103129494</v>
      </c>
      <c r="G11" s="142">
        <v>342448</v>
      </c>
      <c r="H11" s="143">
        <f t="shared" si="1"/>
        <v>-0.73967591762019302</v>
      </c>
      <c r="I11" s="142">
        <v>2629455</v>
      </c>
      <c r="J11" s="143">
        <f t="shared" si="1"/>
        <v>6.6784066486006637</v>
      </c>
      <c r="K11" s="142">
        <v>2882541</v>
      </c>
      <c r="L11" s="143">
        <f t="shared" si="2"/>
        <v>9.6250363668516803E-2</v>
      </c>
      <c r="M11" s="143">
        <f t="shared" ref="M11:M13" si="4">IFERROR(K11/C11-1,"-")</f>
        <v>-1.3031226460316403E-2</v>
      </c>
    </row>
    <row r="12" spans="1:14" x14ac:dyDescent="0.25">
      <c r="A12" s="1" t="s">
        <v>144</v>
      </c>
      <c r="B12" s="141" t="s">
        <v>145</v>
      </c>
      <c r="C12" s="142">
        <v>2659396</v>
      </c>
      <c r="D12" s="143">
        <v>1.8368669288608697E-3</v>
      </c>
      <c r="E12" s="142">
        <v>0</v>
      </c>
      <c r="F12" s="143">
        <f t="shared" si="0"/>
        <v>-1</v>
      </c>
      <c r="G12" s="142">
        <v>382997</v>
      </c>
      <c r="H12" s="143" t="str">
        <f t="shared" si="1"/>
        <v>-</v>
      </c>
      <c r="I12" s="142">
        <v>2650816</v>
      </c>
      <c r="J12" s="143">
        <f t="shared" si="1"/>
        <v>5.9212448139280465</v>
      </c>
      <c r="K12" s="142">
        <v>2706253</v>
      </c>
      <c r="L12" s="143">
        <f t="shared" si="2"/>
        <v>2.0913182959511278E-2</v>
      </c>
      <c r="M12" s="143">
        <f t="shared" si="4"/>
        <v>1.7619414333179373E-2</v>
      </c>
    </row>
    <row r="13" spans="1:14" x14ac:dyDescent="0.25">
      <c r="A13" s="1" t="s">
        <v>146</v>
      </c>
      <c r="B13" s="141" t="s">
        <v>147</v>
      </c>
      <c r="C13" s="142">
        <v>2509167</v>
      </c>
      <c r="D13" s="143">
        <v>-2.2281458990963454E-2</v>
      </c>
      <c r="E13" s="142">
        <v>3399</v>
      </c>
      <c r="F13" s="143">
        <f t="shared" si="0"/>
        <v>-0.99864536716766961</v>
      </c>
      <c r="G13" s="142">
        <v>476054</v>
      </c>
      <c r="H13" s="143">
        <f t="shared" si="1"/>
        <v>139.05707561047367</v>
      </c>
      <c r="I13" s="142">
        <v>2369938</v>
      </c>
      <c r="J13" s="143">
        <f t="shared" si="1"/>
        <v>3.9782965797997702</v>
      </c>
      <c r="K13" s="142">
        <v>2445242</v>
      </c>
      <c r="L13" s="143">
        <f t="shared" si="2"/>
        <v>3.1774670898563562E-2</v>
      </c>
      <c r="M13" s="143">
        <f t="shared" si="4"/>
        <v>-2.5476582467408471E-2</v>
      </c>
    </row>
    <row r="14" spans="1:14" x14ac:dyDescent="0.25">
      <c r="A14" s="1" t="s">
        <v>148</v>
      </c>
      <c r="B14" s="141" t="s">
        <v>149</v>
      </c>
      <c r="C14" s="142">
        <v>2741049</v>
      </c>
      <c r="D14" s="143">
        <v>-2.1592907313539023E-4</v>
      </c>
      <c r="E14" s="142">
        <v>11026</v>
      </c>
      <c r="F14" s="143">
        <f t="shared" si="0"/>
        <v>-0.99597745242788438</v>
      </c>
      <c r="G14" s="142">
        <v>653021</v>
      </c>
      <c r="H14" s="143">
        <f t="shared" si="1"/>
        <v>58.225557772537641</v>
      </c>
      <c r="I14" s="142">
        <v>2454749</v>
      </c>
      <c r="J14" s="143">
        <f t="shared" si="1"/>
        <v>2.7590659412178167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3074756</v>
      </c>
      <c r="D15" s="143">
        <v>6.0366409461276582E-4</v>
      </c>
      <c r="E15" s="142">
        <v>454682</v>
      </c>
      <c r="F15" s="143">
        <f t="shared" si="0"/>
        <v>-0.85212420107481701</v>
      </c>
      <c r="G15" s="142">
        <v>1243542</v>
      </c>
      <c r="H15" s="143">
        <f t="shared" si="1"/>
        <v>1.734970814767244</v>
      </c>
      <c r="I15" s="142">
        <v>2966022</v>
      </c>
      <c r="J15" s="143">
        <f t="shared" si="1"/>
        <v>1.3851401882686711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3266064</v>
      </c>
      <c r="D16" s="143">
        <v>-1.4065739938822541E-2</v>
      </c>
      <c r="E16" s="142">
        <v>773208</v>
      </c>
      <c r="F16" s="143">
        <f t="shared" si="0"/>
        <v>-0.76325999735461403</v>
      </c>
      <c r="G16" s="142">
        <v>1779812</v>
      </c>
      <c r="H16" s="143">
        <f t="shared" si="1"/>
        <v>1.3018540935944789</v>
      </c>
      <c r="I16" s="142">
        <v>3120334</v>
      </c>
      <c r="J16" s="143">
        <f t="shared" si="1"/>
        <v>0.7531817967290928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2760383</v>
      </c>
      <c r="D17" s="143">
        <v>-3.804961651035399E-2</v>
      </c>
      <c r="E17" s="142">
        <v>489585</v>
      </c>
      <c r="F17" s="143">
        <f t="shared" si="0"/>
        <v>-0.82263874252232383</v>
      </c>
      <c r="G17" s="142">
        <v>1786950</v>
      </c>
      <c r="H17" s="143">
        <f t="shared" si="1"/>
        <v>2.6499280002451053</v>
      </c>
      <c r="I17" s="142">
        <v>2570788</v>
      </c>
      <c r="J17" s="143">
        <f t="shared" si="1"/>
        <v>0.43864573714989219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2848678</v>
      </c>
      <c r="D18" s="143">
        <v>-5.5046057199230058E-2</v>
      </c>
      <c r="E18" s="142">
        <v>385368</v>
      </c>
      <c r="F18" s="143">
        <f t="shared" si="0"/>
        <v>-0.8647204071502641</v>
      </c>
      <c r="G18" s="142">
        <v>2294198</v>
      </c>
      <c r="H18" s="143">
        <f t="shared" si="1"/>
        <v>4.9532654501671134</v>
      </c>
      <c r="I18" s="142">
        <v>2809781</v>
      </c>
      <c r="J18" s="143">
        <f t="shared" si="1"/>
        <v>0.2247334362596427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2752487</v>
      </c>
      <c r="D19" s="143">
        <v>-1.0519992623351238E-2</v>
      </c>
      <c r="E19" s="142">
        <v>400479</v>
      </c>
      <c r="F19" s="143">
        <f t="shared" si="0"/>
        <v>-0.8545028550543563</v>
      </c>
      <c r="G19" s="142">
        <v>2336992</v>
      </c>
      <c r="H19" s="143">
        <f t="shared" si="1"/>
        <v>4.8354919983319977</v>
      </c>
      <c r="I19" s="142">
        <v>2761571</v>
      </c>
      <c r="J19" s="143">
        <f t="shared" si="1"/>
        <v>0.18167755816023323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2854802</v>
      </c>
      <c r="D20" s="143">
        <v>1.6482399392418356E-2</v>
      </c>
      <c r="E20" s="142">
        <v>526371</v>
      </c>
      <c r="F20" s="143">
        <f t="shared" si="0"/>
        <v>-0.81561908671774785</v>
      </c>
      <c r="G20" s="142">
        <v>2093338</v>
      </c>
      <c r="H20" s="143">
        <f t="shared" si="1"/>
        <v>2.9769250205653428</v>
      </c>
      <c r="I20" s="142">
        <v>2818920</v>
      </c>
      <c r="J20" s="143">
        <f t="shared" si="1"/>
        <v>0.34661483238731639</v>
      </c>
      <c r="K20" s="142"/>
      <c r="L20" s="143"/>
      <c r="M20" s="143"/>
    </row>
    <row r="21" spans="1:14" ht="15.75" x14ac:dyDescent="0.25">
      <c r="A21" s="1"/>
      <c r="B21" s="144" t="s">
        <v>121</v>
      </c>
      <c r="C21" s="145">
        <v>34034766</v>
      </c>
      <c r="D21" s="146">
        <v>-1.3794654785333926E-2</v>
      </c>
      <c r="E21" s="145">
        <v>10243785</v>
      </c>
      <c r="F21" s="146">
        <f t="shared" si="0"/>
        <v>-0.69901996681863476</v>
      </c>
      <c r="G21" s="145">
        <v>13903380</v>
      </c>
      <c r="H21" s="146">
        <f t="shared" si="1"/>
        <v>0.35725027419064337</v>
      </c>
      <c r="I21" s="145">
        <v>31405937</v>
      </c>
      <c r="J21" s="146">
        <f t="shared" si="1"/>
        <v>1.2588706487199515</v>
      </c>
      <c r="K21" s="145">
        <v>13763976</v>
      </c>
      <c r="L21" s="146">
        <v>0.15627013017386426</v>
      </c>
      <c r="M21" s="146">
        <v>1.9967900229949098E-3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0"/>
      <c r="L24" s="149"/>
    </row>
    <row r="26" spans="1:14" ht="48.75" customHeight="1" thickBot="1" x14ac:dyDescent="0.3">
      <c r="B26" s="307" t="s">
        <v>432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252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v>2019</v>
      </c>
      <c r="D29" s="321"/>
      <c r="E29" s="322" t="s">
        <v>250</v>
      </c>
      <c r="F29" s="321"/>
      <c r="G29" s="322" t="s">
        <v>249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 ",RIGHT(C29,2),"/",RIGHT(C29-1,2))</f>
        <v>var 19/18</v>
      </c>
      <c r="E30" s="139" t="s">
        <v>135</v>
      </c>
      <c r="F30" s="138" t="str">
        <f>CONCATENATE("var ",RIGHT(E29,2),"/",RIGHT(C29,2))</f>
        <v>var 20/19</v>
      </c>
      <c r="G30" s="139" t="s">
        <v>135</v>
      </c>
      <c r="H30" s="138" t="str">
        <f>CONCATENATE("var ",RIGHT(G29,2),"/",RIGHT(E29,2))</f>
        <v>var 21/20</v>
      </c>
      <c r="I30" s="139" t="s">
        <v>135</v>
      </c>
      <c r="J30" s="138" t="str">
        <f>CONCATENATE("var ",RIGHT(I29,2),"/",RIGHT(G29,2))</f>
        <v>var 22/21</v>
      </c>
      <c r="K30" s="139" t="s">
        <v>135</v>
      </c>
      <c r="L30" s="138" t="str">
        <f>CONCATENATE("var ",RIGHT(K29,2),"/",RIGHT(I29,2))</f>
        <v>var 23/22</v>
      </c>
      <c r="M30" s="138" t="str">
        <f>CONCATENATE("var ",RIGHT(K29,2),"/",RIGHT(C29,2))</f>
        <v>var 23/19</v>
      </c>
    </row>
    <row r="31" spans="1:14" x14ac:dyDescent="0.25">
      <c r="B31" s="141" t="s">
        <v>139</v>
      </c>
      <c r="C31" s="142">
        <v>2055040</v>
      </c>
      <c r="D31" s="143">
        <v>1.4927790898324522E-2</v>
      </c>
      <c r="E31" s="142">
        <v>2151148</v>
      </c>
      <c r="F31" s="143">
        <f t="shared" ref="F31:F43" si="5">IFERROR(E31/C31-1,"-")</f>
        <v>4.6766972905636806E-2</v>
      </c>
      <c r="G31" s="142">
        <v>187243</v>
      </c>
      <c r="H31" s="143">
        <f t="shared" ref="H31:H43" si="6">IFERROR(G31/E31-1,"-")</f>
        <v>-0.91295670962667375</v>
      </c>
      <c r="I31" s="142">
        <v>1482132</v>
      </c>
      <c r="J31" s="143">
        <f t="shared" ref="J31:J43" si="7">IFERROR(I31/G31-1,"-")</f>
        <v>6.9155535854477872</v>
      </c>
      <c r="K31" s="142">
        <v>2233177</v>
      </c>
      <c r="L31" s="143">
        <f t="shared" ref="L31:L35" si="8">IFERROR(K31/I31-1,"-")</f>
        <v>0.50673286859739886</v>
      </c>
      <c r="M31" s="143">
        <f t="shared" ref="M31" si="9">IFERROR(K31/C31-1,"-")</f>
        <v>8.6682984272812291E-2</v>
      </c>
    </row>
    <row r="32" spans="1:14" x14ac:dyDescent="0.25">
      <c r="B32" s="141" t="s">
        <v>141</v>
      </c>
      <c r="C32" s="142">
        <v>1876383</v>
      </c>
      <c r="D32" s="143">
        <v>-1.285083727463554E-2</v>
      </c>
      <c r="E32" s="142">
        <v>2072372</v>
      </c>
      <c r="F32" s="143">
        <f t="shared" si="5"/>
        <v>0.10445042403389926</v>
      </c>
      <c r="G32" s="142">
        <v>183147</v>
      </c>
      <c r="H32" s="143">
        <f t="shared" si="6"/>
        <v>-0.91162445738506404</v>
      </c>
      <c r="I32" s="142">
        <v>1695833</v>
      </c>
      <c r="J32" s="143">
        <f t="shared" si="7"/>
        <v>8.2594091085303063</v>
      </c>
      <c r="K32" s="142">
        <v>2103434</v>
      </c>
      <c r="L32" s="143">
        <f t="shared" si="8"/>
        <v>0.24035444527851513</v>
      </c>
      <c r="M32" s="143">
        <f>IFERROR(K32/C32-1,"-")</f>
        <v>0.12100461366362847</v>
      </c>
    </row>
    <row r="33" spans="2:14" x14ac:dyDescent="0.25">
      <c r="B33" s="141" t="s">
        <v>143</v>
      </c>
      <c r="C33" s="142">
        <v>2055942</v>
      </c>
      <c r="D33" s="143">
        <v>1.1935366219207433E-2</v>
      </c>
      <c r="E33" s="142">
        <v>932847</v>
      </c>
      <c r="F33" s="143">
        <f t="shared" si="5"/>
        <v>-0.5462678421862095</v>
      </c>
      <c r="G33" s="142">
        <v>251326</v>
      </c>
      <c r="H33" s="143">
        <f t="shared" si="6"/>
        <v>-0.73058175670822756</v>
      </c>
      <c r="I33" s="142">
        <v>2034159</v>
      </c>
      <c r="J33" s="143">
        <f t="shared" si="7"/>
        <v>7.0937069781876918</v>
      </c>
      <c r="K33" s="142">
        <v>2166832</v>
      </c>
      <c r="L33" s="143">
        <f t="shared" si="8"/>
        <v>6.5222531768657221E-2</v>
      </c>
      <c r="M33" s="143">
        <f t="shared" ref="M33:M35" si="10">IFERROR(K33/C33-1,"-")</f>
        <v>5.3936346453353323E-2</v>
      </c>
    </row>
    <row r="34" spans="2:14" x14ac:dyDescent="0.25">
      <c r="B34" s="141" t="s">
        <v>145</v>
      </c>
      <c r="C34" s="142">
        <v>1898856</v>
      </c>
      <c r="D34" s="143">
        <v>3.7674529491273923E-3</v>
      </c>
      <c r="E34" s="142">
        <v>0</v>
      </c>
      <c r="F34" s="143">
        <f t="shared" si="5"/>
        <v>-1</v>
      </c>
      <c r="G34" s="142">
        <v>281332</v>
      </c>
      <c r="H34" s="143" t="str">
        <f t="shared" si="6"/>
        <v>-</v>
      </c>
      <c r="I34" s="142">
        <v>2056839</v>
      </c>
      <c r="J34" s="143">
        <f t="shared" si="7"/>
        <v>6.311073749164688</v>
      </c>
      <c r="K34" s="142">
        <v>2068643</v>
      </c>
      <c r="L34" s="143">
        <f t="shared" si="8"/>
        <v>5.7389032393881934E-3</v>
      </c>
      <c r="M34" s="143">
        <f t="shared" si="10"/>
        <v>8.9415416440214557E-2</v>
      </c>
    </row>
    <row r="35" spans="2:14" x14ac:dyDescent="0.25">
      <c r="B35" s="141" t="s">
        <v>147</v>
      </c>
      <c r="C35" s="142">
        <v>1804334</v>
      </c>
      <c r="D35" s="143">
        <v>-2.0095191752075636E-2</v>
      </c>
      <c r="E35" s="142">
        <v>0</v>
      </c>
      <c r="F35" s="143">
        <f t="shared" si="5"/>
        <v>-1</v>
      </c>
      <c r="G35" s="142">
        <v>365577</v>
      </c>
      <c r="H35" s="143" t="str">
        <f t="shared" si="6"/>
        <v>-</v>
      </c>
      <c r="I35" s="142">
        <v>1862037</v>
      </c>
      <c r="J35" s="143">
        <f t="shared" si="7"/>
        <v>4.0934194437833886</v>
      </c>
      <c r="K35" s="142">
        <v>1931938</v>
      </c>
      <c r="L35" s="143">
        <f t="shared" si="8"/>
        <v>3.7540070363800471E-2</v>
      </c>
      <c r="M35" s="143">
        <f t="shared" si="10"/>
        <v>7.0720831065645307E-2</v>
      </c>
    </row>
    <row r="36" spans="2:14" x14ac:dyDescent="0.25">
      <c r="B36" s="141" t="s">
        <v>149</v>
      </c>
      <c r="C36" s="142">
        <v>1939840</v>
      </c>
      <c r="D36" s="143">
        <v>5.6528573265262061E-3</v>
      </c>
      <c r="E36" s="142">
        <v>0</v>
      </c>
      <c r="F36" s="143">
        <f t="shared" si="5"/>
        <v>-1</v>
      </c>
      <c r="G36" s="142">
        <v>495857</v>
      </c>
      <c r="H36" s="143" t="str">
        <f t="shared" si="6"/>
        <v>-</v>
      </c>
      <c r="I36" s="142">
        <v>1928652</v>
      </c>
      <c r="J36" s="143">
        <f t="shared" si="7"/>
        <v>2.8895326676844331</v>
      </c>
      <c r="K36" s="142"/>
      <c r="L36" s="143"/>
      <c r="M36" s="143"/>
    </row>
    <row r="37" spans="2:14" x14ac:dyDescent="0.25">
      <c r="B37" s="141" t="s">
        <v>151</v>
      </c>
      <c r="C37" s="142">
        <v>2146553</v>
      </c>
      <c r="D37" s="143">
        <v>2.3674358937674889E-2</v>
      </c>
      <c r="E37" s="142">
        <v>318491</v>
      </c>
      <c r="F37" s="143">
        <f t="shared" si="5"/>
        <v>-0.85162677092063421</v>
      </c>
      <c r="G37" s="142">
        <v>955577</v>
      </c>
      <c r="H37" s="143">
        <f t="shared" si="6"/>
        <v>2.0003265398394303</v>
      </c>
      <c r="I37" s="142">
        <v>2257807</v>
      </c>
      <c r="J37" s="143">
        <f t="shared" si="7"/>
        <v>1.3627682541542963</v>
      </c>
      <c r="K37" s="142"/>
      <c r="L37" s="143"/>
      <c r="M37" s="143"/>
    </row>
    <row r="38" spans="2:14" x14ac:dyDescent="0.25">
      <c r="B38" s="141" t="s">
        <v>153</v>
      </c>
      <c r="C38" s="142">
        <v>2267171</v>
      </c>
      <c r="D38" s="143">
        <v>7.8837504673392456E-3</v>
      </c>
      <c r="E38" s="142">
        <v>585093</v>
      </c>
      <c r="F38" s="143">
        <f t="shared" si="5"/>
        <v>-0.7419281562793455</v>
      </c>
      <c r="G38" s="142">
        <v>1392778</v>
      </c>
      <c r="H38" s="143">
        <f t="shared" si="6"/>
        <v>1.3804386653061993</v>
      </c>
      <c r="I38" s="142">
        <v>2397833</v>
      </c>
      <c r="J38" s="143">
        <f t="shared" si="7"/>
        <v>0.72161895147683253</v>
      </c>
      <c r="K38" s="142"/>
      <c r="L38" s="143"/>
      <c r="M38" s="143"/>
    </row>
    <row r="39" spans="2:14" x14ac:dyDescent="0.25">
      <c r="B39" s="141" t="s">
        <v>155</v>
      </c>
      <c r="C39" s="142">
        <v>1989413</v>
      </c>
      <c r="D39" s="143">
        <v>-2.1581237145243182E-2</v>
      </c>
      <c r="E39" s="142">
        <v>377700</v>
      </c>
      <c r="F39" s="143">
        <f t="shared" si="5"/>
        <v>-0.81014500257111011</v>
      </c>
      <c r="G39" s="142">
        <v>1425178</v>
      </c>
      <c r="H39" s="143">
        <f t="shared" si="6"/>
        <v>2.7733068572941488</v>
      </c>
      <c r="I39" s="142">
        <v>2015044</v>
      </c>
      <c r="J39" s="143">
        <f t="shared" si="7"/>
        <v>0.41388935276856653</v>
      </c>
      <c r="K39" s="142"/>
      <c r="L39" s="143"/>
      <c r="M39" s="143"/>
    </row>
    <row r="40" spans="2:14" x14ac:dyDescent="0.25">
      <c r="B40" s="141" t="s">
        <v>157</v>
      </c>
      <c r="C40" s="142">
        <v>2072902</v>
      </c>
      <c r="D40" s="143">
        <v>-2.5947302808439932E-2</v>
      </c>
      <c r="E40" s="142">
        <v>281329</v>
      </c>
      <c r="F40" s="143">
        <f t="shared" si="5"/>
        <v>-0.86428253723523829</v>
      </c>
      <c r="G40" s="142">
        <v>1817237</v>
      </c>
      <c r="H40" s="143">
        <f t="shared" si="6"/>
        <v>5.4594727169968253</v>
      </c>
      <c r="I40" s="142">
        <v>2190346</v>
      </c>
      <c r="J40" s="143">
        <f t="shared" si="7"/>
        <v>0.20531664279342765</v>
      </c>
      <c r="K40" s="142"/>
      <c r="L40" s="143"/>
      <c r="M40" s="143"/>
    </row>
    <row r="41" spans="2:14" x14ac:dyDescent="0.25">
      <c r="B41" s="141" t="s">
        <v>159</v>
      </c>
      <c r="C41" s="142">
        <v>1968742</v>
      </c>
      <c r="D41" s="143">
        <v>6.6862132899994098E-3</v>
      </c>
      <c r="E41" s="142">
        <v>285435</v>
      </c>
      <c r="F41" s="143">
        <f t="shared" si="5"/>
        <v>-0.85501655371805951</v>
      </c>
      <c r="G41" s="142">
        <v>1809646</v>
      </c>
      <c r="H41" s="143">
        <f t="shared" si="6"/>
        <v>5.3399583092472893</v>
      </c>
      <c r="I41" s="142">
        <v>2115905</v>
      </c>
      <c r="J41" s="143">
        <f t="shared" si="7"/>
        <v>0.16923696678797961</v>
      </c>
      <c r="K41" s="142"/>
      <c r="L41" s="143"/>
      <c r="M41" s="143"/>
    </row>
    <row r="42" spans="2:14" x14ac:dyDescent="0.25">
      <c r="B42" s="141" t="s">
        <v>161</v>
      </c>
      <c r="C42" s="142">
        <v>2021610</v>
      </c>
      <c r="D42" s="143">
        <v>3.6840053749653823E-2</v>
      </c>
      <c r="E42" s="142">
        <v>400916</v>
      </c>
      <c r="F42" s="143">
        <f t="shared" si="5"/>
        <v>-0.80168479578158003</v>
      </c>
      <c r="G42" s="142">
        <v>1588770</v>
      </c>
      <c r="H42" s="143">
        <f t="shared" si="6"/>
        <v>2.9628500733320697</v>
      </c>
      <c r="I42" s="142">
        <v>2150387</v>
      </c>
      <c r="J42" s="143">
        <f t="shared" si="7"/>
        <v>0.35349169483310994</v>
      </c>
      <c r="K42" s="142"/>
      <c r="L42" s="143"/>
      <c r="M42" s="143"/>
    </row>
    <row r="43" spans="2:14" ht="15.75" x14ac:dyDescent="0.25">
      <c r="B43" s="144" t="s">
        <v>121</v>
      </c>
      <c r="C43" s="145">
        <v>24096786</v>
      </c>
      <c r="D43" s="146">
        <v>2.6738762292404239E-3</v>
      </c>
      <c r="E43" s="145">
        <v>7412998</v>
      </c>
      <c r="F43" s="146">
        <f t="shared" si="5"/>
        <v>-0.69236569557450522</v>
      </c>
      <c r="G43" s="145">
        <v>10753668</v>
      </c>
      <c r="H43" s="146">
        <f t="shared" si="6"/>
        <v>0.45065033067592886</v>
      </c>
      <c r="I43" s="145">
        <v>24186974</v>
      </c>
      <c r="J43" s="146">
        <f t="shared" si="7"/>
        <v>1.2491836273911376</v>
      </c>
      <c r="K43" s="145">
        <v>10504024</v>
      </c>
      <c r="L43" s="146">
        <v>0.15036951045887625</v>
      </c>
      <c r="M43" s="146">
        <v>8.394452123743168E-2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07" t="s">
        <v>433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109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v>2019</v>
      </c>
      <c r="D51" s="321"/>
      <c r="E51" s="322" t="s">
        <v>250</v>
      </c>
      <c r="F51" s="321"/>
      <c r="G51" s="322" t="s">
        <v>249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",RIGHT(C51,2),"/",RIGHT(C51-1,2))</f>
        <v>var 19/18</v>
      </c>
      <c r="E52" s="139" t="s">
        <v>135</v>
      </c>
      <c r="F52" s="138" t="str">
        <f>CONCATENATE("var ",RIGHT(E51,2),"/",RIGHT(C51,2))</f>
        <v>var 20/19</v>
      </c>
      <c r="G52" s="139" t="s">
        <v>135</v>
      </c>
      <c r="H52" s="138" t="str">
        <f>CONCATENATE("var ",RIGHT(G51,2),"/",RIGHT(E51,2))</f>
        <v>var 21/20</v>
      </c>
      <c r="I52" s="139" t="s">
        <v>135</v>
      </c>
      <c r="J52" s="138" t="str">
        <f>CONCATENATE("var ",RIGHT(I51,2),"/",RIGHT(G51,2))</f>
        <v>var 22/21</v>
      </c>
      <c r="K52" s="139" t="s">
        <v>135</v>
      </c>
      <c r="L52" s="138" t="str">
        <f>CONCATENATE("var ",RIGHT(K51,2),"/",RIGHT(I51,2))</f>
        <v>var 23/22</v>
      </c>
      <c r="M52" s="138" t="str">
        <f>CONCATENATE("var ",RIGHT(K51,2),"/",RIGHT(C51,2))</f>
        <v>var 23/19</v>
      </c>
    </row>
    <row r="53" spans="1:14" x14ac:dyDescent="0.25">
      <c r="A53" s="1">
        <v>1</v>
      </c>
      <c r="B53" s="141" t="s">
        <v>139</v>
      </c>
      <c r="C53" s="142">
        <v>310608</v>
      </c>
      <c r="D53" s="143">
        <v>0.1501614479959712</v>
      </c>
      <c r="E53" s="142">
        <v>377072</v>
      </c>
      <c r="F53" s="143">
        <f t="shared" ref="F53:F65" si="11">IFERROR(E53/C53-1,"-")</f>
        <v>0.21398032246432797</v>
      </c>
      <c r="G53" s="142">
        <v>48763</v>
      </c>
      <c r="H53" s="143">
        <f t="shared" ref="H53:H65" si="12">IFERROR(G53/E53-1,"-")</f>
        <v>-0.87067987015742354</v>
      </c>
      <c r="I53" s="142">
        <v>334603</v>
      </c>
      <c r="J53" s="143">
        <f t="shared" ref="J53:J65" si="13">IFERROR(I53/G53-1,"-")</f>
        <v>5.8618214629944836</v>
      </c>
      <c r="K53" s="142">
        <v>411312</v>
      </c>
      <c r="L53" s="143">
        <f t="shared" ref="L53:L57" si="14">IFERROR(K53/I53-1,"-")</f>
        <v>0.22925377238100086</v>
      </c>
      <c r="M53" s="143">
        <f t="shared" ref="M53" si="15">IFERROR(K53/C53-1,"-")</f>
        <v>0.32421573172616291</v>
      </c>
    </row>
    <row r="54" spans="1:14" x14ac:dyDescent="0.25">
      <c r="A54" s="1">
        <v>2</v>
      </c>
      <c r="B54" s="141" t="s">
        <v>141</v>
      </c>
      <c r="C54" s="142">
        <v>307074</v>
      </c>
      <c r="D54" s="143">
        <v>6.6866322942868761E-2</v>
      </c>
      <c r="E54" s="142">
        <v>377771</v>
      </c>
      <c r="F54" s="143">
        <f t="shared" si="11"/>
        <v>0.23022789295088475</v>
      </c>
      <c r="G54" s="142">
        <v>49322</v>
      </c>
      <c r="H54" s="143">
        <f t="shared" si="12"/>
        <v>-0.86943942229551763</v>
      </c>
      <c r="I54" s="142">
        <v>365141</v>
      </c>
      <c r="J54" s="143">
        <f t="shared" si="13"/>
        <v>6.4032074936133974</v>
      </c>
      <c r="K54" s="142">
        <v>414643</v>
      </c>
      <c r="L54" s="143">
        <f t="shared" si="14"/>
        <v>0.13556954710646019</v>
      </c>
      <c r="M54" s="143">
        <f>IFERROR(K54/C54-1,"-")</f>
        <v>0.35030318424874785</v>
      </c>
    </row>
    <row r="55" spans="1:14" x14ac:dyDescent="0.25">
      <c r="A55" s="1">
        <v>3</v>
      </c>
      <c r="B55" s="141" t="s">
        <v>143</v>
      </c>
      <c r="C55" s="142">
        <v>335891</v>
      </c>
      <c r="D55" s="143">
        <v>0.14779592673592123</v>
      </c>
      <c r="E55" s="142">
        <v>150799</v>
      </c>
      <c r="F55" s="143">
        <f t="shared" si="11"/>
        <v>-0.55104781015269833</v>
      </c>
      <c r="G55" s="142">
        <v>76697</v>
      </c>
      <c r="H55" s="143">
        <f t="shared" si="12"/>
        <v>-0.49139583153734445</v>
      </c>
      <c r="I55" s="142">
        <v>418215</v>
      </c>
      <c r="J55" s="143">
        <f t="shared" si="13"/>
        <v>4.4528208404500829</v>
      </c>
      <c r="K55" s="142">
        <v>411884</v>
      </c>
      <c r="L55" s="143">
        <f t="shared" si="14"/>
        <v>-1.5138146647059481E-2</v>
      </c>
      <c r="M55" s="143">
        <f t="shared" ref="M55:M57" si="16">IFERROR(K55/C55-1,"-")</f>
        <v>0.22624303717575045</v>
      </c>
    </row>
    <row r="56" spans="1:14" x14ac:dyDescent="0.25">
      <c r="A56" s="1">
        <v>4</v>
      </c>
      <c r="B56" s="141" t="s">
        <v>145</v>
      </c>
      <c r="C56" s="142">
        <v>317922</v>
      </c>
      <c r="D56" s="143">
        <v>6.791309488619568E-2</v>
      </c>
      <c r="E56" s="142" t="s">
        <v>518</v>
      </c>
      <c r="F56" s="143" t="str">
        <f t="shared" si="11"/>
        <v>-</v>
      </c>
      <c r="G56" s="142">
        <v>95947</v>
      </c>
      <c r="H56" s="143" t="str">
        <f t="shared" si="12"/>
        <v>-</v>
      </c>
      <c r="I56" s="142">
        <v>444303</v>
      </c>
      <c r="J56" s="143">
        <f t="shared" si="13"/>
        <v>3.6307127893524553</v>
      </c>
      <c r="K56" s="142">
        <v>393462</v>
      </c>
      <c r="L56" s="143">
        <f t="shared" si="14"/>
        <v>-0.11442866692324838</v>
      </c>
      <c r="M56" s="143">
        <f t="shared" si="16"/>
        <v>0.23760545039349279</v>
      </c>
    </row>
    <row r="57" spans="1:14" x14ac:dyDescent="0.25">
      <c r="A57" s="1">
        <v>5</v>
      </c>
      <c r="B57" s="141" t="s">
        <v>147</v>
      </c>
      <c r="C57" s="142">
        <v>280435</v>
      </c>
      <c r="D57" s="143">
        <v>6.0650758890918643E-2</v>
      </c>
      <c r="E57" s="142" t="s">
        <v>518</v>
      </c>
      <c r="F57" s="143" t="str">
        <f t="shared" si="11"/>
        <v>-</v>
      </c>
      <c r="G57" s="142">
        <v>119953</v>
      </c>
      <c r="H57" s="143" t="str">
        <f t="shared" si="12"/>
        <v>-</v>
      </c>
      <c r="I57" s="142">
        <v>386695</v>
      </c>
      <c r="J57" s="143">
        <f t="shared" si="13"/>
        <v>2.2237209573749719</v>
      </c>
      <c r="K57" s="142">
        <v>316186</v>
      </c>
      <c r="L57" s="143">
        <f t="shared" si="14"/>
        <v>-0.18233750113138258</v>
      </c>
      <c r="M57" s="143">
        <f t="shared" si="16"/>
        <v>0.12748408722163784</v>
      </c>
    </row>
    <row r="58" spans="1:14" x14ac:dyDescent="0.25">
      <c r="A58" s="1">
        <v>6</v>
      </c>
      <c r="B58" s="141" t="s">
        <v>149</v>
      </c>
      <c r="C58" s="142">
        <v>279242</v>
      </c>
      <c r="D58" s="143">
        <v>0.10786137946083185</v>
      </c>
      <c r="E58" s="142">
        <v>0</v>
      </c>
      <c r="F58" s="143">
        <f t="shared" si="11"/>
        <v>-1</v>
      </c>
      <c r="G58" s="142">
        <v>141585</v>
      </c>
      <c r="H58" s="143" t="str">
        <f t="shared" si="12"/>
        <v>-</v>
      </c>
      <c r="I58" s="142">
        <v>358323</v>
      </c>
      <c r="J58" s="143">
        <f t="shared" si="13"/>
        <v>1.5307977539993645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349847</v>
      </c>
      <c r="D59" s="143">
        <v>0.16441005158928279</v>
      </c>
      <c r="E59" s="142">
        <v>0</v>
      </c>
      <c r="F59" s="143">
        <f t="shared" si="11"/>
        <v>-1</v>
      </c>
      <c r="G59" s="142">
        <v>224627</v>
      </c>
      <c r="H59" s="143" t="str">
        <f t="shared" si="12"/>
        <v>-</v>
      </c>
      <c r="I59" s="142">
        <v>488792</v>
      </c>
      <c r="J59" s="143">
        <f t="shared" si="13"/>
        <v>1.176016240256069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369812</v>
      </c>
      <c r="D60" s="143">
        <v>4.7819003499227852E-2</v>
      </c>
      <c r="E60" s="142">
        <v>0</v>
      </c>
      <c r="F60" s="143">
        <f t="shared" si="11"/>
        <v>-1</v>
      </c>
      <c r="G60" s="142">
        <v>327170</v>
      </c>
      <c r="H60" s="143" t="str">
        <f t="shared" si="12"/>
        <v>-</v>
      </c>
      <c r="I60" s="142">
        <v>507458</v>
      </c>
      <c r="J60" s="143">
        <f t="shared" si="13"/>
        <v>0.55105296940428516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298206</v>
      </c>
      <c r="D61" s="143">
        <v>-2.5963972497591081E-2</v>
      </c>
      <c r="E61" s="142">
        <v>0</v>
      </c>
      <c r="F61" s="143">
        <f t="shared" si="11"/>
        <v>-1</v>
      </c>
      <c r="G61" s="142">
        <v>325523</v>
      </c>
      <c r="H61" s="143" t="str">
        <f t="shared" si="12"/>
        <v>-</v>
      </c>
      <c r="I61" s="142">
        <v>391495</v>
      </c>
      <c r="J61" s="143">
        <f t="shared" si="13"/>
        <v>0.20266463506418897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346540</v>
      </c>
      <c r="D62" s="143">
        <v>-3.0158179314668243E-2</v>
      </c>
      <c r="E62" s="142">
        <v>0</v>
      </c>
      <c r="F62" s="143">
        <f t="shared" si="11"/>
        <v>-1</v>
      </c>
      <c r="G62" s="142">
        <v>421006</v>
      </c>
      <c r="H62" s="143" t="str">
        <f t="shared" si="12"/>
        <v>-</v>
      </c>
      <c r="I62" s="142">
        <v>462111</v>
      </c>
      <c r="J62" s="143">
        <f t="shared" si="13"/>
        <v>9.7635188097081826E-2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306153</v>
      </c>
      <c r="D63" s="143">
        <v>3.8856200500844817E-2</v>
      </c>
      <c r="E63" s="142">
        <v>0</v>
      </c>
      <c r="F63" s="143">
        <f t="shared" si="11"/>
        <v>-1</v>
      </c>
      <c r="G63" s="142">
        <v>383495</v>
      </c>
      <c r="H63" s="143" t="str">
        <f t="shared" si="12"/>
        <v>-</v>
      </c>
      <c r="I63" s="142">
        <v>420140</v>
      </c>
      <c r="J63" s="143">
        <f t="shared" si="13"/>
        <v>9.5555352742539013E-2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298326</v>
      </c>
      <c r="D64" s="143">
        <v>1.5778434550481446E-2</v>
      </c>
      <c r="E64" s="142">
        <v>0</v>
      </c>
      <c r="F64" s="143">
        <f t="shared" si="11"/>
        <v>-1</v>
      </c>
      <c r="G64" s="142">
        <v>331599</v>
      </c>
      <c r="H64" s="143" t="str">
        <f t="shared" si="12"/>
        <v>-</v>
      </c>
      <c r="I64" s="142">
        <v>426063</v>
      </c>
      <c r="J64" s="143">
        <f t="shared" si="13"/>
        <v>0.28487420046501954</v>
      </c>
      <c r="K64" s="142"/>
      <c r="L64" s="143"/>
      <c r="M64" s="143"/>
    </row>
    <row r="65" spans="1:14" ht="15.75" x14ac:dyDescent="0.25">
      <c r="B65" s="144" t="s">
        <v>121</v>
      </c>
      <c r="C65" s="145">
        <v>3800056</v>
      </c>
      <c r="D65" s="146">
        <v>6.4461732044195807E-2</v>
      </c>
      <c r="E65" s="145">
        <v>0</v>
      </c>
      <c r="F65" s="146">
        <f t="shared" si="11"/>
        <v>-1</v>
      </c>
      <c r="G65" s="145">
        <v>2545687</v>
      </c>
      <c r="H65" s="146" t="str">
        <f t="shared" si="12"/>
        <v>-</v>
      </c>
      <c r="I65" s="145">
        <v>5003339</v>
      </c>
      <c r="J65" s="146">
        <f t="shared" si="13"/>
        <v>0.96541797950808572</v>
      </c>
      <c r="K65" s="145">
        <v>1947487</v>
      </c>
      <c r="L65" s="146">
        <v>-7.5424958067316084E-4</v>
      </c>
      <c r="M65" s="146">
        <v>0.25488069693865056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4" ht="15.75" x14ac:dyDescent="0.25">
      <c r="I68" s="146"/>
    </row>
    <row r="70" spans="1:14" ht="48.75" customHeight="1" thickBot="1" x14ac:dyDescent="0.3">
      <c r="B70" s="307" t="s">
        <v>434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110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v>2019</v>
      </c>
      <c r="D73" s="321"/>
      <c r="E73" s="322" t="s">
        <v>250</v>
      </c>
      <c r="F73" s="321"/>
      <c r="G73" s="322" t="s">
        <v>249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",RIGHT(C73,2),"/",RIGHT(C73-1,2))</f>
        <v>var 19/18</v>
      </c>
      <c r="E74" s="139" t="s">
        <v>135</v>
      </c>
      <c r="F74" s="138" t="str">
        <f>CONCATENATE("var ",RIGHT(E73,2),"/",RIGHT(C73,2))</f>
        <v>var 20/19</v>
      </c>
      <c r="G74" s="139" t="s">
        <v>135</v>
      </c>
      <c r="H74" s="138" t="str">
        <f>CONCATENATE("var ",RIGHT(G73,2),"/",RIGHT(E73,2))</f>
        <v>var 21/20</v>
      </c>
      <c r="I74" s="139" t="s">
        <v>135</v>
      </c>
      <c r="J74" s="138" t="str">
        <f>CONCATENATE("var ",RIGHT(I73,2),"/",RIGHT(G73,2))</f>
        <v>var 22/21</v>
      </c>
      <c r="K74" s="139" t="s">
        <v>135</v>
      </c>
      <c r="L74" s="138" t="str">
        <f>CONCATENATE("var ",RIGHT(K73,2),"/",RIGHT(I73,2))</f>
        <v>var 23/22</v>
      </c>
      <c r="M74" s="138" t="str">
        <f>CONCATENATE("var ",RIGHT(K73,2),"/",RIGHT(C73,2))</f>
        <v>var 23/19</v>
      </c>
    </row>
    <row r="75" spans="1:14" x14ac:dyDescent="0.25">
      <c r="A75" s="1">
        <v>1</v>
      </c>
      <c r="B75" s="141" t="s">
        <v>139</v>
      </c>
      <c r="C75" s="142">
        <v>1324384</v>
      </c>
      <c r="D75" s="143">
        <v>2.3242032735619755E-3</v>
      </c>
      <c r="E75" s="142">
        <v>1369240</v>
      </c>
      <c r="F75" s="143">
        <f t="shared" ref="F75:F87" si="17">IFERROR(E75/C75-1,"-")</f>
        <v>3.3869330949331866E-2</v>
      </c>
      <c r="G75" s="142">
        <v>88374</v>
      </c>
      <c r="H75" s="143">
        <f t="shared" ref="H75:H87" si="18">IFERROR(G75/E75-1,"-")</f>
        <v>-0.93545762612836314</v>
      </c>
      <c r="I75" s="142">
        <v>884995</v>
      </c>
      <c r="J75" s="143">
        <f t="shared" ref="J75:J87" si="19">IFERROR(I75/G75-1,"-")</f>
        <v>9.0142010093466407</v>
      </c>
      <c r="K75" s="142">
        <v>1450169</v>
      </c>
      <c r="L75" s="143">
        <f t="shared" ref="L75:L79" si="20">IFERROR(K75/I75-1,"-")</f>
        <v>0.63861829727851571</v>
      </c>
      <c r="M75" s="143">
        <f t="shared" ref="M75" si="21">IFERROR(K75/C75-1,"-")</f>
        <v>9.4976230458839739E-2</v>
      </c>
    </row>
    <row r="76" spans="1:14" x14ac:dyDescent="0.25">
      <c r="A76" s="1">
        <v>2</v>
      </c>
      <c r="B76" s="141" t="s">
        <v>141</v>
      </c>
      <c r="C76" s="142">
        <v>1188128</v>
      </c>
      <c r="D76" s="143">
        <v>-1.3380212100401856E-2</v>
      </c>
      <c r="E76" s="142">
        <v>1298531</v>
      </c>
      <c r="F76" s="143">
        <f t="shared" si="17"/>
        <v>9.2921806404697049E-2</v>
      </c>
      <c r="G76" s="142">
        <v>93319</v>
      </c>
      <c r="H76" s="143">
        <f t="shared" si="18"/>
        <v>-0.92813494633551297</v>
      </c>
      <c r="I76" s="142">
        <v>1026910</v>
      </c>
      <c r="J76" s="143">
        <f t="shared" si="19"/>
        <v>10.004297088481445</v>
      </c>
      <c r="K76" s="142">
        <v>1336474</v>
      </c>
      <c r="L76" s="143">
        <f t="shared" si="20"/>
        <v>0.30145192860133796</v>
      </c>
      <c r="M76" s="143">
        <f>IFERROR(K76/C76-1,"-")</f>
        <v>0.12485691777316932</v>
      </c>
    </row>
    <row r="77" spans="1:14" x14ac:dyDescent="0.25">
      <c r="A77" s="1">
        <v>3</v>
      </c>
      <c r="B77" s="141" t="s">
        <v>143</v>
      </c>
      <c r="C77" s="142">
        <v>1307318</v>
      </c>
      <c r="D77" s="143">
        <v>-4.2220768230605277E-3</v>
      </c>
      <c r="E77" s="142">
        <v>593390</v>
      </c>
      <c r="F77" s="143">
        <f t="shared" si="17"/>
        <v>-0.54610125462970749</v>
      </c>
      <c r="G77" s="142">
        <v>118171</v>
      </c>
      <c r="H77" s="143">
        <f t="shared" si="18"/>
        <v>-0.80085441278080183</v>
      </c>
      <c r="I77" s="142">
        <v>1257429</v>
      </c>
      <c r="J77" s="143">
        <f t="shared" si="19"/>
        <v>9.6407578847602196</v>
      </c>
      <c r="K77" s="142">
        <v>1395535</v>
      </c>
      <c r="L77" s="143">
        <f t="shared" si="20"/>
        <v>0.10983204618312437</v>
      </c>
      <c r="M77" s="143">
        <f t="shared" ref="M77:M79" si="22">IFERROR(K77/C77-1,"-")</f>
        <v>6.7479373801936582E-2</v>
      </c>
    </row>
    <row r="78" spans="1:14" x14ac:dyDescent="0.25">
      <c r="A78" s="1">
        <v>4</v>
      </c>
      <c r="B78" s="141" t="s">
        <v>145</v>
      </c>
      <c r="C78" s="142">
        <v>1218671</v>
      </c>
      <c r="D78" s="143">
        <v>-3.2576673367935571E-3</v>
      </c>
      <c r="E78" s="142">
        <v>0</v>
      </c>
      <c r="F78" s="143">
        <f t="shared" si="17"/>
        <v>-1</v>
      </c>
      <c r="G78" s="142">
        <v>132375</v>
      </c>
      <c r="H78" s="143" t="str">
        <f t="shared" si="18"/>
        <v>-</v>
      </c>
      <c r="I78" s="142">
        <v>1277874</v>
      </c>
      <c r="J78" s="143">
        <f t="shared" si="19"/>
        <v>8.653439093484419</v>
      </c>
      <c r="K78" s="142">
        <v>1334351</v>
      </c>
      <c r="L78" s="143">
        <f t="shared" si="20"/>
        <v>4.4196063148636E-2</v>
      </c>
      <c r="M78" s="143">
        <f t="shared" si="22"/>
        <v>9.492307603939043E-2</v>
      </c>
    </row>
    <row r="79" spans="1:14" x14ac:dyDescent="0.25">
      <c r="A79" s="1">
        <v>5</v>
      </c>
      <c r="B79" s="141" t="s">
        <v>147</v>
      </c>
      <c r="C79" s="142">
        <v>1175240</v>
      </c>
      <c r="D79" s="143">
        <v>-4.3158186980001623E-2</v>
      </c>
      <c r="E79" s="142">
        <v>0</v>
      </c>
      <c r="F79" s="143">
        <f t="shared" si="17"/>
        <v>-1</v>
      </c>
      <c r="G79" s="142">
        <v>179011</v>
      </c>
      <c r="H79" s="143" t="str">
        <f t="shared" si="18"/>
        <v>-</v>
      </c>
      <c r="I79" s="142">
        <v>1193073</v>
      </c>
      <c r="J79" s="143">
        <f t="shared" si="19"/>
        <v>5.6648027216204593</v>
      </c>
      <c r="K79" s="142">
        <v>1325706</v>
      </c>
      <c r="L79" s="143">
        <f t="shared" si="20"/>
        <v>0.11116922434754617</v>
      </c>
      <c r="M79" s="143">
        <f t="shared" si="22"/>
        <v>0.12803001940029279</v>
      </c>
    </row>
    <row r="80" spans="1:14" x14ac:dyDescent="0.25">
      <c r="A80" s="1">
        <v>6</v>
      </c>
      <c r="B80" s="141" t="s">
        <v>149</v>
      </c>
      <c r="C80" s="142">
        <v>1266397</v>
      </c>
      <c r="D80" s="143">
        <v>-2.2923244050650049E-2</v>
      </c>
      <c r="E80" s="142">
        <v>0</v>
      </c>
      <c r="F80" s="143">
        <f t="shared" si="17"/>
        <v>-1</v>
      </c>
      <c r="G80" s="142">
        <v>276420</v>
      </c>
      <c r="H80" s="143" t="str">
        <f t="shared" si="18"/>
        <v>-</v>
      </c>
      <c r="I80" s="142">
        <v>1267134</v>
      </c>
      <c r="J80" s="143">
        <f t="shared" si="19"/>
        <v>3.5840894291295857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1385024</v>
      </c>
      <c r="D81" s="143">
        <v>1.2064180563735594E-2</v>
      </c>
      <c r="E81" s="142">
        <v>0</v>
      </c>
      <c r="F81" s="143">
        <f t="shared" si="17"/>
        <v>-1</v>
      </c>
      <c r="G81" s="142">
        <v>599804</v>
      </c>
      <c r="H81" s="143" t="str">
        <f t="shared" si="18"/>
        <v>-</v>
      </c>
      <c r="I81" s="142">
        <v>1424044</v>
      </c>
      <c r="J81" s="143">
        <f t="shared" si="19"/>
        <v>1.3741822328627351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1492768</v>
      </c>
      <c r="D82" s="143">
        <v>3.5837354505725338E-2</v>
      </c>
      <c r="E82" s="142">
        <v>0</v>
      </c>
      <c r="F82" s="143">
        <f t="shared" si="17"/>
        <v>-1</v>
      </c>
      <c r="G82" s="142">
        <v>860551</v>
      </c>
      <c r="H82" s="143" t="str">
        <f t="shared" si="18"/>
        <v>-</v>
      </c>
      <c r="I82" s="142">
        <v>1499345</v>
      </c>
      <c r="J82" s="143">
        <f t="shared" si="19"/>
        <v>0.74230812584030459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1328116</v>
      </c>
      <c r="D83" s="143">
        <v>6.8250407660299661E-3</v>
      </c>
      <c r="E83" s="142">
        <v>0</v>
      </c>
      <c r="F83" s="143">
        <f t="shared" si="17"/>
        <v>-1</v>
      </c>
      <c r="G83" s="142">
        <v>884952</v>
      </c>
      <c r="H83" s="143" t="str">
        <f t="shared" si="18"/>
        <v>-</v>
      </c>
      <c r="I83" s="142">
        <v>1299340</v>
      </c>
      <c r="J83" s="143">
        <f t="shared" si="19"/>
        <v>0.46826042542420376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1353434</v>
      </c>
      <c r="D84" s="143">
        <v>4.1541254457189147E-4</v>
      </c>
      <c r="E84" s="142">
        <v>0</v>
      </c>
      <c r="F84" s="143">
        <f t="shared" si="17"/>
        <v>-1</v>
      </c>
      <c r="G84" s="142">
        <v>1099800</v>
      </c>
      <c r="H84" s="143" t="str">
        <f t="shared" si="18"/>
        <v>-</v>
      </c>
      <c r="I84" s="142">
        <v>1372251</v>
      </c>
      <c r="J84" s="143">
        <f t="shared" si="19"/>
        <v>0.24772776868521551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1269736</v>
      </c>
      <c r="D85" s="143">
        <v>1.7670268792944421E-2</v>
      </c>
      <c r="E85" s="142">
        <v>0</v>
      </c>
      <c r="F85" s="143">
        <f t="shared" si="17"/>
        <v>-1</v>
      </c>
      <c r="G85" s="142">
        <v>1098968</v>
      </c>
      <c r="H85" s="143" t="str">
        <f t="shared" si="18"/>
        <v>-</v>
      </c>
      <c r="I85" s="142">
        <v>1338733</v>
      </c>
      <c r="J85" s="143">
        <f t="shared" si="19"/>
        <v>0.21817286763581833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1325580</v>
      </c>
      <c r="D86" s="143">
        <v>6.257129138507489E-2</v>
      </c>
      <c r="E86" s="142">
        <v>0</v>
      </c>
      <c r="F86" s="143">
        <f t="shared" si="17"/>
        <v>-1</v>
      </c>
      <c r="G86" s="142">
        <v>976636</v>
      </c>
      <c r="H86" s="143" t="str">
        <f t="shared" si="18"/>
        <v>-</v>
      </c>
      <c r="I86" s="142">
        <v>1362833</v>
      </c>
      <c r="J86" s="143">
        <f t="shared" si="19"/>
        <v>0.39543596590746199</v>
      </c>
      <c r="K86" s="142"/>
      <c r="L86" s="143"/>
      <c r="M86" s="143"/>
    </row>
    <row r="87" spans="1:14" ht="15.75" x14ac:dyDescent="0.25">
      <c r="B87" s="144" t="s">
        <v>121</v>
      </c>
      <c r="C87" s="145">
        <v>15634796</v>
      </c>
      <c r="D87" s="146">
        <v>4.6612133445682602E-3</v>
      </c>
      <c r="E87" s="145">
        <v>0</v>
      </c>
      <c r="F87" s="146">
        <f t="shared" si="17"/>
        <v>-1</v>
      </c>
      <c r="G87" s="145">
        <v>6408381</v>
      </c>
      <c r="H87" s="146" t="str">
        <f t="shared" si="18"/>
        <v>-</v>
      </c>
      <c r="I87" s="145">
        <v>15203961</v>
      </c>
      <c r="J87" s="146">
        <f t="shared" si="19"/>
        <v>1.3725120276088454</v>
      </c>
      <c r="K87" s="145">
        <v>6842235</v>
      </c>
      <c r="L87" s="146">
        <v>0.21310179404182161</v>
      </c>
      <c r="M87" s="146">
        <v>0.10114583147253797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ht="15.75" x14ac:dyDescent="0.25">
      <c r="I90" s="146"/>
    </row>
    <row r="92" spans="1:14" ht="48.75" customHeight="1" thickBot="1" x14ac:dyDescent="0.3">
      <c r="B92" s="307" t="s">
        <v>435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3"/>
      <c r="C94" s="317" t="s">
        <v>111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v>2019</v>
      </c>
      <c r="D95" s="321"/>
      <c r="E95" s="322" t="s">
        <v>250</v>
      </c>
      <c r="F95" s="321"/>
      <c r="G95" s="322" t="s">
        <v>249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",RIGHT(C95,2),"/",RIGHT(C95-1,2))</f>
        <v>var 19/18</v>
      </c>
      <c r="E96" s="139" t="s">
        <v>135</v>
      </c>
      <c r="F96" s="138" t="str">
        <f>CONCATENATE("var ",RIGHT(E95,2),"/",RIGHT(C95,2))</f>
        <v>var 20/19</v>
      </c>
      <c r="G96" s="139" t="s">
        <v>135</v>
      </c>
      <c r="H96" s="138" t="str">
        <f>CONCATENATE("var ",RIGHT(G95,2),"/",RIGHT(E95,2))</f>
        <v>var 21/20</v>
      </c>
      <c r="I96" s="139" t="s">
        <v>135</v>
      </c>
      <c r="J96" s="138" t="str">
        <f>CONCATENATE("var ",RIGHT(I95,2),"/",RIGHT(G95,2))</f>
        <v>var 22/21</v>
      </c>
      <c r="K96" s="139" t="s">
        <v>135</v>
      </c>
      <c r="L96" s="138" t="str">
        <f>CONCATENATE("var ",RIGHT(K95,2),"/",RIGHT(I95,2))</f>
        <v>var 23/22</v>
      </c>
      <c r="M96" s="138" t="str">
        <f>CONCATENATE("var ",RIGHT(K95,2),"/",RIGHT(C95,2))</f>
        <v>var 23/19</v>
      </c>
    </row>
    <row r="97" spans="2:13" x14ac:dyDescent="0.25">
      <c r="B97" s="141" t="s">
        <v>139</v>
      </c>
      <c r="C97" s="142">
        <v>349783</v>
      </c>
      <c r="D97" s="143">
        <v>-1.8310052847684721E-2</v>
      </c>
      <c r="E97" s="142">
        <v>345891</v>
      </c>
      <c r="F97" s="143">
        <f t="shared" ref="F97:F109" si="23">IFERROR(E97/C97-1,"-")</f>
        <v>-1.1126898677179864E-2</v>
      </c>
      <c r="G97" s="142">
        <v>45034</v>
      </c>
      <c r="H97" s="143">
        <f t="shared" ref="H97:H109" si="24">IFERROR(G97/E97-1,"-")</f>
        <v>-0.86980291479107574</v>
      </c>
      <c r="I97" s="142">
        <v>230012</v>
      </c>
      <c r="J97" s="143">
        <f t="shared" ref="J97:J109" si="25">IFERROR(I97/G97-1,"-")</f>
        <v>4.1075187636008348</v>
      </c>
      <c r="K97" s="142">
        <v>315071</v>
      </c>
      <c r="L97" s="143">
        <f t="shared" ref="L97:L101" si="26">IFERROR(K97/I97-1,"-")</f>
        <v>0.36980244508982141</v>
      </c>
      <c r="M97" s="143">
        <f t="shared" ref="M97" si="27">IFERROR(K97/C97-1,"-")</f>
        <v>-9.9238670833059373E-2</v>
      </c>
    </row>
    <row r="98" spans="2:13" x14ac:dyDescent="0.25">
      <c r="B98" s="141" t="s">
        <v>141</v>
      </c>
      <c r="C98" s="142">
        <v>315241</v>
      </c>
      <c r="D98" s="143">
        <v>-4.402609178218031E-2</v>
      </c>
      <c r="E98" s="142">
        <v>336108</v>
      </c>
      <c r="F98" s="143">
        <f t="shared" si="23"/>
        <v>6.6193800933254332E-2</v>
      </c>
      <c r="G98" s="142">
        <v>35817</v>
      </c>
      <c r="H98" s="143">
        <f t="shared" si="24"/>
        <v>-0.89343603841622332</v>
      </c>
      <c r="I98" s="142">
        <v>267099</v>
      </c>
      <c r="J98" s="143">
        <f t="shared" si="25"/>
        <v>6.4573247340648292</v>
      </c>
      <c r="K98" s="142">
        <v>302554</v>
      </c>
      <c r="L98" s="143">
        <f t="shared" si="26"/>
        <v>0.13274104358309091</v>
      </c>
      <c r="M98" s="143">
        <f>IFERROR(K98/C98-1,"-")</f>
        <v>-4.0245399551454231E-2</v>
      </c>
    </row>
    <row r="99" spans="2:13" x14ac:dyDescent="0.25">
      <c r="B99" s="141" t="s">
        <v>143</v>
      </c>
      <c r="C99" s="142">
        <v>343656</v>
      </c>
      <c r="D99" s="143">
        <v>-1.3455128996420207E-2</v>
      </c>
      <c r="E99" s="142">
        <v>160254</v>
      </c>
      <c r="F99" s="143">
        <f t="shared" si="23"/>
        <v>-0.53367902786507437</v>
      </c>
      <c r="G99" s="142">
        <v>50352</v>
      </c>
      <c r="H99" s="143">
        <f t="shared" si="24"/>
        <v>-0.68579879441386793</v>
      </c>
      <c r="I99" s="142">
        <v>314383</v>
      </c>
      <c r="J99" s="143">
        <f t="shared" si="25"/>
        <v>5.2437043215761046</v>
      </c>
      <c r="K99" s="142">
        <v>305531</v>
      </c>
      <c r="L99" s="143">
        <f t="shared" si="26"/>
        <v>-2.8156738754958166E-2</v>
      </c>
      <c r="M99" s="143">
        <f t="shared" ref="M99:M101" si="28">IFERROR(K99/C99-1,"-")</f>
        <v>-0.11093942779989296</v>
      </c>
    </row>
    <row r="100" spans="2:13" x14ac:dyDescent="0.25">
      <c r="B100" s="141" t="s">
        <v>145</v>
      </c>
      <c r="C100" s="142">
        <v>301356</v>
      </c>
      <c r="D100" s="143">
        <v>-8.7723626173019653E-3</v>
      </c>
      <c r="E100" s="142">
        <v>0</v>
      </c>
      <c r="F100" s="143">
        <f t="shared" si="23"/>
        <v>-1</v>
      </c>
      <c r="G100" s="142">
        <v>49484</v>
      </c>
      <c r="H100" s="143" t="str">
        <f t="shared" si="24"/>
        <v>-</v>
      </c>
      <c r="I100" s="142">
        <v>294027</v>
      </c>
      <c r="J100" s="143">
        <f t="shared" si="25"/>
        <v>4.9418599951499473</v>
      </c>
      <c r="K100" s="142">
        <v>297151</v>
      </c>
      <c r="L100" s="143">
        <f t="shared" si="26"/>
        <v>1.0624874586347532E-2</v>
      </c>
      <c r="M100" s="143">
        <f t="shared" si="28"/>
        <v>-1.3953596410889446E-2</v>
      </c>
    </row>
    <row r="101" spans="2:13" x14ac:dyDescent="0.25">
      <c r="B101" s="141" t="s">
        <v>147</v>
      </c>
      <c r="C101" s="142">
        <v>285339</v>
      </c>
      <c r="D101" s="143">
        <v>-1.8691492361765483E-2</v>
      </c>
      <c r="E101" s="142">
        <v>0</v>
      </c>
      <c r="F101" s="143">
        <f t="shared" si="23"/>
        <v>-1</v>
      </c>
      <c r="G101" s="142">
        <v>60129</v>
      </c>
      <c r="H101" s="143" t="str">
        <f t="shared" si="24"/>
        <v>-</v>
      </c>
      <c r="I101" s="142">
        <v>247135</v>
      </c>
      <c r="J101" s="143">
        <f t="shared" si="25"/>
        <v>3.1100799946781086</v>
      </c>
      <c r="K101" s="142">
        <v>246501</v>
      </c>
      <c r="L101" s="143">
        <f t="shared" si="26"/>
        <v>-2.5653994780180378E-3</v>
      </c>
      <c r="M101" s="143">
        <f t="shared" si="28"/>
        <v>-0.13611178282674297</v>
      </c>
    </row>
    <row r="102" spans="2:13" x14ac:dyDescent="0.25">
      <c r="B102" s="141" t="s">
        <v>149</v>
      </c>
      <c r="C102" s="142">
        <v>333201</v>
      </c>
      <c r="D102" s="143">
        <v>6.6041931283373767E-2</v>
      </c>
      <c r="E102" s="142">
        <v>0</v>
      </c>
      <c r="F102" s="143">
        <f t="shared" si="23"/>
        <v>-1</v>
      </c>
      <c r="G102" s="142">
        <v>73232</v>
      </c>
      <c r="H102" s="143" t="str">
        <f t="shared" si="24"/>
        <v>-</v>
      </c>
      <c r="I102" s="142">
        <v>267374</v>
      </c>
      <c r="J102" s="143">
        <f t="shared" si="25"/>
        <v>2.6510541839632946</v>
      </c>
      <c r="K102" s="142"/>
      <c r="L102" s="143"/>
      <c r="M102" s="143"/>
    </row>
    <row r="103" spans="2:13" x14ac:dyDescent="0.25">
      <c r="B103" s="141" t="s">
        <v>151</v>
      </c>
      <c r="C103" s="142">
        <v>358206</v>
      </c>
      <c r="D103" s="143">
        <v>1.8771010733605209E-2</v>
      </c>
      <c r="E103" s="142">
        <v>0</v>
      </c>
      <c r="F103" s="143">
        <f t="shared" si="23"/>
        <v>-1</v>
      </c>
      <c r="G103" s="142">
        <v>116721</v>
      </c>
      <c r="H103" s="143" t="str">
        <f t="shared" si="24"/>
        <v>-</v>
      </c>
      <c r="I103" s="142">
        <v>303708</v>
      </c>
      <c r="J103" s="143">
        <f t="shared" si="25"/>
        <v>1.6019996401675791</v>
      </c>
      <c r="K103" s="142"/>
      <c r="L103" s="143"/>
      <c r="M103" s="143"/>
    </row>
    <row r="104" spans="2:13" x14ac:dyDescent="0.25">
      <c r="B104" s="141" t="s">
        <v>153</v>
      </c>
      <c r="C104" s="142">
        <v>350589</v>
      </c>
      <c r="D104" s="143">
        <v>-7.5468016149490946E-2</v>
      </c>
      <c r="E104" s="142">
        <v>0</v>
      </c>
      <c r="F104" s="143">
        <f t="shared" si="23"/>
        <v>-1</v>
      </c>
      <c r="G104" s="142">
        <v>179811</v>
      </c>
      <c r="H104" s="143" t="str">
        <f t="shared" si="24"/>
        <v>-</v>
      </c>
      <c r="I104" s="142">
        <v>345691</v>
      </c>
      <c r="J104" s="143">
        <f t="shared" si="25"/>
        <v>0.92252420597182594</v>
      </c>
      <c r="K104" s="142"/>
      <c r="L104" s="143"/>
      <c r="M104" s="143"/>
    </row>
    <row r="105" spans="2:13" x14ac:dyDescent="0.25">
      <c r="B105" s="141" t="s">
        <v>155</v>
      </c>
      <c r="C105" s="142">
        <v>313414</v>
      </c>
      <c r="D105" s="143">
        <v>-7.5425833820084831E-2</v>
      </c>
      <c r="E105" s="142">
        <v>0</v>
      </c>
      <c r="F105" s="143">
        <f t="shared" si="23"/>
        <v>-1</v>
      </c>
      <c r="G105" s="142">
        <v>191266</v>
      </c>
      <c r="H105" s="143" t="str">
        <f t="shared" si="24"/>
        <v>-</v>
      </c>
      <c r="I105" s="142">
        <v>281605</v>
      </c>
      <c r="J105" s="143">
        <f t="shared" si="25"/>
        <v>0.47232126985454803</v>
      </c>
      <c r="K105" s="142"/>
      <c r="L105" s="143"/>
      <c r="M105" s="143"/>
    </row>
    <row r="106" spans="2:13" x14ac:dyDescent="0.25">
      <c r="B106" s="141" t="s">
        <v>157</v>
      </c>
      <c r="C106" s="142">
        <v>316424</v>
      </c>
      <c r="D106" s="143">
        <v>-0.10874512719980167</v>
      </c>
      <c r="E106" s="142">
        <v>0</v>
      </c>
      <c r="F106" s="143">
        <f t="shared" si="23"/>
        <v>-1</v>
      </c>
      <c r="G106" s="142">
        <v>267716</v>
      </c>
      <c r="H106" s="143" t="str">
        <f t="shared" si="24"/>
        <v>-</v>
      </c>
      <c r="I106" s="142">
        <v>305976</v>
      </c>
      <c r="J106" s="143">
        <f t="shared" si="25"/>
        <v>0.1429126387664541</v>
      </c>
      <c r="K106" s="142"/>
      <c r="L106" s="143"/>
      <c r="M106" s="143"/>
    </row>
    <row r="107" spans="2:13" x14ac:dyDescent="0.25">
      <c r="B107" s="141" t="s">
        <v>159</v>
      </c>
      <c r="C107" s="142">
        <v>336638</v>
      </c>
      <c r="D107" s="143">
        <v>-2.302566662410177E-2</v>
      </c>
      <c r="E107" s="142">
        <v>0</v>
      </c>
      <c r="F107" s="143">
        <f t="shared" si="23"/>
        <v>-1</v>
      </c>
      <c r="G107" s="142">
        <v>295615</v>
      </c>
      <c r="H107" s="143" t="str">
        <f t="shared" si="24"/>
        <v>-</v>
      </c>
      <c r="I107" s="142">
        <v>304073</v>
      </c>
      <c r="J107" s="143">
        <f t="shared" si="25"/>
        <v>2.8611538656698743E-2</v>
      </c>
      <c r="K107" s="142"/>
      <c r="L107" s="143"/>
      <c r="M107" s="143"/>
    </row>
    <row r="108" spans="2:13" x14ac:dyDescent="0.25">
      <c r="B108" s="141" t="s">
        <v>161</v>
      </c>
      <c r="C108" s="142">
        <v>338253</v>
      </c>
      <c r="D108" s="143">
        <v>-1.2283379937343408E-3</v>
      </c>
      <c r="E108" s="142">
        <v>0</v>
      </c>
      <c r="F108" s="143">
        <f t="shared" si="23"/>
        <v>-1</v>
      </c>
      <c r="G108" s="142">
        <v>249783</v>
      </c>
      <c r="H108" s="143" t="str">
        <f t="shared" si="24"/>
        <v>-</v>
      </c>
      <c r="I108" s="142">
        <v>307147</v>
      </c>
      <c r="J108" s="143">
        <f t="shared" si="25"/>
        <v>0.22965534083584549</v>
      </c>
      <c r="K108" s="142"/>
      <c r="L108" s="143"/>
      <c r="M108" s="143"/>
    </row>
    <row r="109" spans="2:13" ht="15.75" x14ac:dyDescent="0.25">
      <c r="B109" s="144" t="s">
        <v>121</v>
      </c>
      <c r="C109" s="145">
        <v>3942100</v>
      </c>
      <c r="D109" s="146">
        <v>-2.6601837656021865E-2</v>
      </c>
      <c r="E109" s="145">
        <v>0</v>
      </c>
      <c r="F109" s="146">
        <f t="shared" si="23"/>
        <v>-1</v>
      </c>
      <c r="G109" s="145">
        <v>1614960</v>
      </c>
      <c r="H109" s="146" t="str">
        <f t="shared" si="24"/>
        <v>-</v>
      </c>
      <c r="I109" s="145">
        <v>3468230</v>
      </c>
      <c r="J109" s="146">
        <f t="shared" si="25"/>
        <v>1.147564026353594</v>
      </c>
      <c r="K109" s="145">
        <v>1466808</v>
      </c>
      <c r="L109" s="146">
        <v>8.4391005547604037E-2</v>
      </c>
      <c r="M109" s="146">
        <v>-8.0587322729765765E-2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3" ht="15.75" x14ac:dyDescent="0.25">
      <c r="I112" s="146"/>
    </row>
    <row r="114" spans="1:14" ht="48.75" customHeight="1" thickBot="1" x14ac:dyDescent="0.3">
      <c r="B114" s="307" t="s">
        <v>436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3"/>
      <c r="C116" s="317" t="s">
        <v>112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v>2019</v>
      </c>
      <c r="D117" s="321"/>
      <c r="E117" s="322" t="s">
        <v>250</v>
      </c>
      <c r="F117" s="321"/>
      <c r="G117" s="322" t="s">
        <v>249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",RIGHT(C117,2),"/",RIGHT(C117-1,2))</f>
        <v>var 19/18</v>
      </c>
      <c r="E118" s="139" t="s">
        <v>135</v>
      </c>
      <c r="F118" s="138" t="str">
        <f>CONCATENATE("var ",RIGHT(E117,2),"/",RIGHT(C117,2))</f>
        <v>var 20/19</v>
      </c>
      <c r="G118" s="139" t="s">
        <v>135</v>
      </c>
      <c r="H118" s="138" t="str">
        <f>CONCATENATE("var ",RIGHT(G117,2),"/",RIGHT(E117,2))</f>
        <v>var 21/20</v>
      </c>
      <c r="I118" s="139" t="s">
        <v>135</v>
      </c>
      <c r="J118" s="138" t="str">
        <f>CONCATENATE("var ",RIGHT(I117,2),"/",RIGHT(G117,2))</f>
        <v>var 22/21</v>
      </c>
      <c r="K118" s="139" t="s">
        <v>135</v>
      </c>
      <c r="L118" s="138" t="str">
        <f>CONCATENATE("var ",RIGHT(K117,2),"/",RIGHT(I117,2))</f>
        <v>var 23/22</v>
      </c>
      <c r="M118" s="138" t="str">
        <f>CONCATENATE("var ",RIGHT(K117,2),"/",RIGHT(C117,2))</f>
        <v>var 23/19</v>
      </c>
    </row>
    <row r="119" spans="1:14" x14ac:dyDescent="0.25">
      <c r="B119" s="141" t="s">
        <v>139</v>
      </c>
      <c r="C119" s="142">
        <v>50112</v>
      </c>
      <c r="D119" s="143">
        <v>-8.7827875566558022E-2</v>
      </c>
      <c r="E119" s="142">
        <v>39533</v>
      </c>
      <c r="F119" s="143">
        <f t="shared" ref="F119:F131" si="29">IFERROR(E119/C119-1,"-")</f>
        <v>-0.21110712005108556</v>
      </c>
      <c r="G119" s="142">
        <v>1625</v>
      </c>
      <c r="H119" s="143">
        <f t="shared" ref="H119:H131" si="30">IFERROR(G119/E119-1,"-")</f>
        <v>-0.95889510029595526</v>
      </c>
      <c r="I119" s="142">
        <v>27799</v>
      </c>
      <c r="J119" s="143">
        <f t="shared" ref="J119:J131" si="31">IFERROR(I119/G119-1,"-")</f>
        <v>16.107076923076924</v>
      </c>
      <c r="K119" s="142">
        <v>43001</v>
      </c>
      <c r="L119" s="143">
        <f t="shared" ref="L119:L123" si="32">IFERROR(K119/I119-1,"-")</f>
        <v>0.54685420338861102</v>
      </c>
      <c r="M119" s="143">
        <f t="shared" ref="M119" si="33">IFERROR(K119/C119-1,"-")</f>
        <v>-0.14190213920817374</v>
      </c>
    </row>
    <row r="120" spans="1:14" x14ac:dyDescent="0.25">
      <c r="B120" s="141" t="s">
        <v>141</v>
      </c>
      <c r="C120" s="142">
        <v>46307</v>
      </c>
      <c r="D120" s="143">
        <v>-0.18772474521566773</v>
      </c>
      <c r="E120" s="142">
        <v>40176</v>
      </c>
      <c r="F120" s="143">
        <f t="shared" si="29"/>
        <v>-0.13239898935366146</v>
      </c>
      <c r="G120" s="142">
        <v>1727</v>
      </c>
      <c r="H120" s="143">
        <f t="shared" si="30"/>
        <v>-0.9570141377937077</v>
      </c>
      <c r="I120" s="142">
        <v>29168</v>
      </c>
      <c r="J120" s="143">
        <f t="shared" si="31"/>
        <v>15.889403590040533</v>
      </c>
      <c r="K120" s="142">
        <v>37383</v>
      </c>
      <c r="L120" s="143">
        <f t="shared" si="32"/>
        <v>0.2816442676906199</v>
      </c>
      <c r="M120" s="143">
        <f>IFERROR(K120/C120-1,"-")</f>
        <v>-0.19271384455913798</v>
      </c>
    </row>
    <row r="121" spans="1:14" x14ac:dyDescent="0.25">
      <c r="B121" s="141" t="s">
        <v>143</v>
      </c>
      <c r="C121" s="142">
        <v>48065</v>
      </c>
      <c r="D121" s="143">
        <v>-0.13382350291038181</v>
      </c>
      <c r="E121" s="142">
        <v>17916</v>
      </c>
      <c r="F121" s="143">
        <f t="shared" si="29"/>
        <v>-0.62725475918027673</v>
      </c>
      <c r="G121" s="142">
        <v>1653</v>
      </c>
      <c r="H121" s="143">
        <f t="shared" si="30"/>
        <v>-0.90773610180843933</v>
      </c>
      <c r="I121" s="142">
        <v>32483</v>
      </c>
      <c r="J121" s="143">
        <f t="shared" si="31"/>
        <v>18.650937689050213</v>
      </c>
      <c r="K121" s="142">
        <v>40476</v>
      </c>
      <c r="L121" s="143">
        <f t="shared" si="32"/>
        <v>0.24606717359849761</v>
      </c>
      <c r="M121" s="143">
        <f t="shared" ref="M121:M123" si="34">IFERROR(K121/C121-1,"-")</f>
        <v>-0.15789035680848851</v>
      </c>
    </row>
    <row r="122" spans="1:14" x14ac:dyDescent="0.25">
      <c r="B122" s="141" t="s">
        <v>145</v>
      </c>
      <c r="C122" s="142">
        <v>42298</v>
      </c>
      <c r="D122" s="143">
        <v>-0.12076993431445915</v>
      </c>
      <c r="E122" s="142">
        <v>0</v>
      </c>
      <c r="F122" s="143">
        <f t="shared" si="29"/>
        <v>-1</v>
      </c>
      <c r="G122" s="142">
        <v>1279</v>
      </c>
      <c r="H122" s="143" t="str">
        <f t="shared" si="30"/>
        <v>-</v>
      </c>
      <c r="I122" s="142">
        <v>30308</v>
      </c>
      <c r="J122" s="143">
        <f t="shared" si="31"/>
        <v>22.696637998436277</v>
      </c>
      <c r="K122" s="142">
        <v>33163</v>
      </c>
      <c r="L122" s="143">
        <f t="shared" si="32"/>
        <v>9.4199551273591142E-2</v>
      </c>
      <c r="M122" s="143">
        <f t="shared" si="34"/>
        <v>-0.21596765804529761</v>
      </c>
    </row>
    <row r="123" spans="1:14" x14ac:dyDescent="0.25">
      <c r="B123" s="141" t="s">
        <v>147</v>
      </c>
      <c r="C123" s="142">
        <v>46010</v>
      </c>
      <c r="D123" s="143">
        <v>0.19027292717630329</v>
      </c>
      <c r="E123" s="142">
        <v>0</v>
      </c>
      <c r="F123" s="143">
        <f t="shared" si="29"/>
        <v>-1</v>
      </c>
      <c r="G123" s="142">
        <v>1780</v>
      </c>
      <c r="H123" s="143" t="str">
        <f t="shared" si="30"/>
        <v>-</v>
      </c>
      <c r="I123" s="142">
        <v>26462</v>
      </c>
      <c r="J123" s="143">
        <f t="shared" si="31"/>
        <v>13.866292134831461</v>
      </c>
      <c r="K123" s="142">
        <v>33016</v>
      </c>
      <c r="L123" s="143">
        <f t="shared" si="32"/>
        <v>0.24767591262943078</v>
      </c>
      <c r="M123" s="143">
        <f t="shared" si="34"/>
        <v>-0.28241686589871762</v>
      </c>
    </row>
    <row r="124" spans="1:14" x14ac:dyDescent="0.25">
      <c r="B124" s="141" t="s">
        <v>149</v>
      </c>
      <c r="C124" s="142">
        <v>43716</v>
      </c>
      <c r="D124" s="143">
        <v>-0.13323816321674997</v>
      </c>
      <c r="E124" s="142">
        <v>0</v>
      </c>
      <c r="F124" s="143">
        <f t="shared" si="29"/>
        <v>-1</v>
      </c>
      <c r="G124" s="142">
        <v>929</v>
      </c>
      <c r="H124" s="143" t="str">
        <f t="shared" si="30"/>
        <v>-</v>
      </c>
      <c r="I124" s="142">
        <v>26632</v>
      </c>
      <c r="J124" s="143">
        <f t="shared" si="31"/>
        <v>27.667384284176535</v>
      </c>
      <c r="K124" s="142"/>
      <c r="L124" s="143"/>
      <c r="M124" s="143"/>
    </row>
    <row r="125" spans="1:14" x14ac:dyDescent="0.25">
      <c r="B125" s="141" t="s">
        <v>151</v>
      </c>
      <c r="C125" s="142">
        <v>34569</v>
      </c>
      <c r="D125" s="143">
        <v>-0.39332409048630246</v>
      </c>
      <c r="E125" s="142">
        <v>0</v>
      </c>
      <c r="F125" s="143">
        <f t="shared" si="29"/>
        <v>-1</v>
      </c>
      <c r="G125" s="142">
        <v>11899</v>
      </c>
      <c r="H125" s="143" t="str">
        <f t="shared" si="30"/>
        <v>-</v>
      </c>
      <c r="I125" s="142">
        <v>28868</v>
      </c>
      <c r="J125" s="143">
        <f t="shared" si="31"/>
        <v>1.4260862257332549</v>
      </c>
      <c r="K125" s="142"/>
      <c r="L125" s="143"/>
      <c r="M125" s="143"/>
    </row>
    <row r="126" spans="1:14" x14ac:dyDescent="0.25">
      <c r="B126" s="141" t="s">
        <v>153</v>
      </c>
      <c r="C126" s="142">
        <v>33664</v>
      </c>
      <c r="D126" s="143">
        <v>-0.42251346622293895</v>
      </c>
      <c r="E126" s="142">
        <v>0</v>
      </c>
      <c r="F126" s="143">
        <f t="shared" si="29"/>
        <v>-1</v>
      </c>
      <c r="G126" s="142">
        <v>22700</v>
      </c>
      <c r="H126" s="143" t="str">
        <f t="shared" si="30"/>
        <v>-</v>
      </c>
      <c r="I126" s="142">
        <v>33779</v>
      </c>
      <c r="J126" s="143">
        <f t="shared" si="31"/>
        <v>0.48806167400881062</v>
      </c>
      <c r="K126" s="142"/>
      <c r="L126" s="143"/>
      <c r="M126" s="143"/>
    </row>
    <row r="127" spans="1:14" x14ac:dyDescent="0.25">
      <c r="B127" s="141" t="s">
        <v>155</v>
      </c>
      <c r="C127" s="142">
        <v>31237</v>
      </c>
      <c r="D127" s="143">
        <v>-0.38341130257989375</v>
      </c>
      <c r="E127" s="142">
        <v>0</v>
      </c>
      <c r="F127" s="143">
        <f t="shared" si="29"/>
        <v>-1</v>
      </c>
      <c r="G127" s="142">
        <v>19696</v>
      </c>
      <c r="H127" s="143" t="str">
        <f t="shared" si="30"/>
        <v>-</v>
      </c>
      <c r="I127" s="142">
        <v>31871</v>
      </c>
      <c r="J127" s="143">
        <f t="shared" si="31"/>
        <v>0.61814581640942334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38233</v>
      </c>
      <c r="D128" s="143">
        <v>-0.13568441279529786</v>
      </c>
      <c r="E128" s="142">
        <v>0</v>
      </c>
      <c r="F128" s="143">
        <f t="shared" si="29"/>
        <v>-1</v>
      </c>
      <c r="G128" s="142">
        <v>24086</v>
      </c>
      <c r="H128" s="143" t="str">
        <f t="shared" si="30"/>
        <v>-</v>
      </c>
      <c r="I128" s="142">
        <v>37849</v>
      </c>
      <c r="J128" s="143">
        <f t="shared" si="31"/>
        <v>0.57141077804533746</v>
      </c>
      <c r="K128" s="142"/>
      <c r="L128" s="143"/>
      <c r="M128" s="143"/>
    </row>
    <row r="129" spans="2:14" x14ac:dyDescent="0.25">
      <c r="B129" s="141" t="s">
        <v>159</v>
      </c>
      <c r="C129" s="142">
        <v>36396</v>
      </c>
      <c r="D129" s="143">
        <v>-0.24222361024359773</v>
      </c>
      <c r="E129" s="142">
        <v>0</v>
      </c>
      <c r="F129" s="143">
        <f t="shared" si="29"/>
        <v>-1</v>
      </c>
      <c r="G129" s="142">
        <v>26776</v>
      </c>
      <c r="H129" s="143" t="str">
        <f t="shared" si="30"/>
        <v>-</v>
      </c>
      <c r="I129" s="142">
        <v>40409</v>
      </c>
      <c r="J129" s="143">
        <f t="shared" si="31"/>
        <v>0.50914998506124887</v>
      </c>
      <c r="K129" s="142"/>
      <c r="L129" s="143"/>
      <c r="M129" s="143"/>
    </row>
    <row r="130" spans="2:14" x14ac:dyDescent="0.25">
      <c r="B130" s="141" t="s">
        <v>161</v>
      </c>
      <c r="C130" s="142">
        <v>38726</v>
      </c>
      <c r="D130" s="143">
        <v>-0.2189189189189189</v>
      </c>
      <c r="E130" s="142">
        <v>0</v>
      </c>
      <c r="F130" s="143">
        <f t="shared" si="29"/>
        <v>-1</v>
      </c>
      <c r="G130" s="142">
        <v>25616</v>
      </c>
      <c r="H130" s="143" t="str">
        <f t="shared" si="30"/>
        <v>-</v>
      </c>
      <c r="I130" s="142">
        <v>42097</v>
      </c>
      <c r="J130" s="143">
        <f t="shared" si="31"/>
        <v>0.64338694565896315</v>
      </c>
      <c r="K130" s="142"/>
      <c r="L130" s="143"/>
      <c r="M130" s="143"/>
    </row>
    <row r="131" spans="2:14" ht="15.75" x14ac:dyDescent="0.25">
      <c r="B131" s="144" t="s">
        <v>121</v>
      </c>
      <c r="C131" s="145">
        <v>489333</v>
      </c>
      <c r="D131" s="146">
        <v>-0.20098070432401449</v>
      </c>
      <c r="E131" s="145">
        <v>0</v>
      </c>
      <c r="F131" s="146">
        <f t="shared" si="29"/>
        <v>-1</v>
      </c>
      <c r="G131" s="145">
        <v>139766</v>
      </c>
      <c r="H131" s="146" t="str">
        <f t="shared" si="30"/>
        <v>-</v>
      </c>
      <c r="I131" s="145">
        <v>387725</v>
      </c>
      <c r="J131" s="146">
        <f t="shared" si="31"/>
        <v>1.7741009973813373</v>
      </c>
      <c r="K131" s="145">
        <v>187039</v>
      </c>
      <c r="L131" s="146">
        <v>0.27916153740938321</v>
      </c>
      <c r="M131" s="146">
        <v>-0.19654025911543349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0"/>
      <c r="I134" s="140"/>
      <c r="K134" s="140"/>
      <c r="L134" s="151"/>
    </row>
    <row r="136" spans="2:14" ht="48.75" customHeight="1" thickBot="1" x14ac:dyDescent="0.3">
      <c r="B136" s="307" t="s">
        <v>437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3"/>
      <c r="C138" s="317" t="s">
        <v>113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v>2019</v>
      </c>
      <c r="D139" s="321"/>
      <c r="E139" s="322" t="s">
        <v>250</v>
      </c>
      <c r="F139" s="321"/>
      <c r="G139" s="322" t="s">
        <v>249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",RIGHT(C139,2),"/",RIGHT(C139-1,2))</f>
        <v>var 19/18</v>
      </c>
      <c r="E140" s="139" t="s">
        <v>135</v>
      </c>
      <c r="F140" s="138" t="str">
        <f>CONCATENATE("var ",RIGHT(E139,2),"/",RIGHT(C139,2))</f>
        <v>var 20/19</v>
      </c>
      <c r="G140" s="139" t="s">
        <v>135</v>
      </c>
      <c r="H140" s="138" t="str">
        <f>CONCATENATE("var ",RIGHT(G139,2),"/",RIGHT(E139,2))</f>
        <v>var 21/20</v>
      </c>
      <c r="I140" s="139" t="s">
        <v>135</v>
      </c>
      <c r="J140" s="138" t="str">
        <f>CONCATENATE("var ",RIGHT(I139,2),"/",RIGHT(G139,2))</f>
        <v>var 22/21</v>
      </c>
      <c r="K140" s="139" t="s">
        <v>135</v>
      </c>
      <c r="L140" s="138" t="str">
        <f>CONCATENATE("var ",RIGHT(K139,2),"/",RIGHT(I139,2))</f>
        <v>var 23/22</v>
      </c>
      <c r="M140" s="138" t="str">
        <f>CONCATENATE("var ",RIGHT(K139,2),"/",RIGHT(C139,2))</f>
        <v>var 23/19</v>
      </c>
    </row>
    <row r="141" spans="2:14" x14ac:dyDescent="0.25">
      <c r="B141" s="141" t="s">
        <v>139</v>
      </c>
      <c r="C141" s="142">
        <v>20153</v>
      </c>
      <c r="D141" s="143">
        <v>-9.2248096932570633E-2</v>
      </c>
      <c r="E141" s="142">
        <v>19412</v>
      </c>
      <c r="F141" s="143">
        <f t="shared" ref="F141:F153" si="35">IFERROR(E141/C141-1,"-")</f>
        <v>-3.676871929737513E-2</v>
      </c>
      <c r="G141" s="142">
        <v>3447</v>
      </c>
      <c r="H141" s="143">
        <f t="shared" ref="H141:H153" si="36">IFERROR(G141/E141-1,"-")</f>
        <v>-0.82242942509787764</v>
      </c>
      <c r="I141" s="142">
        <v>4723</v>
      </c>
      <c r="J141" s="143">
        <f t="shared" ref="J141:J153" si="37">IFERROR(I141/G141-1,"-")</f>
        <v>0.37017696547722667</v>
      </c>
      <c r="K141" s="142">
        <v>13624</v>
      </c>
      <c r="L141" s="143">
        <f t="shared" ref="L141:L145" si="38">IFERROR(K141/I141-1,"-")</f>
        <v>1.8846072411602797</v>
      </c>
      <c r="M141" s="143">
        <f t="shared" ref="M141" si="39">IFERROR(K141/C141-1,"-")</f>
        <v>-0.32397161712896339</v>
      </c>
    </row>
    <row r="142" spans="2:14" x14ac:dyDescent="0.25">
      <c r="B142" s="141" t="s">
        <v>141</v>
      </c>
      <c r="C142" s="142">
        <v>19633</v>
      </c>
      <c r="D142" s="143">
        <v>-0.10649433395530883</v>
      </c>
      <c r="E142" s="142">
        <v>19786</v>
      </c>
      <c r="F142" s="143">
        <f t="shared" si="35"/>
        <v>7.7930015789742235E-3</v>
      </c>
      <c r="G142" s="142">
        <v>2962</v>
      </c>
      <c r="H142" s="143">
        <f t="shared" si="36"/>
        <v>-0.85029819063984635</v>
      </c>
      <c r="I142" s="142">
        <v>7515</v>
      </c>
      <c r="J142" s="143">
        <f t="shared" si="37"/>
        <v>1.5371370695476028</v>
      </c>
      <c r="K142" s="142">
        <v>12380</v>
      </c>
      <c r="L142" s="143">
        <f t="shared" si="38"/>
        <v>0.64737192282102463</v>
      </c>
      <c r="M142" s="143">
        <f>IFERROR(K142/C142-1,"-")</f>
        <v>-0.3694290225640503</v>
      </c>
    </row>
    <row r="143" spans="2:14" x14ac:dyDescent="0.25">
      <c r="B143" s="141" t="s">
        <v>143</v>
      </c>
      <c r="C143" s="142">
        <v>21012</v>
      </c>
      <c r="D143" s="143">
        <v>-6.0202164773235478E-2</v>
      </c>
      <c r="E143" s="142">
        <v>10488</v>
      </c>
      <c r="F143" s="143">
        <f t="shared" si="35"/>
        <v>-0.50085665334094798</v>
      </c>
      <c r="G143" s="142">
        <v>4453</v>
      </c>
      <c r="H143" s="143">
        <f t="shared" si="36"/>
        <v>-0.57541952707856603</v>
      </c>
      <c r="I143" s="142">
        <v>11649</v>
      </c>
      <c r="J143" s="143">
        <f t="shared" si="37"/>
        <v>1.6159892207500564</v>
      </c>
      <c r="K143" s="142">
        <v>13406</v>
      </c>
      <c r="L143" s="143">
        <f t="shared" si="38"/>
        <v>0.15082839728732078</v>
      </c>
      <c r="M143" s="143">
        <f t="shared" ref="M143:M145" si="40">IFERROR(K143/C143-1,"-")</f>
        <v>-0.36198362840281739</v>
      </c>
    </row>
    <row r="144" spans="2:14" x14ac:dyDescent="0.25">
      <c r="B144" s="141" t="s">
        <v>145</v>
      </c>
      <c r="C144" s="142">
        <v>18609</v>
      </c>
      <c r="D144" s="143">
        <v>-3.2796257796257833E-2</v>
      </c>
      <c r="E144" s="142">
        <v>0</v>
      </c>
      <c r="F144" s="143">
        <f t="shared" si="35"/>
        <v>-1</v>
      </c>
      <c r="G144" s="142">
        <v>2247</v>
      </c>
      <c r="H144" s="143" t="str">
        <f t="shared" si="36"/>
        <v>-</v>
      </c>
      <c r="I144" s="142">
        <v>10327</v>
      </c>
      <c r="J144" s="143">
        <f t="shared" si="37"/>
        <v>3.5959056519804182</v>
      </c>
      <c r="K144" s="142">
        <v>10516</v>
      </c>
      <c r="L144" s="143">
        <f t="shared" si="38"/>
        <v>1.8301539653335919E-2</v>
      </c>
      <c r="M144" s="143">
        <f t="shared" si="40"/>
        <v>-0.43489709280455691</v>
      </c>
    </row>
    <row r="145" spans="1:14" x14ac:dyDescent="0.25">
      <c r="B145" s="141" t="s">
        <v>147</v>
      </c>
      <c r="C145" s="142">
        <v>17310</v>
      </c>
      <c r="D145" s="143">
        <v>-0.10119943922322028</v>
      </c>
      <c r="E145" s="142">
        <v>0</v>
      </c>
      <c r="F145" s="143">
        <f t="shared" si="35"/>
        <v>-1</v>
      </c>
      <c r="G145" s="142">
        <v>4704</v>
      </c>
      <c r="H145" s="143" t="str">
        <f t="shared" si="36"/>
        <v>-</v>
      </c>
      <c r="I145" s="142">
        <v>8672</v>
      </c>
      <c r="J145" s="143">
        <f t="shared" si="37"/>
        <v>0.84353741496598644</v>
      </c>
      <c r="K145" s="142">
        <v>10529</v>
      </c>
      <c r="L145" s="143">
        <f t="shared" si="38"/>
        <v>0.21413745387453864</v>
      </c>
      <c r="M145" s="143">
        <f t="shared" si="40"/>
        <v>-0.39173887926054307</v>
      </c>
    </row>
    <row r="146" spans="1:14" x14ac:dyDescent="0.25">
      <c r="B146" s="141" t="s">
        <v>149</v>
      </c>
      <c r="C146" s="142">
        <v>17284</v>
      </c>
      <c r="D146" s="143">
        <v>-2.778715266059173E-2</v>
      </c>
      <c r="E146" s="142">
        <v>0</v>
      </c>
      <c r="F146" s="143">
        <f t="shared" si="35"/>
        <v>-1</v>
      </c>
      <c r="G146" s="142">
        <v>3691</v>
      </c>
      <c r="H146" s="143" t="str">
        <f t="shared" si="36"/>
        <v>-</v>
      </c>
      <c r="I146" s="142">
        <v>9189</v>
      </c>
      <c r="J146" s="143">
        <f t="shared" si="37"/>
        <v>1.4895692224329449</v>
      </c>
      <c r="K146" s="142"/>
      <c r="L146" s="143"/>
      <c r="M146" s="143"/>
    </row>
    <row r="147" spans="1:14" x14ac:dyDescent="0.25">
      <c r="B147" s="141" t="s">
        <v>151</v>
      </c>
      <c r="C147" s="142">
        <v>18907</v>
      </c>
      <c r="D147" s="143">
        <v>-2.3348313445942459E-2</v>
      </c>
      <c r="E147" s="142">
        <v>0</v>
      </c>
      <c r="F147" s="143">
        <f t="shared" si="35"/>
        <v>-1</v>
      </c>
      <c r="G147" s="142">
        <v>2526</v>
      </c>
      <c r="H147" s="143" t="str">
        <f t="shared" si="36"/>
        <v>-</v>
      </c>
      <c r="I147" s="142">
        <v>12395</v>
      </c>
      <c r="J147" s="143">
        <f t="shared" si="37"/>
        <v>3.9069675376088675</v>
      </c>
      <c r="K147" s="142"/>
      <c r="L147" s="143"/>
      <c r="M147" s="143"/>
    </row>
    <row r="148" spans="1:14" x14ac:dyDescent="0.25">
      <c r="B148" s="141" t="s">
        <v>153</v>
      </c>
      <c r="C148" s="142">
        <v>20338</v>
      </c>
      <c r="D148" s="143">
        <v>0.13753565635661946</v>
      </c>
      <c r="E148" s="142">
        <v>0</v>
      </c>
      <c r="F148" s="143">
        <f t="shared" si="35"/>
        <v>-1</v>
      </c>
      <c r="G148" s="142">
        <v>2546</v>
      </c>
      <c r="H148" s="143" t="str">
        <f t="shared" si="36"/>
        <v>-</v>
      </c>
      <c r="I148" s="142">
        <v>11560</v>
      </c>
      <c r="J148" s="143">
        <f t="shared" si="37"/>
        <v>3.5404556166535741</v>
      </c>
      <c r="K148" s="142"/>
      <c r="L148" s="143"/>
      <c r="M148" s="143"/>
    </row>
    <row r="149" spans="1:14" x14ac:dyDescent="0.25">
      <c r="B149" s="141" t="s">
        <v>155</v>
      </c>
      <c r="C149" s="142">
        <v>18440</v>
      </c>
      <c r="D149" s="143">
        <v>3.1006908556818757E-3</v>
      </c>
      <c r="E149" s="142">
        <v>0</v>
      </c>
      <c r="F149" s="143">
        <f t="shared" si="35"/>
        <v>-1</v>
      </c>
      <c r="G149" s="142">
        <v>3741</v>
      </c>
      <c r="H149" s="143" t="str">
        <f t="shared" si="36"/>
        <v>-</v>
      </c>
      <c r="I149" s="142">
        <v>10733</v>
      </c>
      <c r="J149" s="143">
        <f t="shared" si="37"/>
        <v>1.8690189788826519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18271</v>
      </c>
      <c r="D150" s="143">
        <v>-2.1161470052501907E-2</v>
      </c>
      <c r="E150" s="142">
        <v>0</v>
      </c>
      <c r="F150" s="143">
        <f t="shared" si="35"/>
        <v>-1</v>
      </c>
      <c r="G150" s="142">
        <v>4629</v>
      </c>
      <c r="H150" s="143" t="str">
        <f t="shared" si="36"/>
        <v>-</v>
      </c>
      <c r="I150" s="142">
        <v>12159</v>
      </c>
      <c r="J150" s="143">
        <f t="shared" si="37"/>
        <v>1.6267012313674658</v>
      </c>
      <c r="K150" s="142"/>
      <c r="L150" s="143"/>
      <c r="M150" s="143"/>
    </row>
    <row r="151" spans="1:14" x14ac:dyDescent="0.25">
      <c r="B151" s="141" t="s">
        <v>159</v>
      </c>
      <c r="C151" s="142">
        <v>19819</v>
      </c>
      <c r="D151" s="143">
        <v>-4.1309921153194984E-2</v>
      </c>
      <c r="E151" s="142">
        <v>0</v>
      </c>
      <c r="F151" s="143">
        <f t="shared" si="35"/>
        <v>-1</v>
      </c>
      <c r="G151" s="142">
        <v>4792</v>
      </c>
      <c r="H151" s="143" t="str">
        <f t="shared" si="36"/>
        <v>-</v>
      </c>
      <c r="I151" s="142">
        <v>12550</v>
      </c>
      <c r="J151" s="143">
        <f t="shared" si="37"/>
        <v>1.618948247078464</v>
      </c>
      <c r="K151" s="142"/>
      <c r="L151" s="143"/>
      <c r="M151" s="143"/>
    </row>
    <row r="152" spans="1:14" x14ac:dyDescent="0.25">
      <c r="B152" s="141" t="s">
        <v>161</v>
      </c>
      <c r="C152" s="142">
        <v>20725</v>
      </c>
      <c r="D152" s="143">
        <v>2.003149916330349E-2</v>
      </c>
      <c r="E152" s="142">
        <v>0</v>
      </c>
      <c r="F152" s="143">
        <f t="shared" si="35"/>
        <v>-1</v>
      </c>
      <c r="G152" s="142">
        <v>5136</v>
      </c>
      <c r="H152" s="143" t="str">
        <f t="shared" si="36"/>
        <v>-</v>
      </c>
      <c r="I152" s="142">
        <v>12247</v>
      </c>
      <c r="J152" s="143">
        <f t="shared" si="37"/>
        <v>1.3845404984423677</v>
      </c>
      <c r="K152" s="142"/>
      <c r="L152" s="143"/>
      <c r="M152" s="143"/>
    </row>
    <row r="153" spans="1:14" ht="15.75" x14ac:dyDescent="0.25">
      <c r="B153" s="144" t="s">
        <v>121</v>
      </c>
      <c r="C153" s="145">
        <v>230501</v>
      </c>
      <c r="D153" s="146">
        <v>-3.1862302435664236E-2</v>
      </c>
      <c r="E153" s="145">
        <v>0</v>
      </c>
      <c r="F153" s="146">
        <f t="shared" si="35"/>
        <v>-1</v>
      </c>
      <c r="G153" s="145">
        <v>44874</v>
      </c>
      <c r="H153" s="146" t="str">
        <f t="shared" si="36"/>
        <v>-</v>
      </c>
      <c r="I153" s="145">
        <v>123719</v>
      </c>
      <c r="J153" s="146">
        <f t="shared" si="37"/>
        <v>1.7570307973436732</v>
      </c>
      <c r="K153" s="145">
        <v>60455</v>
      </c>
      <c r="L153" s="146">
        <v>0.40966749055635865</v>
      </c>
      <c r="M153" s="146">
        <v>-0.37492891632288017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ht="15.75" x14ac:dyDescent="0.25">
      <c r="C157" s="140"/>
      <c r="G157" s="140"/>
      <c r="I157" s="140"/>
      <c r="J157" s="146"/>
      <c r="K157" s="146"/>
      <c r="M157" s="151"/>
    </row>
    <row r="158" spans="1:14" ht="48.75" customHeight="1" thickBot="1" x14ac:dyDescent="0.3">
      <c r="B158" s="307" t="s">
        <v>438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">
        <v>165</v>
      </c>
      <c r="C160" s="317" t="s">
        <v>123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v>2019</v>
      </c>
      <c r="D161" s="321"/>
      <c r="E161" s="322" t="s">
        <v>250</v>
      </c>
      <c r="F161" s="321"/>
      <c r="G161" s="322" t="s">
        <v>249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",RIGHT(C161,2),"/",RIGHT(C161-1,2))</f>
        <v>var 19/18</v>
      </c>
      <c r="E162" s="139" t="s">
        <v>135</v>
      </c>
      <c r="F162" s="138" t="str">
        <f>CONCATENATE("var ",RIGHT(E161,2),"/",RIGHT(C161,2))</f>
        <v>var 20/19</v>
      </c>
      <c r="G162" s="139" t="s">
        <v>135</v>
      </c>
      <c r="H162" s="138" t="str">
        <f>CONCATENATE("var ",RIGHT(G161,2),"/",RIGHT(E161,2))</f>
        <v>var 21/20</v>
      </c>
      <c r="I162" s="139" t="s">
        <v>135</v>
      </c>
      <c r="J162" s="138" t="str">
        <f>CONCATENATE("var ",RIGHT(I161,2),"/",RIGHT(G161,2))</f>
        <v>var 22/21</v>
      </c>
      <c r="K162" s="139" t="s">
        <v>135</v>
      </c>
      <c r="L162" s="138" t="str">
        <f>CONCATENATE("var ",RIGHT(K161,2),"/",RIGHT(I161,2))</f>
        <v>var 23/22</v>
      </c>
      <c r="M162" s="138" t="str">
        <f>CONCATENATE("var ",RIGHT(K161,2),"/",RIGHT(C161,2))</f>
        <v>var 23/19</v>
      </c>
    </row>
    <row r="163" spans="2:13" x14ac:dyDescent="0.25">
      <c r="B163" s="141" t="s">
        <v>139</v>
      </c>
      <c r="C163" s="142">
        <v>892954</v>
      </c>
      <c r="D163" s="143">
        <v>-5.1122984196611543E-2</v>
      </c>
      <c r="E163" s="142">
        <v>859317</v>
      </c>
      <c r="F163" s="143">
        <f t="shared" ref="F163:F175" si="41">IFERROR(E163/C163-1,"-")</f>
        <v>-3.7669353628518421E-2</v>
      </c>
      <c r="G163" s="142">
        <v>72918</v>
      </c>
      <c r="H163" s="143">
        <f t="shared" ref="H163:H175" si="42">IFERROR(G163/E163-1,"-")</f>
        <v>-0.91514423664375311</v>
      </c>
      <c r="I163" s="142">
        <v>535470</v>
      </c>
      <c r="J163" s="143">
        <f t="shared" ref="J163:J175" si="43">IFERROR(I163/G163-1,"-")</f>
        <v>6.3434542911215335</v>
      </c>
      <c r="K163" s="142">
        <v>697486</v>
      </c>
      <c r="L163" s="143">
        <f t="shared" ref="L163:L167" si="44">IFERROR(K163/I163-1,"-")</f>
        <v>0.30256783760061245</v>
      </c>
      <c r="M163" s="143">
        <f t="shared" ref="M163" si="45">IFERROR(K163/C163-1,"-")</f>
        <v>-0.21890041368312363</v>
      </c>
    </row>
    <row r="164" spans="2:13" x14ac:dyDescent="0.25">
      <c r="B164" s="141" t="s">
        <v>141</v>
      </c>
      <c r="C164" s="142">
        <v>823007</v>
      </c>
      <c r="D164" s="143">
        <v>-4.2456177908500092E-2</v>
      </c>
      <c r="E164" s="142">
        <v>800339</v>
      </c>
      <c r="F164" s="143">
        <f t="shared" si="41"/>
        <v>-2.7542900607163689E-2</v>
      </c>
      <c r="G164" s="142">
        <v>70720</v>
      </c>
      <c r="H164" s="143">
        <f t="shared" si="42"/>
        <v>-0.91163744363326038</v>
      </c>
      <c r="I164" s="142">
        <v>540128</v>
      </c>
      <c r="J164" s="143">
        <f t="shared" si="43"/>
        <v>6.6375565610859733</v>
      </c>
      <c r="K164" s="142">
        <v>695843</v>
      </c>
      <c r="L164" s="143">
        <f t="shared" si="44"/>
        <v>0.288292775045915</v>
      </c>
      <c r="M164" s="143">
        <f>IFERROR(K164/C164-1,"-")</f>
        <v>-0.15451144400958927</v>
      </c>
    </row>
    <row r="165" spans="2:13" x14ac:dyDescent="0.25">
      <c r="B165" s="141" t="s">
        <v>143</v>
      </c>
      <c r="C165" s="142">
        <v>864658</v>
      </c>
      <c r="D165" s="143">
        <v>-7.0689896069559222E-2</v>
      </c>
      <c r="E165" s="142">
        <v>382621</v>
      </c>
      <c r="F165" s="143">
        <f t="shared" si="41"/>
        <v>-0.55748862556062628</v>
      </c>
      <c r="G165" s="142">
        <v>91122</v>
      </c>
      <c r="H165" s="143">
        <f t="shared" si="42"/>
        <v>-0.76184788602821074</v>
      </c>
      <c r="I165" s="142">
        <v>595296</v>
      </c>
      <c r="J165" s="143">
        <f t="shared" si="43"/>
        <v>5.5329558174754725</v>
      </c>
      <c r="K165" s="142">
        <v>715709</v>
      </c>
      <c r="L165" s="143">
        <f t="shared" si="44"/>
        <v>0.20227416276944576</v>
      </c>
      <c r="M165" s="143">
        <f t="shared" ref="M165:M167" si="46">IFERROR(K165/C165-1,"-")</f>
        <v>-0.17226348452220419</v>
      </c>
    </row>
    <row r="166" spans="2:13" x14ac:dyDescent="0.25">
      <c r="B166" s="141" t="s">
        <v>145</v>
      </c>
      <c r="C166" s="142">
        <v>760540</v>
      </c>
      <c r="D166" s="143">
        <v>-2.951004927955414E-3</v>
      </c>
      <c r="E166" s="142">
        <v>0</v>
      </c>
      <c r="F166" s="143">
        <f t="shared" si="41"/>
        <v>-1</v>
      </c>
      <c r="G166" s="142">
        <v>101665</v>
      </c>
      <c r="H166" s="143" t="str">
        <f t="shared" si="42"/>
        <v>-</v>
      </c>
      <c r="I166" s="142">
        <v>593977</v>
      </c>
      <c r="J166" s="143">
        <f t="shared" si="43"/>
        <v>4.8424924998770473</v>
      </c>
      <c r="K166" s="142">
        <v>637610</v>
      </c>
      <c r="L166" s="143">
        <f t="shared" si="44"/>
        <v>7.3459073331122227E-2</v>
      </c>
      <c r="M166" s="143">
        <f t="shared" si="46"/>
        <v>-0.16163515396954797</v>
      </c>
    </row>
    <row r="167" spans="2:13" x14ac:dyDescent="0.25">
      <c r="B167" s="141" t="s">
        <v>147</v>
      </c>
      <c r="C167" s="142">
        <v>704833</v>
      </c>
      <c r="D167" s="143">
        <v>-2.7833983666499806E-2</v>
      </c>
      <c r="E167" s="142">
        <v>0</v>
      </c>
      <c r="F167" s="143">
        <f t="shared" si="41"/>
        <v>-1</v>
      </c>
      <c r="G167" s="142">
        <v>110477</v>
      </c>
      <c r="H167" s="143" t="str">
        <f t="shared" si="42"/>
        <v>-</v>
      </c>
      <c r="I167" s="142">
        <v>507901</v>
      </c>
      <c r="J167" s="143">
        <f t="shared" si="43"/>
        <v>3.597346053929777</v>
      </c>
      <c r="K167" s="142">
        <v>513304</v>
      </c>
      <c r="L167" s="143">
        <f t="shared" si="44"/>
        <v>1.0637899905690196E-2</v>
      </c>
      <c r="M167" s="143">
        <f t="shared" si="46"/>
        <v>-0.27173670926304527</v>
      </c>
    </row>
    <row r="168" spans="2:13" x14ac:dyDescent="0.25">
      <c r="B168" s="141" t="s">
        <v>149</v>
      </c>
      <c r="C168" s="142">
        <v>801209</v>
      </c>
      <c r="D168" s="143">
        <v>-1.4145354095274398E-2</v>
      </c>
      <c r="E168" s="142">
        <v>0</v>
      </c>
      <c r="F168" s="143">
        <f t="shared" si="41"/>
        <v>-1</v>
      </c>
      <c r="G168" s="142">
        <v>157164</v>
      </c>
      <c r="H168" s="143" t="str">
        <f t="shared" si="42"/>
        <v>-</v>
      </c>
      <c r="I168" s="142">
        <v>526097</v>
      </c>
      <c r="J168" s="143">
        <f t="shared" si="43"/>
        <v>2.3474396172151382</v>
      </c>
      <c r="K168" s="142"/>
      <c r="L168" s="143"/>
      <c r="M168" s="143"/>
    </row>
    <row r="169" spans="2:13" x14ac:dyDescent="0.25">
      <c r="B169" s="141" t="s">
        <v>151</v>
      </c>
      <c r="C169" s="142">
        <v>928203</v>
      </c>
      <c r="D169" s="143">
        <v>-4.8963566262393843E-2</v>
      </c>
      <c r="E169" s="142">
        <v>136191</v>
      </c>
      <c r="F169" s="143">
        <f t="shared" si="41"/>
        <v>-0.85327455308806366</v>
      </c>
      <c r="G169" s="142">
        <v>287965</v>
      </c>
      <c r="H169" s="143">
        <f t="shared" si="42"/>
        <v>1.1144201892929781</v>
      </c>
      <c r="I169" s="142">
        <v>708215</v>
      </c>
      <c r="J169" s="143">
        <f t="shared" si="43"/>
        <v>1.4593787439445767</v>
      </c>
      <c r="K169" s="142"/>
      <c r="L169" s="143"/>
      <c r="M169" s="143"/>
    </row>
    <row r="170" spans="2:13" x14ac:dyDescent="0.25">
      <c r="B170" s="141" t="s">
        <v>153</v>
      </c>
      <c r="C170" s="142">
        <v>998893</v>
      </c>
      <c r="D170" s="143">
        <v>-6.0503827046468173E-2</v>
      </c>
      <c r="E170" s="142">
        <v>188115</v>
      </c>
      <c r="F170" s="143">
        <f t="shared" si="41"/>
        <v>-0.81167652591418704</v>
      </c>
      <c r="G170" s="142">
        <v>387034</v>
      </c>
      <c r="H170" s="143">
        <f t="shared" si="42"/>
        <v>1.0574329532466842</v>
      </c>
      <c r="I170" s="142">
        <v>722501</v>
      </c>
      <c r="J170" s="143">
        <f t="shared" si="43"/>
        <v>0.86676364350418833</v>
      </c>
      <c r="K170" s="142"/>
      <c r="L170" s="143"/>
      <c r="M170" s="143"/>
    </row>
    <row r="171" spans="2:13" x14ac:dyDescent="0.25">
      <c r="B171" s="141" t="s">
        <v>155</v>
      </c>
      <c r="C171" s="142">
        <v>770970</v>
      </c>
      <c r="D171" s="143">
        <v>-7.8090341095931382E-2</v>
      </c>
      <c r="E171" s="142">
        <v>111885</v>
      </c>
      <c r="F171" s="143">
        <f t="shared" si="41"/>
        <v>-0.85487762169734227</v>
      </c>
      <c r="G171" s="142">
        <v>361772</v>
      </c>
      <c r="H171" s="143">
        <f t="shared" si="42"/>
        <v>2.2334271796934351</v>
      </c>
      <c r="I171" s="142">
        <v>555744</v>
      </c>
      <c r="J171" s="143">
        <f t="shared" si="43"/>
        <v>0.53617195360613867</v>
      </c>
      <c r="K171" s="142"/>
      <c r="L171" s="143"/>
      <c r="M171" s="143"/>
    </row>
    <row r="172" spans="2:13" x14ac:dyDescent="0.25">
      <c r="B172" s="141" t="s">
        <v>157</v>
      </c>
      <c r="C172" s="142">
        <v>775776</v>
      </c>
      <c r="D172" s="143">
        <v>-0.12490016920473779</v>
      </c>
      <c r="E172" s="142">
        <v>104039</v>
      </c>
      <c r="F172" s="143">
        <f t="shared" si="41"/>
        <v>-0.86589041166522296</v>
      </c>
      <c r="G172" s="142">
        <v>476961</v>
      </c>
      <c r="H172" s="143">
        <f t="shared" si="42"/>
        <v>3.5844442949278639</v>
      </c>
      <c r="I172" s="142">
        <v>619435</v>
      </c>
      <c r="J172" s="143">
        <f t="shared" si="43"/>
        <v>0.29871205402538159</v>
      </c>
      <c r="K172" s="142"/>
      <c r="L172" s="143"/>
      <c r="M172" s="143"/>
    </row>
    <row r="173" spans="2:13" x14ac:dyDescent="0.25">
      <c r="B173" s="141" t="s">
        <v>159</v>
      </c>
      <c r="C173" s="142">
        <v>783745</v>
      </c>
      <c r="D173" s="143">
        <v>-5.1253805601118474E-2</v>
      </c>
      <c r="E173" s="142">
        <v>115044</v>
      </c>
      <c r="F173" s="143">
        <f t="shared" si="41"/>
        <v>-0.85321246068555467</v>
      </c>
      <c r="G173" s="142">
        <v>527346</v>
      </c>
      <c r="H173" s="143">
        <f t="shared" si="42"/>
        <v>3.5838635652446023</v>
      </c>
      <c r="I173" s="142">
        <v>645666</v>
      </c>
      <c r="J173" s="143">
        <f t="shared" si="43"/>
        <v>0.22436882047081053</v>
      </c>
      <c r="K173" s="142"/>
      <c r="L173" s="143"/>
      <c r="M173" s="143"/>
    </row>
    <row r="174" spans="2:13" x14ac:dyDescent="0.25">
      <c r="B174" s="141" t="s">
        <v>161</v>
      </c>
      <c r="C174" s="142">
        <v>833192</v>
      </c>
      <c r="D174" s="143">
        <v>-2.9740396002939207E-2</v>
      </c>
      <c r="E174" s="142">
        <v>125455</v>
      </c>
      <c r="F174" s="143">
        <f t="shared" si="41"/>
        <v>-0.84942846306733621</v>
      </c>
      <c r="G174" s="142">
        <v>504568</v>
      </c>
      <c r="H174" s="143">
        <f t="shared" si="42"/>
        <v>3.0219042684627953</v>
      </c>
      <c r="I174" s="142">
        <v>668533</v>
      </c>
      <c r="J174" s="143">
        <f t="shared" si="43"/>
        <v>0.32496115488893462</v>
      </c>
      <c r="K174" s="142"/>
      <c r="L174" s="143"/>
      <c r="M174" s="143"/>
    </row>
    <row r="175" spans="2:13" ht="15.75" x14ac:dyDescent="0.25">
      <c r="B175" s="144" t="s">
        <v>121</v>
      </c>
      <c r="C175" s="145">
        <v>9937980</v>
      </c>
      <c r="D175" s="146">
        <v>-5.1566069130455694E-2</v>
      </c>
      <c r="E175" s="145">
        <v>2830787</v>
      </c>
      <c r="F175" s="146">
        <f t="shared" si="41"/>
        <v>-0.71515468938355675</v>
      </c>
      <c r="G175" s="145">
        <v>3149712</v>
      </c>
      <c r="H175" s="146">
        <f t="shared" si="42"/>
        <v>0.11266301562074443</v>
      </c>
      <c r="I175" s="145">
        <v>7218963</v>
      </c>
      <c r="J175" s="146">
        <f t="shared" si="43"/>
        <v>1.2919438348649019</v>
      </c>
      <c r="K175" s="145">
        <v>3259952</v>
      </c>
      <c r="L175" s="146">
        <v>0.17570142802942335</v>
      </c>
      <c r="M175" s="146">
        <v>-0.19427621211312329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439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3"/>
      <c r="C182" s="317" t="s">
        <v>114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v>2019</v>
      </c>
      <c r="D183" s="321"/>
      <c r="E183" s="322" t="s">
        <v>250</v>
      </c>
      <c r="F183" s="321"/>
      <c r="G183" s="322" t="s">
        <v>249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",RIGHT(C183,2),"/",RIGHT(C183-1,2))</f>
        <v>var 19/18</v>
      </c>
      <c r="E184" s="139" t="s">
        <v>135</v>
      </c>
      <c r="F184" s="138" t="str">
        <f>CONCATENATE("var ",RIGHT(E183,2),"/",RIGHT(C183,2))</f>
        <v>var 20/19</v>
      </c>
      <c r="G184" s="139" t="s">
        <v>135</v>
      </c>
      <c r="H184" s="138" t="str">
        <f>CONCATENATE("var ",RIGHT(G183,2),"/",RIGHT(E183,2))</f>
        <v>var 21/20</v>
      </c>
      <c r="I184" s="139" t="s">
        <v>135</v>
      </c>
      <c r="J184" s="138" t="str">
        <f>CONCATENATE("var ",RIGHT(I183,2),"/",RIGHT(G183,2))</f>
        <v>var 22/21</v>
      </c>
      <c r="K184" s="139" t="s">
        <v>135</v>
      </c>
      <c r="L184" s="138" t="str">
        <f>CONCATENATE("var ",RIGHT(K183,2),"/",RIGHT(I183,2))</f>
        <v>var 23/22</v>
      </c>
      <c r="M184" s="138" t="str">
        <f>CONCATENATE("var ",RIGHT(K183,2),"/",RIGHT(C183,2))</f>
        <v>var 23/19</v>
      </c>
    </row>
    <row r="185" spans="1:14" x14ac:dyDescent="0.25">
      <c r="A185" s="140"/>
      <c r="B185" s="141" t="s">
        <v>139</v>
      </c>
      <c r="C185" s="142">
        <v>43319</v>
      </c>
      <c r="D185" s="143">
        <v>1.0325153662084174</v>
      </c>
      <c r="E185" s="142">
        <v>45349</v>
      </c>
      <c r="F185" s="143">
        <f t="shared" ref="F185:F197" si="47">IFERROR(E185/C185-1,"-")</f>
        <v>4.68616542394793E-2</v>
      </c>
      <c r="G185" s="142">
        <v>7295</v>
      </c>
      <c r="H185" s="143">
        <f t="shared" ref="H185:H197" si="48">IFERROR(G185/E185-1,"-")</f>
        <v>-0.83913647489470544</v>
      </c>
      <c r="I185" s="142">
        <v>52111</v>
      </c>
      <c r="J185" s="143">
        <f t="shared" ref="J185:J197" si="49">IFERROR(I185/G185-1,"-")</f>
        <v>6.1433858807402331</v>
      </c>
      <c r="K185" s="142">
        <v>43378</v>
      </c>
      <c r="L185" s="143">
        <f t="shared" ref="L185:L189" si="50">IFERROR(K185/I185-1,"-")</f>
        <v>-0.16758457907159718</v>
      </c>
      <c r="M185" s="143">
        <f t="shared" ref="M185" si="51">IFERROR(K185/C185-1,"-")</f>
        <v>1.3619889655809292E-3</v>
      </c>
    </row>
    <row r="186" spans="1:14" x14ac:dyDescent="0.25">
      <c r="B186" s="141" t="s">
        <v>141</v>
      </c>
      <c r="C186" s="142">
        <v>40435</v>
      </c>
      <c r="D186" s="143">
        <v>1.0337491198068607</v>
      </c>
      <c r="E186" s="142">
        <v>44403</v>
      </c>
      <c r="F186" s="143">
        <f t="shared" si="47"/>
        <v>9.8132805737603634E-2</v>
      </c>
      <c r="G186" s="142">
        <v>8720</v>
      </c>
      <c r="H186" s="143">
        <f t="shared" si="48"/>
        <v>-0.80361687273382432</v>
      </c>
      <c r="I186" s="142">
        <v>40023</v>
      </c>
      <c r="J186" s="143">
        <f t="shared" si="49"/>
        <v>3.5897935779816512</v>
      </c>
      <c r="K186" s="142">
        <v>41665</v>
      </c>
      <c r="L186" s="143">
        <f t="shared" si="50"/>
        <v>4.1026409814356679E-2</v>
      </c>
      <c r="M186" s="143">
        <f>IFERROR(K186/C186-1,"-")</f>
        <v>3.0419191294670522E-2</v>
      </c>
    </row>
    <row r="187" spans="1:14" x14ac:dyDescent="0.25">
      <c r="B187" s="141" t="s">
        <v>143</v>
      </c>
      <c r="C187" s="142">
        <v>41632</v>
      </c>
      <c r="D187" s="143">
        <v>1.101564866229177</v>
      </c>
      <c r="E187" s="142">
        <v>19153</v>
      </c>
      <c r="F187" s="143">
        <f t="shared" si="47"/>
        <v>-0.53994523443504994</v>
      </c>
      <c r="G187" s="142">
        <v>9808</v>
      </c>
      <c r="H187" s="143">
        <f t="shared" si="48"/>
        <v>-0.48791312065994885</v>
      </c>
      <c r="I187" s="142">
        <v>43646</v>
      </c>
      <c r="J187" s="143">
        <f t="shared" si="49"/>
        <v>3.4500407830342574</v>
      </c>
      <c r="K187" s="142">
        <v>42335</v>
      </c>
      <c r="L187" s="143">
        <f t="shared" si="50"/>
        <v>-3.0037116803372621E-2</v>
      </c>
      <c r="M187" s="143">
        <f t="shared" ref="M187:M189" si="52">IFERROR(K187/C187-1,"-")</f>
        <v>1.6886049192928576E-2</v>
      </c>
    </row>
    <row r="188" spans="1:14" x14ac:dyDescent="0.25">
      <c r="B188" s="141" t="s">
        <v>145</v>
      </c>
      <c r="C188" s="142">
        <v>39016</v>
      </c>
      <c r="D188" s="143">
        <v>1.9510627032750927</v>
      </c>
      <c r="E188" s="142">
        <v>0</v>
      </c>
      <c r="F188" s="143">
        <f t="shared" si="47"/>
        <v>-1</v>
      </c>
      <c r="G188" s="142">
        <v>10894</v>
      </c>
      <c r="H188" s="143" t="str">
        <f t="shared" si="48"/>
        <v>-</v>
      </c>
      <c r="I188" s="142">
        <v>47129</v>
      </c>
      <c r="J188" s="143">
        <f t="shared" si="49"/>
        <v>3.3261428309161003</v>
      </c>
      <c r="K188" s="142">
        <v>47696</v>
      </c>
      <c r="L188" s="143">
        <f t="shared" si="50"/>
        <v>1.2030809055995295E-2</v>
      </c>
      <c r="M188" s="143">
        <f t="shared" si="52"/>
        <v>0.22247283165880671</v>
      </c>
    </row>
    <row r="189" spans="1:14" x14ac:dyDescent="0.25">
      <c r="B189" s="141" t="s">
        <v>147</v>
      </c>
      <c r="C189" s="142">
        <v>36269</v>
      </c>
      <c r="D189" s="143">
        <v>0.71290261641635966</v>
      </c>
      <c r="E189" s="142">
        <v>0</v>
      </c>
      <c r="F189" s="143">
        <f t="shared" si="47"/>
        <v>-1</v>
      </c>
      <c r="G189" s="142">
        <v>10813</v>
      </c>
      <c r="H189" s="143" t="str">
        <f t="shared" si="48"/>
        <v>-</v>
      </c>
      <c r="I189" s="142">
        <v>37662</v>
      </c>
      <c r="J189" s="143">
        <f t="shared" si="49"/>
        <v>2.4830296864884862</v>
      </c>
      <c r="K189" s="142">
        <v>37507</v>
      </c>
      <c r="L189" s="143">
        <f t="shared" si="50"/>
        <v>-4.115554139450861E-3</v>
      </c>
      <c r="M189" s="143">
        <f t="shared" si="52"/>
        <v>3.4133833301166261E-2</v>
      </c>
    </row>
    <row r="190" spans="1:14" x14ac:dyDescent="0.25">
      <c r="B190" s="141" t="s">
        <v>149</v>
      </c>
      <c r="C190" s="142">
        <v>43070</v>
      </c>
      <c r="D190" s="143">
        <v>1.2679163814438419</v>
      </c>
      <c r="E190" s="142">
        <v>0</v>
      </c>
      <c r="F190" s="143">
        <f t="shared" si="47"/>
        <v>-1</v>
      </c>
      <c r="G190" s="142">
        <v>12755</v>
      </c>
      <c r="H190" s="143" t="str">
        <f t="shared" si="48"/>
        <v>-</v>
      </c>
      <c r="I190" s="142">
        <v>41023</v>
      </c>
      <c r="J190" s="143">
        <f t="shared" si="49"/>
        <v>2.2162289298314386</v>
      </c>
      <c r="K190" s="142"/>
      <c r="L190" s="143"/>
      <c r="M190" s="143"/>
    </row>
    <row r="191" spans="1:14" x14ac:dyDescent="0.25">
      <c r="B191" s="141" t="s">
        <v>151</v>
      </c>
      <c r="C191" s="142">
        <v>54258</v>
      </c>
      <c r="D191" s="143">
        <v>1.2571761377818453</v>
      </c>
      <c r="E191" s="142">
        <v>12466</v>
      </c>
      <c r="F191" s="143">
        <f t="shared" si="47"/>
        <v>-0.77024586236131076</v>
      </c>
      <c r="G191" s="142">
        <v>22906</v>
      </c>
      <c r="H191" s="143">
        <f t="shared" si="48"/>
        <v>0.83747793999679132</v>
      </c>
      <c r="I191" s="142">
        <v>50829</v>
      </c>
      <c r="J191" s="143">
        <f t="shared" si="49"/>
        <v>1.2190255828167293</v>
      </c>
      <c r="K191" s="142"/>
      <c r="L191" s="143"/>
      <c r="M191" s="143"/>
    </row>
    <row r="192" spans="1:14" x14ac:dyDescent="0.25">
      <c r="B192" s="141" t="s">
        <v>153</v>
      </c>
      <c r="C192" s="142">
        <v>56836</v>
      </c>
      <c r="D192" s="143">
        <v>2.0056054997355894</v>
      </c>
      <c r="E192" s="142">
        <v>20541</v>
      </c>
      <c r="F192" s="143">
        <f t="shared" si="47"/>
        <v>-0.6385917376310789</v>
      </c>
      <c r="G192" s="142">
        <v>22746</v>
      </c>
      <c r="H192" s="143">
        <f t="shared" si="48"/>
        <v>0.10734628304366867</v>
      </c>
      <c r="I192" s="142">
        <v>53174</v>
      </c>
      <c r="J192" s="143">
        <f t="shared" si="49"/>
        <v>1.3377297107183681</v>
      </c>
      <c r="K192" s="142"/>
      <c r="L192" s="143"/>
      <c r="M192" s="143"/>
    </row>
    <row r="193" spans="2:14" x14ac:dyDescent="0.25">
      <c r="B193" s="141" t="s">
        <v>155</v>
      </c>
      <c r="C193" s="142">
        <v>41164</v>
      </c>
      <c r="D193" s="143">
        <v>-7.1356058384280496E-2</v>
      </c>
      <c r="E193" s="142">
        <v>12364</v>
      </c>
      <c r="F193" s="143">
        <f t="shared" si="47"/>
        <v>-0.69964046254008361</v>
      </c>
      <c r="G193" s="142">
        <v>27790</v>
      </c>
      <c r="H193" s="143">
        <f t="shared" si="48"/>
        <v>1.2476544807505663</v>
      </c>
      <c r="I193" s="142">
        <v>38086</v>
      </c>
      <c r="J193" s="143">
        <f t="shared" si="49"/>
        <v>0.3704929830874415</v>
      </c>
      <c r="K193" s="142"/>
      <c r="L193" s="143"/>
      <c r="M193" s="143"/>
    </row>
    <row r="194" spans="2:14" x14ac:dyDescent="0.25">
      <c r="B194" s="141" t="s">
        <v>157</v>
      </c>
      <c r="C194" s="142">
        <v>47522</v>
      </c>
      <c r="D194" s="143">
        <v>-0.1288678691890307</v>
      </c>
      <c r="E194" s="142">
        <v>14678</v>
      </c>
      <c r="F194" s="143">
        <f t="shared" si="47"/>
        <v>-0.69113252809225201</v>
      </c>
      <c r="G194" s="142">
        <v>47456</v>
      </c>
      <c r="H194" s="143">
        <f t="shared" si="48"/>
        <v>2.2331380297043193</v>
      </c>
      <c r="I194" s="142">
        <v>47037</v>
      </c>
      <c r="J194" s="143">
        <f t="shared" si="49"/>
        <v>-8.8292312879298951E-3</v>
      </c>
      <c r="K194" s="142"/>
      <c r="L194" s="143"/>
      <c r="M194" s="143"/>
    </row>
    <row r="195" spans="2:14" x14ac:dyDescent="0.25">
      <c r="B195" s="141" t="s">
        <v>159</v>
      </c>
      <c r="C195" s="142">
        <v>43011</v>
      </c>
      <c r="D195" s="143">
        <v>0.28563742340457332</v>
      </c>
      <c r="E195" s="142">
        <v>11928</v>
      </c>
      <c r="F195" s="143">
        <f t="shared" si="47"/>
        <v>-0.72267559461533093</v>
      </c>
      <c r="G195" s="142">
        <v>51750</v>
      </c>
      <c r="H195" s="143">
        <f t="shared" si="48"/>
        <v>3.3385311871227366</v>
      </c>
      <c r="I195" s="142">
        <v>41140</v>
      </c>
      <c r="J195" s="143">
        <f t="shared" si="49"/>
        <v>-0.20502415458937195</v>
      </c>
      <c r="K195" s="142"/>
      <c r="L195" s="143"/>
      <c r="M195" s="143"/>
    </row>
    <row r="196" spans="2:14" x14ac:dyDescent="0.25">
      <c r="B196" s="141" t="s">
        <v>161</v>
      </c>
      <c r="C196" s="142">
        <v>46537</v>
      </c>
      <c r="D196" s="143">
        <v>9.5426405856460228E-2</v>
      </c>
      <c r="E196" s="142">
        <v>11923</v>
      </c>
      <c r="F196" s="143">
        <f t="shared" si="47"/>
        <v>-0.74379525968584137</v>
      </c>
      <c r="G196" s="142">
        <v>41156</v>
      </c>
      <c r="H196" s="143">
        <f t="shared" si="48"/>
        <v>2.451815818166569</v>
      </c>
      <c r="I196" s="142">
        <v>43037</v>
      </c>
      <c r="J196" s="143">
        <f t="shared" si="49"/>
        <v>4.5704150063174298E-2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533069</v>
      </c>
      <c r="D197" s="146">
        <v>0.60487541998338124</v>
      </c>
      <c r="E197" s="145">
        <v>194952</v>
      </c>
      <c r="F197" s="146">
        <f t="shared" si="47"/>
        <v>-0.63428374187956904</v>
      </c>
      <c r="G197" s="145">
        <v>274089</v>
      </c>
      <c r="H197" s="146">
        <f t="shared" si="48"/>
        <v>0.40593069063154008</v>
      </c>
      <c r="I197" s="145">
        <v>534897</v>
      </c>
      <c r="J197" s="146">
        <f t="shared" si="49"/>
        <v>0.95154493613388347</v>
      </c>
      <c r="K197" s="145">
        <v>212581</v>
      </c>
      <c r="L197" s="146">
        <v>-3.6224163647986307E-2</v>
      </c>
      <c r="M197" s="146">
        <v>5.9350877804964286E-2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440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3"/>
      <c r="C204" s="317" t="s">
        <v>116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v>2019</v>
      </c>
      <c r="D205" s="321"/>
      <c r="E205" s="322" t="s">
        <v>250</v>
      </c>
      <c r="F205" s="321"/>
      <c r="G205" s="322" t="s">
        <v>249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",RIGHT(C205,2),"/",RIGHT(C205-1,2))</f>
        <v>var 19/18</v>
      </c>
      <c r="E206" s="139" t="s">
        <v>135</v>
      </c>
      <c r="F206" s="138" t="str">
        <f>CONCATENATE("var ",RIGHT(E205,2),"/",RIGHT(C205,2))</f>
        <v>var 20/19</v>
      </c>
      <c r="G206" s="139" t="s">
        <v>135</v>
      </c>
      <c r="H206" s="138" t="str">
        <f>CONCATENATE("var ",RIGHT(G205,2),"/",RIGHT(E205,2))</f>
        <v>var 21/20</v>
      </c>
      <c r="I206" s="139" t="s">
        <v>135</v>
      </c>
      <c r="J206" s="138" t="str">
        <f>CONCATENATE("var ",RIGHT(I205,2),"/",RIGHT(G205,2))</f>
        <v>var 22/21</v>
      </c>
      <c r="K206" s="139" t="s">
        <v>135</v>
      </c>
      <c r="L206" s="138" t="str">
        <f>CONCATENATE("var ",RIGHT(K205,2),"/",RIGHT(I205,2))</f>
        <v>var 23/22</v>
      </c>
      <c r="M206" s="138" t="str">
        <f>CONCATENATE("var ",RIGHT(K205,2),"/",RIGHT(C205,2))</f>
        <v>var 23/19</v>
      </c>
    </row>
    <row r="207" spans="2:14" x14ac:dyDescent="0.25">
      <c r="B207" s="141" t="s">
        <v>139</v>
      </c>
      <c r="C207" s="142">
        <v>499387</v>
      </c>
      <c r="D207" s="143">
        <v>-1.4020075500308038E-2</v>
      </c>
      <c r="E207" s="142">
        <v>475669</v>
      </c>
      <c r="F207" s="143">
        <f t="shared" ref="F207:F219" si="53">IFERROR(E207/C207-1,"-")</f>
        <v>-4.7494227923434162E-2</v>
      </c>
      <c r="G207" s="142">
        <v>45365</v>
      </c>
      <c r="H207" s="143">
        <f t="shared" ref="H207:H219" si="54">IFERROR(G207/E207-1,"-")</f>
        <v>-0.90462905928282056</v>
      </c>
      <c r="I207" s="142">
        <v>303243</v>
      </c>
      <c r="J207" s="143">
        <f t="shared" ref="J207:J219" si="55">IFERROR(I207/G207-1,"-")</f>
        <v>5.6845144935522978</v>
      </c>
      <c r="K207" s="142">
        <v>406502</v>
      </c>
      <c r="L207" s="143">
        <f t="shared" ref="L207:L211" si="56">IFERROR(K207/I207-1,"-")</f>
        <v>0.34051569203576015</v>
      </c>
      <c r="M207" s="143">
        <f t="shared" ref="M207" si="57">IFERROR(K207/C207-1,"-")</f>
        <v>-0.18599803358918032</v>
      </c>
    </row>
    <row r="208" spans="2:14" x14ac:dyDescent="0.25">
      <c r="B208" s="141" t="s">
        <v>141</v>
      </c>
      <c r="C208" s="142">
        <v>453670</v>
      </c>
      <c r="D208" s="143">
        <v>-5.0969071302310542E-2</v>
      </c>
      <c r="E208" s="142">
        <v>453157</v>
      </c>
      <c r="F208" s="143">
        <f t="shared" si="53"/>
        <v>-1.1307778781933786E-3</v>
      </c>
      <c r="G208" s="142">
        <v>45736</v>
      </c>
      <c r="H208" s="143">
        <f t="shared" si="54"/>
        <v>-0.89907250687951412</v>
      </c>
      <c r="I208" s="142">
        <v>313439</v>
      </c>
      <c r="J208" s="143">
        <f t="shared" si="55"/>
        <v>5.8532228441490295</v>
      </c>
      <c r="K208" s="142">
        <v>419658</v>
      </c>
      <c r="L208" s="143">
        <f t="shared" si="56"/>
        <v>0.33888252578651668</v>
      </c>
      <c r="M208" s="143">
        <f>IFERROR(K208/C208-1,"-")</f>
        <v>-7.4970793748760145E-2</v>
      </c>
    </row>
    <row r="209" spans="2:14" x14ac:dyDescent="0.25">
      <c r="B209" s="141" t="s">
        <v>143</v>
      </c>
      <c r="C209" s="142">
        <v>467828</v>
      </c>
      <c r="D209" s="143">
        <v>-8.961979598429215E-2</v>
      </c>
      <c r="E209" s="142">
        <v>218887</v>
      </c>
      <c r="F209" s="143">
        <f t="shared" si="53"/>
        <v>-0.53212077943175695</v>
      </c>
      <c r="G209" s="142">
        <v>62701</v>
      </c>
      <c r="H209" s="143">
        <f t="shared" si="54"/>
        <v>-0.71354625902863122</v>
      </c>
      <c r="I209" s="142">
        <v>357250</v>
      </c>
      <c r="J209" s="143">
        <f t="shared" si="55"/>
        <v>4.6976762731056922</v>
      </c>
      <c r="K209" s="142">
        <v>437346</v>
      </c>
      <c r="L209" s="143">
        <f t="shared" si="56"/>
        <v>0.22420153953813848</v>
      </c>
      <c r="M209" s="143">
        <f t="shared" ref="M209:M211" si="58">IFERROR(K209/C209-1,"-")</f>
        <v>-6.5156425010901464E-2</v>
      </c>
    </row>
    <row r="210" spans="2:14" x14ac:dyDescent="0.25">
      <c r="B210" s="141" t="s">
        <v>145</v>
      </c>
      <c r="C210" s="142">
        <v>413130</v>
      </c>
      <c r="D210" s="143">
        <v>-8.466509949196066E-2</v>
      </c>
      <c r="E210" s="142">
        <v>0</v>
      </c>
      <c r="F210" s="143">
        <f t="shared" si="53"/>
        <v>-1</v>
      </c>
      <c r="G210" s="142">
        <v>66258</v>
      </c>
      <c r="H210" s="143" t="str">
        <f t="shared" si="54"/>
        <v>-</v>
      </c>
      <c r="I210" s="142">
        <v>360796</v>
      </c>
      <c r="J210" s="143">
        <f t="shared" si="55"/>
        <v>4.4453198104379847</v>
      </c>
      <c r="K210" s="142">
        <v>380350</v>
      </c>
      <c r="L210" s="143">
        <f t="shared" si="56"/>
        <v>5.4196831450459504E-2</v>
      </c>
      <c r="M210" s="143">
        <f t="shared" si="58"/>
        <v>-7.9345484472200023E-2</v>
      </c>
    </row>
    <row r="211" spans="2:14" x14ac:dyDescent="0.25">
      <c r="B211" s="141" t="s">
        <v>147</v>
      </c>
      <c r="C211" s="142">
        <v>397562</v>
      </c>
      <c r="D211" s="143">
        <v>-4.8881084417479626E-2</v>
      </c>
      <c r="E211" s="142">
        <v>0</v>
      </c>
      <c r="F211" s="143">
        <f t="shared" si="53"/>
        <v>-1</v>
      </c>
      <c r="G211" s="142">
        <v>74886</v>
      </c>
      <c r="H211" s="143" t="str">
        <f t="shared" si="54"/>
        <v>-</v>
      </c>
      <c r="I211" s="142">
        <v>326525</v>
      </c>
      <c r="J211" s="143">
        <f t="shared" si="55"/>
        <v>3.3602943140239834</v>
      </c>
      <c r="K211" s="142">
        <v>312379</v>
      </c>
      <c r="L211" s="143">
        <f t="shared" si="56"/>
        <v>-4.3322869611821413E-2</v>
      </c>
      <c r="M211" s="143">
        <f t="shared" si="58"/>
        <v>-0.21426343564022721</v>
      </c>
    </row>
    <row r="212" spans="2:14" x14ac:dyDescent="0.25">
      <c r="B212" s="141" t="s">
        <v>149</v>
      </c>
      <c r="C212" s="142">
        <v>450816</v>
      </c>
      <c r="D212" s="143">
        <v>-5.0481903349733792E-2</v>
      </c>
      <c r="E212" s="142">
        <v>0</v>
      </c>
      <c r="F212" s="143">
        <f t="shared" si="53"/>
        <v>-1</v>
      </c>
      <c r="G212" s="142">
        <v>106154</v>
      </c>
      <c r="H212" s="143" t="str">
        <f t="shared" si="54"/>
        <v>-</v>
      </c>
      <c r="I212" s="142">
        <v>332042</v>
      </c>
      <c r="J212" s="143">
        <f t="shared" si="55"/>
        <v>2.1279273508299261</v>
      </c>
      <c r="K212" s="142"/>
      <c r="L212" s="143"/>
      <c r="M212" s="143"/>
    </row>
    <row r="213" spans="2:14" x14ac:dyDescent="0.25">
      <c r="B213" s="141" t="s">
        <v>151</v>
      </c>
      <c r="C213" s="142">
        <v>525007</v>
      </c>
      <c r="D213" s="143">
        <v>-9.7647038603004388E-2</v>
      </c>
      <c r="E213" s="142">
        <v>0</v>
      </c>
      <c r="F213" s="143">
        <f t="shared" si="53"/>
        <v>-1</v>
      </c>
      <c r="G213" s="142">
        <v>190138</v>
      </c>
      <c r="H213" s="143" t="str">
        <f t="shared" si="54"/>
        <v>-</v>
      </c>
      <c r="I213" s="142">
        <v>454205</v>
      </c>
      <c r="J213" s="143">
        <f t="shared" si="55"/>
        <v>1.3888175956410609</v>
      </c>
      <c r="K213" s="142"/>
      <c r="L213" s="143"/>
      <c r="M213" s="143"/>
    </row>
    <row r="214" spans="2:14" x14ac:dyDescent="0.25">
      <c r="B214" s="141" t="s">
        <v>153</v>
      </c>
      <c r="C214" s="142">
        <v>575485</v>
      </c>
      <c r="D214" s="143">
        <v>-8.0981164014404472E-2</v>
      </c>
      <c r="E214" s="142">
        <v>0</v>
      </c>
      <c r="F214" s="143">
        <f t="shared" si="53"/>
        <v>-1</v>
      </c>
      <c r="G214" s="142">
        <v>250211</v>
      </c>
      <c r="H214" s="143" t="str">
        <f t="shared" si="54"/>
        <v>-</v>
      </c>
      <c r="I214" s="142">
        <v>440608</v>
      </c>
      <c r="J214" s="143">
        <f t="shared" si="55"/>
        <v>0.76094576177706008</v>
      </c>
      <c r="K214" s="142"/>
      <c r="L214" s="143"/>
      <c r="M214" s="143"/>
    </row>
    <row r="215" spans="2:14" x14ac:dyDescent="0.25">
      <c r="B215" s="141" t="s">
        <v>155</v>
      </c>
      <c r="C215" s="142">
        <v>444654</v>
      </c>
      <c r="D215" s="143">
        <v>-7.1073275186713358E-2</v>
      </c>
      <c r="E215" s="142">
        <v>0</v>
      </c>
      <c r="F215" s="143">
        <f t="shared" si="53"/>
        <v>-1</v>
      </c>
      <c r="G215" s="142">
        <v>229153</v>
      </c>
      <c r="H215" s="143" t="str">
        <f t="shared" si="54"/>
        <v>-</v>
      </c>
      <c r="I215" s="142">
        <v>341178</v>
      </c>
      <c r="J215" s="143">
        <f t="shared" si="55"/>
        <v>0.48886551779815224</v>
      </c>
      <c r="K215" s="142"/>
      <c r="L215" s="143"/>
      <c r="M215" s="143"/>
    </row>
    <row r="216" spans="2:14" x14ac:dyDescent="0.25">
      <c r="B216" s="141" t="s">
        <v>157</v>
      </c>
      <c r="C216" s="142">
        <v>426181</v>
      </c>
      <c r="D216" s="143">
        <v>-0.12282987451091776</v>
      </c>
      <c r="E216" s="142">
        <v>0</v>
      </c>
      <c r="F216" s="143">
        <f t="shared" si="53"/>
        <v>-1</v>
      </c>
      <c r="G216" s="142">
        <v>284301</v>
      </c>
      <c r="H216" s="143" t="str">
        <f t="shared" si="54"/>
        <v>-</v>
      </c>
      <c r="I216" s="142">
        <v>369144</v>
      </c>
      <c r="J216" s="143">
        <f t="shared" si="55"/>
        <v>0.29842666751084246</v>
      </c>
      <c r="K216" s="142"/>
      <c r="L216" s="143"/>
      <c r="M216" s="143"/>
    </row>
    <row r="217" spans="2:14" x14ac:dyDescent="0.25">
      <c r="B217" s="141" t="s">
        <v>159</v>
      </c>
      <c r="C217" s="142">
        <v>427215</v>
      </c>
      <c r="D217" s="143">
        <v>-8.9216160728942562E-2</v>
      </c>
      <c r="E217" s="142">
        <v>0</v>
      </c>
      <c r="F217" s="143">
        <f t="shared" si="53"/>
        <v>-1</v>
      </c>
      <c r="G217" s="142">
        <v>304726</v>
      </c>
      <c r="H217" s="143" t="str">
        <f t="shared" si="54"/>
        <v>-</v>
      </c>
      <c r="I217" s="142">
        <v>384412</v>
      </c>
      <c r="J217" s="143">
        <f t="shared" si="55"/>
        <v>0.2615004955271294</v>
      </c>
      <c r="K217" s="142"/>
      <c r="L217" s="143"/>
      <c r="M217" s="143"/>
    </row>
    <row r="218" spans="2:14" x14ac:dyDescent="0.25">
      <c r="B218" s="141" t="s">
        <v>161</v>
      </c>
      <c r="C218" s="142">
        <v>458659</v>
      </c>
      <c r="D218" s="143">
        <v>-3.6586518567374604E-2</v>
      </c>
      <c r="E218" s="142">
        <v>0</v>
      </c>
      <c r="F218" s="143">
        <f t="shared" si="53"/>
        <v>-1</v>
      </c>
      <c r="G218" s="142">
        <v>298387</v>
      </c>
      <c r="H218" s="143" t="str">
        <f t="shared" si="54"/>
        <v>-</v>
      </c>
      <c r="I218" s="142">
        <v>395517</v>
      </c>
      <c r="J218" s="143">
        <f t="shared" si="55"/>
        <v>0.32551686232979327</v>
      </c>
      <c r="K218" s="142"/>
      <c r="L218" s="143"/>
      <c r="M218" s="143"/>
    </row>
    <row r="219" spans="2:14" ht="15.75" x14ac:dyDescent="0.25">
      <c r="B219" s="144" t="s">
        <v>121</v>
      </c>
      <c r="C219" s="145">
        <v>5539594</v>
      </c>
      <c r="D219" s="146">
        <v>-7.057144750650779E-2</v>
      </c>
      <c r="E219" s="145">
        <v>0</v>
      </c>
      <c r="F219" s="146">
        <f t="shared" si="53"/>
        <v>-1</v>
      </c>
      <c r="G219" s="145">
        <v>1958016</v>
      </c>
      <c r="H219" s="146" t="str">
        <f t="shared" si="54"/>
        <v>-</v>
      </c>
      <c r="I219" s="145">
        <v>4378359</v>
      </c>
      <c r="J219" s="146">
        <f t="shared" si="55"/>
        <v>1.2361201338497745</v>
      </c>
      <c r="K219" s="145">
        <v>1956235</v>
      </c>
      <c r="L219" s="146">
        <v>0.17756596978304939</v>
      </c>
      <c r="M219" s="146">
        <v>-0.12338449446288435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441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3"/>
      <c r="C226" s="317" t="s">
        <v>117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v>2019</v>
      </c>
      <c r="D227" s="321"/>
      <c r="E227" s="322" t="s">
        <v>250</v>
      </c>
      <c r="F227" s="321"/>
      <c r="G227" s="322" t="s">
        <v>249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",RIGHT(C227,2),"/",RIGHT(C227-1,2))</f>
        <v>var 19/18</v>
      </c>
      <c r="E228" s="139" t="s">
        <v>135</v>
      </c>
      <c r="F228" s="138" t="str">
        <f>CONCATENATE("var ",RIGHT(E227,2),"/",RIGHT(C227,2))</f>
        <v>var 20/19</v>
      </c>
      <c r="G228" s="139" t="s">
        <v>135</v>
      </c>
      <c r="H228" s="138" t="str">
        <f>CONCATENATE("var ",RIGHT(G227,2),"/",RIGHT(E227,2))</f>
        <v>var 21/20</v>
      </c>
      <c r="I228" s="139" t="s">
        <v>135</v>
      </c>
      <c r="J228" s="138" t="str">
        <f>CONCATENATE("var ",RIGHT(I227,2),"/",RIGHT(G227,2))</f>
        <v>var 22/21</v>
      </c>
      <c r="K228" s="139" t="s">
        <v>135</v>
      </c>
      <c r="L228" s="138" t="str">
        <f>CONCATENATE("var ",RIGHT(K227,2),"/",RIGHT(I227,2))</f>
        <v>var 23/22</v>
      </c>
      <c r="M228" s="138" t="str">
        <f>CONCATENATE("var ",RIGHT(K227,2),"/",RIGHT(C227,2))</f>
        <v>var 23/19</v>
      </c>
    </row>
    <row r="229" spans="2:14" x14ac:dyDescent="0.25">
      <c r="B229" s="141" t="s">
        <v>139</v>
      </c>
      <c r="C229" s="142">
        <v>241085</v>
      </c>
      <c r="D229" s="143">
        <v>-0.18658987543355332</v>
      </c>
      <c r="E229" s="142">
        <v>226553</v>
      </c>
      <c r="F229" s="143">
        <f t="shared" ref="F229:F241" si="59">IFERROR(E229/C229-1,"-")</f>
        <v>-6.0277495489142852E-2</v>
      </c>
      <c r="G229" s="142">
        <v>13286</v>
      </c>
      <c r="H229" s="143">
        <f t="shared" ref="H229:H241" si="60">IFERROR(G229/E229-1,"-")</f>
        <v>-0.94135588581921226</v>
      </c>
      <c r="I229" s="142">
        <v>124314</v>
      </c>
      <c r="J229" s="143">
        <f t="shared" ref="J229:J241" si="61">IFERROR(I229/G229-1,"-")</f>
        <v>8.3567665211500834</v>
      </c>
      <c r="K229" s="142">
        <v>176465</v>
      </c>
      <c r="L229" s="143">
        <f t="shared" ref="L229:L233" si="62">IFERROR(K229/I229-1,"-")</f>
        <v>0.41951027237479277</v>
      </c>
      <c r="M229" s="143">
        <f t="shared" ref="M229" si="63">IFERROR(K229/C229-1,"-")</f>
        <v>-0.26803824377294316</v>
      </c>
    </row>
    <row r="230" spans="2:14" x14ac:dyDescent="0.25">
      <c r="B230" s="141" t="s">
        <v>141</v>
      </c>
      <c r="C230" s="142">
        <v>223745</v>
      </c>
      <c r="D230" s="143">
        <v>-0.1382889405820098</v>
      </c>
      <c r="E230" s="142">
        <v>202681</v>
      </c>
      <c r="F230" s="143">
        <f t="shared" si="59"/>
        <v>-9.4142885874544668E-2</v>
      </c>
      <c r="G230" s="142">
        <v>10262</v>
      </c>
      <c r="H230" s="143">
        <f t="shared" si="60"/>
        <v>-0.94936871241014209</v>
      </c>
      <c r="I230" s="142">
        <v>131426</v>
      </c>
      <c r="J230" s="143">
        <f t="shared" si="61"/>
        <v>11.807055154940558</v>
      </c>
      <c r="K230" s="142">
        <v>166798</v>
      </c>
      <c r="L230" s="143">
        <f t="shared" si="62"/>
        <v>0.26914004839225125</v>
      </c>
      <c r="M230" s="143">
        <f>IFERROR(K230/C230-1,"-")</f>
        <v>-0.25451741938367334</v>
      </c>
    </row>
    <row r="231" spans="2:14" x14ac:dyDescent="0.25">
      <c r="B231" s="141" t="s">
        <v>143</v>
      </c>
      <c r="C231" s="142">
        <v>238339</v>
      </c>
      <c r="D231" s="143">
        <v>-0.15362270462608174</v>
      </c>
      <c r="E231" s="142">
        <v>89355</v>
      </c>
      <c r="F231" s="143">
        <f t="shared" si="59"/>
        <v>-0.62509282996068627</v>
      </c>
      <c r="G231" s="142">
        <v>9900</v>
      </c>
      <c r="H231" s="143">
        <f t="shared" si="60"/>
        <v>-0.88920597616249786</v>
      </c>
      <c r="I231" s="142">
        <v>136423</v>
      </c>
      <c r="J231" s="143">
        <f t="shared" si="61"/>
        <v>12.78010101010101</v>
      </c>
      <c r="K231" s="142">
        <v>165430</v>
      </c>
      <c r="L231" s="143">
        <f t="shared" si="62"/>
        <v>0.21262543705973336</v>
      </c>
      <c r="M231" s="143">
        <f t="shared" ref="M231:M233" si="64">IFERROR(K231/C231-1,"-")</f>
        <v>-0.30590461485531117</v>
      </c>
    </row>
    <row r="232" spans="2:14" x14ac:dyDescent="0.25">
      <c r="B232" s="141" t="s">
        <v>145</v>
      </c>
      <c r="C232" s="142">
        <v>220431</v>
      </c>
      <c r="D232" s="143">
        <v>-3.9830120875530839E-2</v>
      </c>
      <c r="E232" s="142">
        <v>0</v>
      </c>
      <c r="F232" s="143">
        <f t="shared" si="59"/>
        <v>-1</v>
      </c>
      <c r="G232" s="142">
        <v>14619</v>
      </c>
      <c r="H232" s="143" t="str">
        <f t="shared" si="60"/>
        <v>-</v>
      </c>
      <c r="I232" s="142">
        <v>136953</v>
      </c>
      <c r="J232" s="143">
        <f t="shared" si="61"/>
        <v>8.3681510363225939</v>
      </c>
      <c r="K232" s="142">
        <v>147093</v>
      </c>
      <c r="L232" s="143">
        <f t="shared" si="62"/>
        <v>7.4039999123787004E-2</v>
      </c>
      <c r="M232" s="143">
        <f t="shared" si="64"/>
        <v>-0.33270275052057108</v>
      </c>
    </row>
    <row r="233" spans="2:14" x14ac:dyDescent="0.25">
      <c r="B233" s="141" t="s">
        <v>147</v>
      </c>
      <c r="C233" s="142">
        <v>198445</v>
      </c>
      <c r="D233" s="143">
        <v>-4.7284127243223506E-2</v>
      </c>
      <c r="E233" s="142">
        <v>0</v>
      </c>
      <c r="F233" s="143">
        <f t="shared" si="59"/>
        <v>-1</v>
      </c>
      <c r="G233" s="142">
        <v>15425</v>
      </c>
      <c r="H233" s="143" t="str">
        <f t="shared" si="60"/>
        <v>-</v>
      </c>
      <c r="I233" s="142">
        <v>110252</v>
      </c>
      <c r="J233" s="143">
        <f t="shared" si="61"/>
        <v>6.1476175040518637</v>
      </c>
      <c r="K233" s="142">
        <v>117546</v>
      </c>
      <c r="L233" s="143">
        <f t="shared" si="62"/>
        <v>6.6157530022131095E-2</v>
      </c>
      <c r="M233" s="143">
        <f t="shared" si="64"/>
        <v>-0.40766459220438911</v>
      </c>
    </row>
    <row r="234" spans="2:14" x14ac:dyDescent="0.25">
      <c r="B234" s="141" t="s">
        <v>149</v>
      </c>
      <c r="C234" s="142">
        <v>224925</v>
      </c>
      <c r="D234" s="143">
        <v>-3.0658639280465749E-2</v>
      </c>
      <c r="E234" s="142">
        <v>0</v>
      </c>
      <c r="F234" s="143">
        <f t="shared" si="59"/>
        <v>-1</v>
      </c>
      <c r="G234" s="142">
        <v>25755</v>
      </c>
      <c r="H234" s="143" t="str">
        <f t="shared" si="60"/>
        <v>-</v>
      </c>
      <c r="I234" s="142">
        <v>115960</v>
      </c>
      <c r="J234" s="143">
        <f t="shared" si="61"/>
        <v>3.5024267132595615</v>
      </c>
      <c r="K234" s="142"/>
      <c r="L234" s="143"/>
      <c r="M234" s="143"/>
    </row>
    <row r="235" spans="2:14" x14ac:dyDescent="0.25">
      <c r="B235" s="141" t="s">
        <v>151</v>
      </c>
      <c r="C235" s="142">
        <v>248724</v>
      </c>
      <c r="D235" s="143">
        <v>-5.3446386165743154E-2</v>
      </c>
      <c r="E235" s="142">
        <v>0</v>
      </c>
      <c r="F235" s="143">
        <f t="shared" si="59"/>
        <v>-1</v>
      </c>
      <c r="G235" s="142">
        <v>51365</v>
      </c>
      <c r="H235" s="143" t="str">
        <f t="shared" si="60"/>
        <v>-</v>
      </c>
      <c r="I235" s="142">
        <v>152536</v>
      </c>
      <c r="J235" s="143">
        <f t="shared" si="61"/>
        <v>1.9696485934001751</v>
      </c>
      <c r="K235" s="142"/>
      <c r="L235" s="143"/>
      <c r="M235" s="143"/>
    </row>
    <row r="236" spans="2:14" x14ac:dyDescent="0.25">
      <c r="B236" s="141" t="s">
        <v>153</v>
      </c>
      <c r="C236" s="142">
        <v>256276</v>
      </c>
      <c r="D236" s="143">
        <v>-0.13316601611386591</v>
      </c>
      <c r="E236" s="142">
        <v>0</v>
      </c>
      <c r="F236" s="143">
        <f t="shared" si="59"/>
        <v>-1</v>
      </c>
      <c r="G236" s="142">
        <v>75574</v>
      </c>
      <c r="H236" s="143" t="str">
        <f t="shared" si="60"/>
        <v>-</v>
      </c>
      <c r="I236" s="142">
        <v>169177</v>
      </c>
      <c r="J236" s="143">
        <f t="shared" si="61"/>
        <v>1.2385608807261757</v>
      </c>
      <c r="K236" s="142"/>
      <c r="L236" s="143"/>
      <c r="M236" s="143"/>
    </row>
    <row r="237" spans="2:14" x14ac:dyDescent="0.25">
      <c r="B237" s="141" t="s">
        <v>155</v>
      </c>
      <c r="C237" s="142">
        <v>195274</v>
      </c>
      <c r="D237" s="143">
        <v>-8.0539978058094208E-2</v>
      </c>
      <c r="E237" s="142">
        <v>0</v>
      </c>
      <c r="F237" s="143">
        <f t="shared" si="59"/>
        <v>-1</v>
      </c>
      <c r="G237" s="142">
        <v>71340</v>
      </c>
      <c r="H237" s="143" t="str">
        <f t="shared" si="60"/>
        <v>-</v>
      </c>
      <c r="I237" s="142">
        <v>128767</v>
      </c>
      <c r="J237" s="143">
        <f t="shared" si="61"/>
        <v>0.80497617045135961</v>
      </c>
      <c r="K237" s="142"/>
      <c r="L237" s="143"/>
      <c r="M237" s="143"/>
    </row>
    <row r="238" spans="2:14" x14ac:dyDescent="0.25">
      <c r="B238" s="141" t="s">
        <v>157</v>
      </c>
      <c r="C238" s="142">
        <v>214269</v>
      </c>
      <c r="D238" s="143">
        <v>-6.5918305069968208E-2</v>
      </c>
      <c r="E238" s="142">
        <v>0</v>
      </c>
      <c r="F238" s="143">
        <f t="shared" si="59"/>
        <v>-1</v>
      </c>
      <c r="G238" s="142">
        <v>99292</v>
      </c>
      <c r="H238" s="143" t="str">
        <f t="shared" si="60"/>
        <v>-</v>
      </c>
      <c r="I238" s="142">
        <v>149917</v>
      </c>
      <c r="J238" s="143">
        <f t="shared" si="61"/>
        <v>0.5098598074366516</v>
      </c>
      <c r="K238" s="142"/>
      <c r="L238" s="143"/>
      <c r="M238" s="143"/>
    </row>
    <row r="239" spans="2:14" x14ac:dyDescent="0.25">
      <c r="B239" s="141" t="s">
        <v>159</v>
      </c>
      <c r="C239" s="142">
        <v>214469</v>
      </c>
      <c r="D239" s="143">
        <v>3.2604831315607985E-3</v>
      </c>
      <c r="E239" s="142">
        <v>0</v>
      </c>
      <c r="F239" s="143">
        <f t="shared" si="59"/>
        <v>-1</v>
      </c>
      <c r="G239" s="142">
        <v>119176</v>
      </c>
      <c r="H239" s="143" t="str">
        <f t="shared" si="60"/>
        <v>-</v>
      </c>
      <c r="I239" s="142">
        <v>161948</v>
      </c>
      <c r="J239" s="143">
        <f t="shared" si="61"/>
        <v>0.35889776465060086</v>
      </c>
      <c r="K239" s="142"/>
      <c r="L239" s="143"/>
      <c r="M239" s="143"/>
    </row>
    <row r="240" spans="2:14" x14ac:dyDescent="0.25">
      <c r="B240" s="141" t="s">
        <v>161</v>
      </c>
      <c r="C240" s="142">
        <v>219057</v>
      </c>
      <c r="D240" s="143">
        <v>-3.9766973948949902E-2</v>
      </c>
      <c r="E240" s="142">
        <v>0</v>
      </c>
      <c r="F240" s="143">
        <f t="shared" si="59"/>
        <v>-1</v>
      </c>
      <c r="G240" s="142">
        <v>116039</v>
      </c>
      <c r="H240" s="143" t="str">
        <f t="shared" si="60"/>
        <v>-</v>
      </c>
      <c r="I240" s="142">
        <v>169230</v>
      </c>
      <c r="J240" s="143">
        <f t="shared" si="61"/>
        <v>0.45838898990856514</v>
      </c>
      <c r="K240" s="142"/>
      <c r="L240" s="143"/>
      <c r="M240" s="143"/>
    </row>
    <row r="241" spans="2:14" ht="15.75" x14ac:dyDescent="0.25">
      <c r="B241" s="144" t="s">
        <v>121</v>
      </c>
      <c r="C241" s="145">
        <v>2695039</v>
      </c>
      <c r="D241" s="146">
        <v>-8.6313169342199125E-2</v>
      </c>
      <c r="E241" s="145">
        <v>0</v>
      </c>
      <c r="F241" s="146">
        <f t="shared" si="59"/>
        <v>-1</v>
      </c>
      <c r="G241" s="145">
        <v>622033</v>
      </c>
      <c r="H241" s="146" t="str">
        <f t="shared" si="60"/>
        <v>-</v>
      </c>
      <c r="I241" s="145">
        <v>1686903</v>
      </c>
      <c r="J241" s="146">
        <f t="shared" si="61"/>
        <v>1.7119188210271803</v>
      </c>
      <c r="K241" s="145">
        <v>773332</v>
      </c>
      <c r="L241" s="146">
        <v>0.20952565658587852</v>
      </c>
      <c r="M241" s="146">
        <v>-0.31078343560195887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/>
      <c r="I244" s="140"/>
      <c r="K244" s="49"/>
      <c r="M244" s="151"/>
    </row>
    <row r="246" spans="2:14" ht="48.75" customHeight="1" thickBot="1" x14ac:dyDescent="0.3">
      <c r="B246" s="307" t="s">
        <v>442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3"/>
      <c r="C248" s="317" t="s">
        <v>118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v>2019</v>
      </c>
      <c r="D249" s="321"/>
      <c r="E249" s="322" t="s">
        <v>250</v>
      </c>
      <c r="F249" s="321"/>
      <c r="G249" s="322" t="s">
        <v>249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",RIGHT(C249,2),"/",RIGHT(C249-1,2))</f>
        <v>var 19/18</v>
      </c>
      <c r="E250" s="139" t="s">
        <v>135</v>
      </c>
      <c r="F250" s="138" t="str">
        <f>CONCATENATE("var ",RIGHT(E249,2),"/",RIGHT(C249,2))</f>
        <v>var 20/19</v>
      </c>
      <c r="G250" s="139" t="s">
        <v>135</v>
      </c>
      <c r="H250" s="138" t="str">
        <f>CONCATENATE("var ",RIGHT(G249,2),"/",RIGHT(E249,2))</f>
        <v>var 21/20</v>
      </c>
      <c r="I250" s="139" t="s">
        <v>135</v>
      </c>
      <c r="J250" s="138" t="str">
        <f>CONCATENATE("var ",RIGHT(I249,2),"/",RIGHT(G249,2))</f>
        <v>var 22/21</v>
      </c>
      <c r="K250" s="139" t="s">
        <v>135</v>
      </c>
      <c r="L250" s="138" t="str">
        <f>CONCATENATE("var ",RIGHT(K249,2),"/",RIGHT(I249,2))</f>
        <v>var 23/22</v>
      </c>
      <c r="M250" s="138" t="str">
        <f>CONCATENATE("var ",RIGHT(K249,2),"/",RIGHT(C249,2))</f>
        <v>var 23/19</v>
      </c>
    </row>
    <row r="251" spans="2:14" x14ac:dyDescent="0.25">
      <c r="B251" s="141" t="s">
        <v>139</v>
      </c>
      <c r="C251" s="142">
        <v>109163</v>
      </c>
      <c r="D251" s="143">
        <v>-6.5985026737967911E-2</v>
      </c>
      <c r="E251" s="142">
        <v>111746</v>
      </c>
      <c r="F251" s="143">
        <f t="shared" ref="F251:F263" si="65">IFERROR(E251/C251-1,"-")</f>
        <v>2.3661863451902132E-2</v>
      </c>
      <c r="G251" s="142">
        <v>6972</v>
      </c>
      <c r="H251" s="143">
        <f t="shared" ref="H251:H263" si="66">IFERROR(G251/E251-1,"-")</f>
        <v>-0.93760850500241621</v>
      </c>
      <c r="I251" s="142">
        <v>55802</v>
      </c>
      <c r="J251" s="143">
        <f t="shared" ref="J251:J263" si="67">IFERROR(I251/G251-1,"-")</f>
        <v>7.0037292025243829</v>
      </c>
      <c r="K251" s="142">
        <v>71141</v>
      </c>
      <c r="L251" s="143">
        <f>IFERROR(K251/I251-1,"-")</f>
        <v>0.27488262069459868</v>
      </c>
      <c r="M251" s="143">
        <f t="shared" ref="M251" si="68">IFERROR(K251/C251-1,"-")</f>
        <v>-0.34830482855912714</v>
      </c>
    </row>
    <row r="252" spans="2:14" x14ac:dyDescent="0.25">
      <c r="B252" s="141" t="s">
        <v>141</v>
      </c>
      <c r="C252" s="142">
        <v>105157</v>
      </c>
      <c r="D252" s="143">
        <v>3.1669103003070687E-2</v>
      </c>
      <c r="E252" s="142">
        <v>100098</v>
      </c>
      <c r="F252" s="143">
        <f t="shared" si="65"/>
        <v>-4.8109017944597099E-2</v>
      </c>
      <c r="G252" s="142">
        <v>6002</v>
      </c>
      <c r="H252" s="143">
        <f t="shared" si="66"/>
        <v>-0.940038762013227</v>
      </c>
      <c r="I252" s="142">
        <v>55240</v>
      </c>
      <c r="J252" s="143">
        <f t="shared" si="67"/>
        <v>8.2035988003998668</v>
      </c>
      <c r="K252" s="142">
        <v>67722</v>
      </c>
      <c r="L252" s="143">
        <f>IFERROR(K252/I252-1,"-")</f>
        <v>0.22595944967414927</v>
      </c>
      <c r="M252" s="143">
        <f>IFERROR(K252/C252-1,"-")</f>
        <v>-0.35599151744534363</v>
      </c>
    </row>
    <row r="253" spans="2:14" x14ac:dyDescent="0.25">
      <c r="B253" s="141" t="s">
        <v>143</v>
      </c>
      <c r="C253" s="142">
        <v>116859</v>
      </c>
      <c r="D253" s="143">
        <v>1.493846568061219E-2</v>
      </c>
      <c r="E253" s="142">
        <v>55226</v>
      </c>
      <c r="F253" s="143">
        <f t="shared" si="65"/>
        <v>-0.52741337851598935</v>
      </c>
      <c r="G253" s="142">
        <v>8713</v>
      </c>
      <c r="H253" s="143">
        <f t="shared" si="66"/>
        <v>-0.84223010900662731</v>
      </c>
      <c r="I253" s="142">
        <v>57977</v>
      </c>
      <c r="J253" s="143">
        <f t="shared" si="67"/>
        <v>5.6540801101801907</v>
      </c>
      <c r="K253" s="142">
        <v>70598</v>
      </c>
      <c r="L253" s="143">
        <f t="shared" ref="L253:L255" si="69">IFERROR(K253/I253-1,"-")</f>
        <v>0.21768977353088292</v>
      </c>
      <c r="M253" s="143">
        <f t="shared" ref="M253:M255" si="70">IFERROR(K253/C253-1,"-")</f>
        <v>-0.39587023678107802</v>
      </c>
    </row>
    <row r="254" spans="2:14" x14ac:dyDescent="0.25">
      <c r="B254" s="141" t="s">
        <v>145</v>
      </c>
      <c r="C254" s="142">
        <v>87963</v>
      </c>
      <c r="D254" s="143">
        <v>0.28128823632232125</v>
      </c>
      <c r="E254" s="142">
        <v>0</v>
      </c>
      <c r="F254" s="143">
        <f t="shared" si="65"/>
        <v>-1</v>
      </c>
      <c r="G254" s="142">
        <v>9894</v>
      </c>
      <c r="H254" s="143" t="str">
        <f t="shared" si="66"/>
        <v>-</v>
      </c>
      <c r="I254" s="142">
        <v>49099</v>
      </c>
      <c r="J254" s="143">
        <f t="shared" si="67"/>
        <v>3.9625025267839096</v>
      </c>
      <c r="K254" s="142">
        <v>62471</v>
      </c>
      <c r="L254" s="143">
        <f t="shared" si="69"/>
        <v>0.27234770565591959</v>
      </c>
      <c r="M254" s="143">
        <f t="shared" si="70"/>
        <v>-0.28980366745108743</v>
      </c>
    </row>
    <row r="255" spans="2:14" x14ac:dyDescent="0.25">
      <c r="B255" s="141" t="s">
        <v>147</v>
      </c>
      <c r="C255" s="142">
        <v>72557</v>
      </c>
      <c r="D255" s="143">
        <v>-6.4396332735877082E-2</v>
      </c>
      <c r="E255" s="142">
        <v>0</v>
      </c>
      <c r="F255" s="143">
        <f t="shared" si="65"/>
        <v>-1</v>
      </c>
      <c r="G255" s="142">
        <v>9353</v>
      </c>
      <c r="H255" s="143" t="str">
        <f t="shared" si="66"/>
        <v>-</v>
      </c>
      <c r="I255" s="142">
        <v>33462</v>
      </c>
      <c r="J255" s="143">
        <f t="shared" si="67"/>
        <v>2.5776756121030684</v>
      </c>
      <c r="K255" s="142">
        <v>45872</v>
      </c>
      <c r="L255" s="143">
        <f t="shared" si="69"/>
        <v>0.37086844779152472</v>
      </c>
      <c r="M255" s="143">
        <f t="shared" si="70"/>
        <v>-0.36777981449067632</v>
      </c>
    </row>
    <row r="256" spans="2:14" x14ac:dyDescent="0.25">
      <c r="B256" s="141" t="s">
        <v>149</v>
      </c>
      <c r="C256" s="142">
        <v>82398</v>
      </c>
      <c r="D256" s="143">
        <v>-5.1708462326362947E-2</v>
      </c>
      <c r="E256" s="142">
        <v>0</v>
      </c>
      <c r="F256" s="143">
        <f t="shared" si="65"/>
        <v>-1</v>
      </c>
      <c r="G256" s="142">
        <v>12500</v>
      </c>
      <c r="H256" s="143" t="str">
        <f t="shared" si="66"/>
        <v>-</v>
      </c>
      <c r="I256" s="142">
        <v>37072</v>
      </c>
      <c r="J256" s="143">
        <f t="shared" si="67"/>
        <v>1.96576</v>
      </c>
      <c r="K256" s="142"/>
      <c r="L256" s="143"/>
      <c r="M256" s="143"/>
    </row>
    <row r="257" spans="2:13" x14ac:dyDescent="0.25">
      <c r="B257" s="141" t="s">
        <v>151</v>
      </c>
      <c r="C257" s="142">
        <v>100214</v>
      </c>
      <c r="D257" s="143">
        <v>-6.660457318492996E-2</v>
      </c>
      <c r="E257" s="142">
        <v>0</v>
      </c>
      <c r="F257" s="143">
        <f t="shared" si="65"/>
        <v>-1</v>
      </c>
      <c r="G257" s="142">
        <v>23556</v>
      </c>
      <c r="H257" s="143" t="str">
        <f t="shared" si="66"/>
        <v>-</v>
      </c>
      <c r="I257" s="142">
        <v>50645</v>
      </c>
      <c r="J257" s="143">
        <f t="shared" si="67"/>
        <v>1.1499830191883174</v>
      </c>
      <c r="K257" s="142"/>
      <c r="L257" s="143"/>
      <c r="M257" s="143"/>
    </row>
    <row r="258" spans="2:13" x14ac:dyDescent="0.25">
      <c r="B258" s="141" t="s">
        <v>153</v>
      </c>
      <c r="C258" s="142">
        <v>110296</v>
      </c>
      <c r="D258" s="143">
        <v>-9.9411289203158337E-2</v>
      </c>
      <c r="E258" s="142">
        <v>0</v>
      </c>
      <c r="F258" s="143">
        <f t="shared" si="65"/>
        <v>-1</v>
      </c>
      <c r="G258" s="142">
        <v>38503</v>
      </c>
      <c r="H258" s="143" t="str">
        <f t="shared" si="66"/>
        <v>-</v>
      </c>
      <c r="I258" s="142">
        <v>59542</v>
      </c>
      <c r="J258" s="143">
        <f t="shared" si="67"/>
        <v>0.54642495389969614</v>
      </c>
      <c r="K258" s="142"/>
      <c r="L258" s="143"/>
      <c r="M258" s="143"/>
    </row>
    <row r="259" spans="2:13" x14ac:dyDescent="0.25">
      <c r="B259" s="141" t="s">
        <v>155</v>
      </c>
      <c r="C259" s="142">
        <v>89878</v>
      </c>
      <c r="D259" s="143">
        <v>-0.10918389597002798</v>
      </c>
      <c r="E259" s="142">
        <v>0</v>
      </c>
      <c r="F259" s="143">
        <f t="shared" si="65"/>
        <v>-1</v>
      </c>
      <c r="G259" s="142">
        <v>33489</v>
      </c>
      <c r="H259" s="143" t="str">
        <f t="shared" si="66"/>
        <v>-</v>
      </c>
      <c r="I259" s="142">
        <v>47713</v>
      </c>
      <c r="J259" s="143">
        <f t="shared" si="67"/>
        <v>0.42473648063543257</v>
      </c>
      <c r="K259" s="142"/>
      <c r="L259" s="143"/>
      <c r="M259" s="143"/>
    </row>
    <row r="260" spans="2:13" x14ac:dyDescent="0.25">
      <c r="B260" s="141" t="s">
        <v>157</v>
      </c>
      <c r="C260" s="142">
        <v>87804</v>
      </c>
      <c r="D260" s="143">
        <v>-0.24760280722199846</v>
      </c>
      <c r="E260" s="142">
        <v>0</v>
      </c>
      <c r="F260" s="143">
        <f t="shared" si="65"/>
        <v>-1</v>
      </c>
      <c r="G260" s="142">
        <v>45912</v>
      </c>
      <c r="H260" s="143" t="str">
        <f t="shared" si="66"/>
        <v>-</v>
      </c>
      <c r="I260" s="142">
        <v>53337</v>
      </c>
      <c r="J260" s="143">
        <f t="shared" si="67"/>
        <v>0.16172242550967075</v>
      </c>
      <c r="K260" s="142"/>
      <c r="L260" s="143"/>
      <c r="M260" s="143"/>
    </row>
    <row r="261" spans="2:13" x14ac:dyDescent="0.25">
      <c r="B261" s="141" t="s">
        <v>159</v>
      </c>
      <c r="C261" s="142">
        <v>99050</v>
      </c>
      <c r="D261" s="143">
        <v>-9.7864201466369094E-2</v>
      </c>
      <c r="E261" s="142">
        <v>0</v>
      </c>
      <c r="F261" s="143">
        <f t="shared" si="65"/>
        <v>-1</v>
      </c>
      <c r="G261" s="142">
        <v>51694</v>
      </c>
      <c r="H261" s="143" t="str">
        <f t="shared" si="66"/>
        <v>-</v>
      </c>
      <c r="I261" s="142">
        <v>58166</v>
      </c>
      <c r="J261" s="143">
        <f t="shared" si="67"/>
        <v>0.12519828219909468</v>
      </c>
      <c r="K261" s="142"/>
      <c r="L261" s="143"/>
      <c r="M261" s="143"/>
    </row>
    <row r="262" spans="2:13" x14ac:dyDescent="0.25">
      <c r="B262" s="141" t="s">
        <v>161</v>
      </c>
      <c r="C262" s="142">
        <v>108939</v>
      </c>
      <c r="D262" s="143">
        <v>-2.7694971528533951E-2</v>
      </c>
      <c r="E262" s="142">
        <v>0</v>
      </c>
      <c r="F262" s="143">
        <f t="shared" si="65"/>
        <v>-1</v>
      </c>
      <c r="G262" s="142">
        <v>48986</v>
      </c>
      <c r="H262" s="143" t="str">
        <f t="shared" si="66"/>
        <v>-</v>
      </c>
      <c r="I262" s="142">
        <v>60749</v>
      </c>
      <c r="J262" s="143">
        <f t="shared" si="67"/>
        <v>0.24012983301351398</v>
      </c>
      <c r="K262" s="142"/>
      <c r="L262" s="143"/>
      <c r="M262" s="143"/>
    </row>
    <row r="263" spans="2:13" ht="15.75" x14ac:dyDescent="0.25">
      <c r="B263" s="144" t="s">
        <v>121</v>
      </c>
      <c r="C263" s="145">
        <v>1170278</v>
      </c>
      <c r="D263" s="146">
        <v>-5.3405192739967466E-2</v>
      </c>
      <c r="E263" s="145">
        <v>0</v>
      </c>
      <c r="F263" s="146">
        <f t="shared" si="65"/>
        <v>-1</v>
      </c>
      <c r="G263" s="145">
        <v>295574</v>
      </c>
      <c r="H263" s="146" t="str">
        <f t="shared" si="66"/>
        <v>-</v>
      </c>
      <c r="I263" s="145">
        <v>618804</v>
      </c>
      <c r="J263" s="146">
        <f t="shared" si="67"/>
        <v>1.0935670931814028</v>
      </c>
      <c r="K263" s="145">
        <v>317804</v>
      </c>
      <c r="L263" s="146">
        <v>0.26323237141267186</v>
      </c>
      <c r="M263" s="146">
        <v>-0.35366148802417741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14C96-3A9D-4A17-B16B-E850E3DA1121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443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4" ht="6" customHeight="1" x14ac:dyDescent="0.25"/>
    <row r="5" spans="1:34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</row>
    <row r="6" spans="1:34" s="185" customFormat="1" ht="72" customHeight="1" x14ac:dyDescent="0.25">
      <c r="B6" s="181"/>
      <c r="C6" s="182" t="s">
        <v>520</v>
      </c>
      <c r="D6" s="182" t="s">
        <v>521</v>
      </c>
      <c r="E6" s="182" t="s">
        <v>522</v>
      </c>
      <c r="F6" s="182" t="s">
        <v>523</v>
      </c>
      <c r="G6" s="182" t="s">
        <v>524</v>
      </c>
      <c r="H6" s="183" t="str">
        <f>CONCATENATE("var. ",RIGHT(G6,2),"/",RIGHT(F6,2))</f>
        <v>var. 23/22</v>
      </c>
      <c r="I6" s="183" t="str">
        <f>CONCATENATE("var. ",RIGHT(G6,2),"/",RIGHT(C6,2))</f>
        <v>var. 23/19</v>
      </c>
      <c r="J6" s="183" t="str">
        <f>CONCATENATE("Cuota s/ total lugares de residencia ",RIGHT(G6,4))</f>
        <v>Cuota s/ total lugares de residencia 2023</v>
      </c>
      <c r="K6" s="184" t="str">
        <f>CONCATENATE("cuota s/ Canarias ",RIGHT(G6,4))</f>
        <v>cuota s/ Canarias 2023</v>
      </c>
      <c r="L6" s="182" t="s">
        <v>520</v>
      </c>
      <c r="M6" s="182" t="s">
        <v>521</v>
      </c>
      <c r="N6" s="182" t="s">
        <v>522</v>
      </c>
      <c r="O6" s="182" t="s">
        <v>523</v>
      </c>
      <c r="P6" s="182" t="s">
        <v>524</v>
      </c>
      <c r="Q6" s="183" t="str">
        <f>CONCATENATE("var. ",RIGHT(P6,2),"/",RIGHT(O6,2))</f>
        <v>var. 23/22</v>
      </c>
      <c r="R6" s="183" t="str">
        <f>CONCATENATE("var. ",RIGHT(P6,2),"/",RIGHT(L6,2))</f>
        <v>var. 23/19</v>
      </c>
      <c r="S6" s="183" t="str">
        <f>CONCATENATE("Cuota s/ total lugares de residencia ",RIGHT(P6,4))</f>
        <v>Cuota s/ total lugares de residencia 2023</v>
      </c>
      <c r="T6" s="184" t="str">
        <f>CONCATENATE("cuota s/ Canarias ",RIGHT(P6,4))</f>
        <v>cuota s/ Canarias 2023</v>
      </c>
      <c r="U6" s="182" t="s">
        <v>525</v>
      </c>
      <c r="V6" s="182" t="s">
        <v>520</v>
      </c>
      <c r="W6" s="182" t="s">
        <v>521</v>
      </c>
      <c r="X6" s="182" t="s">
        <v>522</v>
      </c>
      <c r="Y6" s="182" t="s">
        <v>523</v>
      </c>
      <c r="Z6" s="182" t="s">
        <v>524</v>
      </c>
      <c r="AA6" s="183" t="str">
        <f>CONCATENATE("var. ",RIGHT(Z6,2),"/",RIGHT(Y6,2))</f>
        <v>var. 23/22</v>
      </c>
      <c r="AB6" s="183" t="str">
        <f>CONCATENATE("var. ",RIGHT(Z6,2),"/",RIGHT(V6,2))</f>
        <v>var. 23/19</v>
      </c>
      <c r="AC6" s="182" t="str">
        <f>CONCATENATE("dif. ",RIGHT(Z6,2),"/",RIGHT(Y6,2))</f>
        <v>dif. 23/22</v>
      </c>
      <c r="AD6" s="182" t="str">
        <f>CONCATENATE("dif. ",RIGHT(Z6,2),"/",RIGHT(V6,2))</f>
        <v>dif. 23/19</v>
      </c>
      <c r="AE6" s="183" t="str">
        <f>CONCATENATE("Cuota s/ total lugares de residencia ",RIGHT(Z6,4))</f>
        <v>Cuota s/ total lugares de residencia 2023</v>
      </c>
      <c r="AF6" s="184" t="str">
        <f>CONCATENATE("cuota s/ Canarias ",RIGHT(V6,4))</f>
        <v>cuota s/ Canarias 2019</v>
      </c>
      <c r="AG6" s="184" t="str">
        <f>CONCATENATE("cuota s/ Canarias ",RIGHT(Z6,4))</f>
        <v>cuota s/ Canarias 2023</v>
      </c>
    </row>
    <row r="7" spans="1:34" x14ac:dyDescent="0.25">
      <c r="A7" s="1"/>
      <c r="B7" s="186" t="s">
        <v>133</v>
      </c>
      <c r="C7" s="187">
        <v>39509622</v>
      </c>
      <c r="D7" s="187">
        <v>20173944</v>
      </c>
      <c r="E7" s="187">
        <v>4594238</v>
      </c>
      <c r="F7" s="187">
        <v>32143214</v>
      </c>
      <c r="G7" s="187">
        <v>37896476</v>
      </c>
      <c r="H7" s="188">
        <f>IFERROR(G7/F7-1,"-")</f>
        <v>0.17898838616449497</v>
      </c>
      <c r="I7" s="188">
        <f>IFERROR(G7/C7-1,"-")</f>
        <v>-4.0829193455710566E-2</v>
      </c>
      <c r="J7" s="188">
        <f>G7/G$7</f>
        <v>1</v>
      </c>
      <c r="K7" s="189">
        <f>G7/$G7</f>
        <v>1</v>
      </c>
      <c r="L7" s="187">
        <v>11877847</v>
      </c>
      <c r="M7" s="187">
        <v>6160232</v>
      </c>
      <c r="N7" s="187">
        <v>1428737</v>
      </c>
      <c r="O7" s="187">
        <v>8674489</v>
      </c>
      <c r="P7" s="187">
        <v>10449290</v>
      </c>
      <c r="Q7" s="188">
        <f>IFERROR(P7/O7-1,"-")</f>
        <v>0.20460006347347948</v>
      </c>
      <c r="R7" s="188">
        <f>IFERROR(P7/L7-1,"-")</f>
        <v>-0.12027070225774084</v>
      </c>
      <c r="S7" s="188">
        <f>P7/P$7</f>
        <v>1</v>
      </c>
      <c r="T7" s="189">
        <f>P7/$G7</f>
        <v>0.27573249818795814</v>
      </c>
      <c r="U7" s="187">
        <v>13909178</v>
      </c>
      <c r="V7" s="187">
        <v>13736547</v>
      </c>
      <c r="W7" s="187">
        <v>7202043</v>
      </c>
      <c r="X7" s="187">
        <v>1715527</v>
      </c>
      <c r="Y7" s="187">
        <v>11903772</v>
      </c>
      <c r="Z7" s="187">
        <v>13763976</v>
      </c>
      <c r="AA7" s="188">
        <f>IFERROR(Z7/Y7-1,"-")</f>
        <v>0.15627013017386426</v>
      </c>
      <c r="AB7" s="188">
        <f>IFERROR(Z7/V7-1,"-")</f>
        <v>1.9967900229949098E-3</v>
      </c>
      <c r="AC7" s="187">
        <f>Z7-Y7</f>
        <v>1860204</v>
      </c>
      <c r="AD7" s="187">
        <f>Z7-V7</f>
        <v>27429</v>
      </c>
      <c r="AE7" s="188">
        <f>Z7/Z$7</f>
        <v>1</v>
      </c>
      <c r="AF7" s="189">
        <f t="shared" ref="AF7:AF36" si="0">V7/$C7</f>
        <v>0.34767599143317546</v>
      </c>
      <c r="AG7" s="189">
        <f t="shared" ref="AG7:AG15" si="1">Z7/$G7</f>
        <v>0.36319936450027701</v>
      </c>
      <c r="AH7" s="149"/>
    </row>
    <row r="8" spans="1:34" x14ac:dyDescent="0.25">
      <c r="A8" s="1" t="s">
        <v>165</v>
      </c>
      <c r="B8" s="190" t="s">
        <v>166</v>
      </c>
      <c r="C8" s="191">
        <v>3497390</v>
      </c>
      <c r="D8" s="191">
        <v>1430244</v>
      </c>
      <c r="E8" s="191">
        <v>1436446</v>
      </c>
      <c r="F8" s="191">
        <v>3370079</v>
      </c>
      <c r="G8" s="191">
        <v>3463051</v>
      </c>
      <c r="H8" s="192">
        <f>IFERROR(G8/F8-1,"-")</f>
        <v>2.7587483854236039E-2</v>
      </c>
      <c r="I8" s="193">
        <f>IFERROR(G8/C8-1,"-")</f>
        <v>-9.818464626478618E-3</v>
      </c>
      <c r="J8" s="192">
        <f>G8/G$7</f>
        <v>9.1381874135209831E-2</v>
      </c>
      <c r="K8" s="194">
        <f>G8/$G8</f>
        <v>1</v>
      </c>
      <c r="L8" s="191">
        <v>1007612</v>
      </c>
      <c r="M8" s="191">
        <v>401086</v>
      </c>
      <c r="N8" s="191">
        <v>569924</v>
      </c>
      <c r="O8" s="191">
        <v>981663</v>
      </c>
      <c r="P8" s="191">
        <v>953391</v>
      </c>
      <c r="Q8" s="192">
        <f>IFERROR(P8/O8-1,"-")</f>
        <v>-2.880010757255802E-2</v>
      </c>
      <c r="R8" s="193">
        <f>IFERROR(P8/L8-1,"-")</f>
        <v>-5.3811387716700465E-2</v>
      </c>
      <c r="S8" s="192">
        <f>P8/P$7</f>
        <v>9.1239787583654003E-2</v>
      </c>
      <c r="T8" s="194">
        <f>P8/$G8</f>
        <v>0.27530377115439536</v>
      </c>
      <c r="U8" s="191">
        <v>1547118</v>
      </c>
      <c r="V8" s="191">
        <v>1557459</v>
      </c>
      <c r="W8" s="191">
        <v>627268</v>
      </c>
      <c r="X8" s="191">
        <v>516183</v>
      </c>
      <c r="Y8" s="191">
        <v>1344300</v>
      </c>
      <c r="Z8" s="191">
        <v>1441986</v>
      </c>
      <c r="AA8" s="192">
        <f>IFERROR(Z8/Y8-1,"-")</f>
        <v>7.2666815442981481E-2</v>
      </c>
      <c r="AB8" s="193">
        <f t="shared" ref="AB8:AB36" si="2">IFERROR(Z8/V8-1,"-")</f>
        <v>-7.4141919626776742E-2</v>
      </c>
      <c r="AC8" s="191">
        <f t="shared" ref="AC8:AC35" si="3">Z8-Y8</f>
        <v>97686</v>
      </c>
      <c r="AD8" s="191">
        <f t="shared" ref="AD8:AD36" si="4">Z8-V8</f>
        <v>-115473</v>
      </c>
      <c r="AE8" s="192">
        <f>Z8/Z$7</f>
        <v>0.10476522190971563</v>
      </c>
      <c r="AF8" s="194">
        <f t="shared" si="0"/>
        <v>0.44532036747403064</v>
      </c>
      <c r="AG8" s="194">
        <f t="shared" si="1"/>
        <v>0.41639178862800463</v>
      </c>
      <c r="AH8" s="149"/>
    </row>
    <row r="9" spans="1:34" x14ac:dyDescent="0.25">
      <c r="A9" s="207" t="s">
        <v>98</v>
      </c>
      <c r="B9" s="195" t="s">
        <v>98</v>
      </c>
      <c r="C9" s="196">
        <v>1307678</v>
      </c>
      <c r="D9" s="196">
        <v>470211</v>
      </c>
      <c r="E9" s="196">
        <v>874187</v>
      </c>
      <c r="F9" s="196">
        <v>1288550</v>
      </c>
      <c r="G9" s="196">
        <v>1236818</v>
      </c>
      <c r="H9" s="197">
        <f>IFERROR(G9/F9-1,"-")</f>
        <v>-4.0147452562958375E-2</v>
      </c>
      <c r="I9" s="198">
        <f>IFERROR(G9/C9-1,"-")</f>
        <v>-5.4187651700189243E-2</v>
      </c>
      <c r="J9" s="197">
        <f>G9/G$7</f>
        <v>3.2636754932041705E-2</v>
      </c>
      <c r="K9" s="199">
        <f>G9/$G9</f>
        <v>1</v>
      </c>
      <c r="L9" s="196">
        <v>514682</v>
      </c>
      <c r="M9" s="196">
        <v>184246</v>
      </c>
      <c r="N9" s="196">
        <v>409319</v>
      </c>
      <c r="O9" s="196">
        <v>497503</v>
      </c>
      <c r="P9" s="196">
        <v>464066</v>
      </c>
      <c r="Q9" s="197">
        <f>IFERROR(P9/O9-1,"-")</f>
        <v>-6.7209644966965021E-2</v>
      </c>
      <c r="R9" s="198">
        <f>IFERROR(P9/L9-1,"-")</f>
        <v>-9.8344220314679709E-2</v>
      </c>
      <c r="S9" s="197">
        <f>P9/P$7</f>
        <v>4.4411247079945142E-2</v>
      </c>
      <c r="T9" s="199">
        <f>P9/$G9</f>
        <v>0.37520961046815293</v>
      </c>
      <c r="U9" s="196">
        <v>445702</v>
      </c>
      <c r="V9" s="196">
        <v>419425</v>
      </c>
      <c r="W9" s="196">
        <v>156765</v>
      </c>
      <c r="X9" s="196">
        <v>321942</v>
      </c>
      <c r="Y9" s="196">
        <v>394865</v>
      </c>
      <c r="Z9" s="196">
        <v>414303</v>
      </c>
      <c r="AA9" s="197">
        <f>IFERROR(Z9/Y9-1,"-")</f>
        <v>4.9226950983247475E-2</v>
      </c>
      <c r="AB9" s="198">
        <f t="shared" si="2"/>
        <v>-1.2211956845681549E-2</v>
      </c>
      <c r="AC9" s="196">
        <f t="shared" si="3"/>
        <v>19438</v>
      </c>
      <c r="AD9" s="196">
        <f t="shared" si="4"/>
        <v>-5122</v>
      </c>
      <c r="AE9" s="197">
        <f>Z9/Z$7</f>
        <v>3.0100531997440276E-2</v>
      </c>
      <c r="AF9" s="199">
        <f t="shared" si="0"/>
        <v>0.3207402739818212</v>
      </c>
      <c r="AG9" s="199">
        <f t="shared" si="1"/>
        <v>0.33497491142593333</v>
      </c>
      <c r="AH9" s="149"/>
    </row>
    <row r="10" spans="1:34" x14ac:dyDescent="0.25">
      <c r="A10" s="207" t="s">
        <v>170</v>
      </c>
      <c r="B10" s="195" t="s">
        <v>170</v>
      </c>
      <c r="C10" s="196">
        <v>2189712</v>
      </c>
      <c r="D10" s="196">
        <v>960033</v>
      </c>
      <c r="E10" s="196">
        <v>562259</v>
      </c>
      <c r="F10" s="196">
        <v>2081529</v>
      </c>
      <c r="G10" s="196">
        <v>2226233</v>
      </c>
      <c r="H10" s="197">
        <f>IFERROR(G10/F10-1,"-")</f>
        <v>6.9518128260523948E-2</v>
      </c>
      <c r="I10" s="198">
        <f>IFERROR(G10/C10-1,"-")</f>
        <v>1.6678449038046939E-2</v>
      </c>
      <c r="J10" s="197">
        <f>G10/G$7</f>
        <v>5.8745119203168127E-2</v>
      </c>
      <c r="K10" s="199">
        <f>G10/$G10</f>
        <v>1</v>
      </c>
      <c r="L10" s="196">
        <v>492930</v>
      </c>
      <c r="M10" s="196">
        <v>216840</v>
      </c>
      <c r="N10" s="196">
        <v>160605</v>
      </c>
      <c r="O10" s="196">
        <v>484160</v>
      </c>
      <c r="P10" s="196">
        <v>489325</v>
      </c>
      <c r="Q10" s="197">
        <f>IFERROR(P10/O10-1,"-")</f>
        <v>1.0667961004626525E-2</v>
      </c>
      <c r="R10" s="198">
        <f>IFERROR(P10/L10-1,"-")</f>
        <v>-7.3134116405980665E-3</v>
      </c>
      <c r="S10" s="197">
        <f>P10/P$7</f>
        <v>4.6828540503708861E-2</v>
      </c>
      <c r="T10" s="199">
        <f>P10/$G10</f>
        <v>0.21979954479158292</v>
      </c>
      <c r="U10" s="196">
        <v>1101416</v>
      </c>
      <c r="V10" s="196">
        <v>1138034</v>
      </c>
      <c r="W10" s="196">
        <v>470503</v>
      </c>
      <c r="X10" s="196">
        <v>194241</v>
      </c>
      <c r="Y10" s="196">
        <v>949435</v>
      </c>
      <c r="Z10" s="196">
        <v>1027683</v>
      </c>
      <c r="AA10" s="197">
        <f>IFERROR(Z10/Y10-1,"-")</f>
        <v>8.2415331223306465E-2</v>
      </c>
      <c r="AB10" s="198">
        <f t="shared" si="2"/>
        <v>-9.6966347226884242E-2</v>
      </c>
      <c r="AC10" s="196">
        <f t="shared" si="3"/>
        <v>78248</v>
      </c>
      <c r="AD10" s="196">
        <f t="shared" si="4"/>
        <v>-110351</v>
      </c>
      <c r="AE10" s="197">
        <f>Z10/Z$7</f>
        <v>7.4664689912275345E-2</v>
      </c>
      <c r="AF10" s="199">
        <f t="shared" si="0"/>
        <v>0.51971857486281303</v>
      </c>
      <c r="AG10" s="199">
        <f t="shared" si="1"/>
        <v>0.46162418758503715</v>
      </c>
      <c r="AH10" s="149"/>
    </row>
    <row r="11" spans="1:34" x14ac:dyDescent="0.25">
      <c r="A11" s="1"/>
      <c r="B11" s="190" t="s">
        <v>178</v>
      </c>
      <c r="C11" s="191">
        <v>36012232</v>
      </c>
      <c r="D11" s="191">
        <v>18743700</v>
      </c>
      <c r="E11" s="191">
        <v>3157792</v>
      </c>
      <c r="F11" s="191">
        <v>28773135</v>
      </c>
      <c r="G11" s="191">
        <v>34433425</v>
      </c>
      <c r="H11" s="192">
        <f>IFERROR(G11/F11-1,"-")</f>
        <v>0.19672135135778568</v>
      </c>
      <c r="I11" s="193">
        <f>IFERROR(G11/C11-1,"-")</f>
        <v>-4.3840853852102235E-2</v>
      </c>
      <c r="J11" s="192">
        <f>G11/G$7</f>
        <v>0.90861812586479018</v>
      </c>
      <c r="K11" s="194">
        <f>G11/$G11</f>
        <v>1</v>
      </c>
      <c r="L11" s="191">
        <v>10870235</v>
      </c>
      <c r="M11" s="191">
        <v>5759146</v>
      </c>
      <c r="N11" s="191">
        <v>858813</v>
      </c>
      <c r="O11" s="191">
        <v>7692826</v>
      </c>
      <c r="P11" s="191">
        <v>9495899</v>
      </c>
      <c r="Q11" s="192">
        <f>IFERROR(P11/O11-1,"-")</f>
        <v>0.23438369722648078</v>
      </c>
      <c r="R11" s="193">
        <f>IFERROR(P11/L11-1,"-")</f>
        <v>-0.12643112131430456</v>
      </c>
      <c r="S11" s="192">
        <f>P11/P$7</f>
        <v>0.90876021241634597</v>
      </c>
      <c r="T11" s="194">
        <f>P11/$G11</f>
        <v>0.27577561627982111</v>
      </c>
      <c r="U11" s="191">
        <v>12362060</v>
      </c>
      <c r="V11" s="191">
        <v>12179088</v>
      </c>
      <c r="W11" s="191">
        <v>6574775</v>
      </c>
      <c r="X11" s="191">
        <v>1199344</v>
      </c>
      <c r="Y11" s="191">
        <v>10559472</v>
      </c>
      <c r="Z11" s="191">
        <v>12321990</v>
      </c>
      <c r="AA11" s="192">
        <f>IFERROR(Z11/Y11-1,"-")</f>
        <v>0.1669134593093291</v>
      </c>
      <c r="AB11" s="193">
        <f t="shared" si="2"/>
        <v>1.1733390874587579E-2</v>
      </c>
      <c r="AC11" s="191">
        <f t="shared" si="3"/>
        <v>1762518</v>
      </c>
      <c r="AD11" s="191">
        <f t="shared" si="4"/>
        <v>142902</v>
      </c>
      <c r="AE11" s="192">
        <f>Z11/Z$7</f>
        <v>0.8952347780902844</v>
      </c>
      <c r="AF11" s="194">
        <f t="shared" si="0"/>
        <v>0.33819308950358867</v>
      </c>
      <c r="AG11" s="194">
        <f t="shared" si="1"/>
        <v>0.35784967658604977</v>
      </c>
      <c r="AH11" s="149"/>
    </row>
    <row r="12" spans="1:34" s="113" customFormat="1" x14ac:dyDescent="0.25">
      <c r="B12" s="195" t="s">
        <v>182</v>
      </c>
      <c r="C12" s="196">
        <v>12077176</v>
      </c>
      <c r="D12" s="196">
        <v>5803070</v>
      </c>
      <c r="E12" s="196">
        <v>170309</v>
      </c>
      <c r="F12" s="196">
        <v>10050661</v>
      </c>
      <c r="G12" s="196">
        <v>12208348</v>
      </c>
      <c r="H12" s="197">
        <f t="shared" ref="H12:H36" si="5">IFERROR(G12/F12-1,"-")</f>
        <v>0.21468110405872798</v>
      </c>
      <c r="I12" s="198">
        <f t="shared" ref="I12:I36" si="6">IFERROR(G12/C12-1,"-")</f>
        <v>1.0861148334676995E-2</v>
      </c>
      <c r="J12" s="197">
        <f t="shared" ref="J12:J36" si="7">G12/G$7</f>
        <v>0.32214995399572244</v>
      </c>
      <c r="K12" s="199">
        <f t="shared" ref="K12:K36" si="8">G12/$G12</f>
        <v>1</v>
      </c>
      <c r="L12" s="196">
        <v>1973777</v>
      </c>
      <c r="M12" s="196">
        <v>872366</v>
      </c>
      <c r="N12" s="196">
        <v>32393</v>
      </c>
      <c r="O12" s="196">
        <v>1547564</v>
      </c>
      <c r="P12" s="196">
        <v>1902550</v>
      </c>
      <c r="Q12" s="197">
        <f t="shared" ref="Q12:Q36" si="9">IFERROR(P12/O12-1,"-")</f>
        <v>0.22938372823353337</v>
      </c>
      <c r="R12" s="198">
        <f t="shared" ref="R12:R36" si="10">IFERROR(P12/L12-1,"-")</f>
        <v>-3.6086650112955976E-2</v>
      </c>
      <c r="S12" s="197">
        <f t="shared" ref="S12:S29" si="11">P12/P$7</f>
        <v>0.18207457157376242</v>
      </c>
      <c r="T12" s="199">
        <f t="shared" ref="T12:T36" si="12">P12/$G12</f>
        <v>0.15584008581668871</v>
      </c>
      <c r="U12" s="196">
        <v>4984037</v>
      </c>
      <c r="V12" s="196">
        <v>5132236</v>
      </c>
      <c r="W12" s="196">
        <v>2636911</v>
      </c>
      <c r="X12" s="196">
        <v>86152</v>
      </c>
      <c r="Y12" s="196">
        <v>4536259</v>
      </c>
      <c r="Z12" s="196">
        <v>5228570</v>
      </c>
      <c r="AA12" s="197">
        <f t="shared" ref="AA12:AA36" si="13">IFERROR(Z12/Y12-1,"-")</f>
        <v>0.15261716758236243</v>
      </c>
      <c r="AB12" s="198">
        <f t="shared" si="2"/>
        <v>1.877037610897081E-2</v>
      </c>
      <c r="AC12" s="196">
        <f t="shared" si="3"/>
        <v>692311</v>
      </c>
      <c r="AD12" s="196">
        <f t="shared" si="4"/>
        <v>96334</v>
      </c>
      <c r="AE12" s="197">
        <f t="shared" ref="AE12:AE36" si="14">Z12/Z$7</f>
        <v>0.37987351910523531</v>
      </c>
      <c r="AF12" s="199">
        <f t="shared" si="0"/>
        <v>0.42495331690123583</v>
      </c>
      <c r="AG12" s="199">
        <f t="shared" si="1"/>
        <v>0.42827825681246962</v>
      </c>
      <c r="AH12" s="212"/>
    </row>
    <row r="13" spans="1:34" s="113" customFormat="1" x14ac:dyDescent="0.25">
      <c r="B13" s="195" t="s">
        <v>186</v>
      </c>
      <c r="C13" s="196">
        <v>8155855</v>
      </c>
      <c r="D13" s="196">
        <v>4209426</v>
      </c>
      <c r="E13" s="196">
        <v>978118</v>
      </c>
      <c r="F13" s="196">
        <v>5885375</v>
      </c>
      <c r="G13" s="196">
        <v>7032849</v>
      </c>
      <c r="H13" s="197">
        <f t="shared" si="5"/>
        <v>0.19497041394983317</v>
      </c>
      <c r="I13" s="198">
        <f t="shared" si="6"/>
        <v>-0.13769322774865422</v>
      </c>
      <c r="J13" s="197">
        <f t="shared" si="7"/>
        <v>0.18558055371692081</v>
      </c>
      <c r="K13" s="199">
        <f t="shared" si="8"/>
        <v>1</v>
      </c>
      <c r="L13" s="196">
        <v>2330975</v>
      </c>
      <c r="M13" s="196">
        <v>1148242</v>
      </c>
      <c r="N13" s="196">
        <v>262678</v>
      </c>
      <c r="O13" s="196">
        <v>1720868</v>
      </c>
      <c r="P13" s="196">
        <v>2083310</v>
      </c>
      <c r="Q13" s="197">
        <f t="shared" si="9"/>
        <v>0.21061580551210213</v>
      </c>
      <c r="R13" s="198">
        <f t="shared" si="10"/>
        <v>-0.10624953077574839</v>
      </c>
      <c r="S13" s="197">
        <f t="shared" si="11"/>
        <v>0.19937335455327587</v>
      </c>
      <c r="T13" s="199">
        <f t="shared" si="12"/>
        <v>0.29622561212390597</v>
      </c>
      <c r="U13" s="196">
        <v>2140160</v>
      </c>
      <c r="V13" s="196">
        <v>1905361</v>
      </c>
      <c r="W13" s="196">
        <v>983472</v>
      </c>
      <c r="X13" s="196">
        <v>202491</v>
      </c>
      <c r="Y13" s="196">
        <v>1276733</v>
      </c>
      <c r="Z13" s="196">
        <v>1551064</v>
      </c>
      <c r="AA13" s="197">
        <f t="shared" si="13"/>
        <v>0.21486951461268733</v>
      </c>
      <c r="AB13" s="198">
        <f t="shared" si="2"/>
        <v>-0.18594743988147133</v>
      </c>
      <c r="AC13" s="196">
        <f t="shared" si="3"/>
        <v>274331</v>
      </c>
      <c r="AD13" s="196">
        <f t="shared" si="4"/>
        <v>-354297</v>
      </c>
      <c r="AE13" s="197">
        <f t="shared" si="14"/>
        <v>0.11269011221757434</v>
      </c>
      <c r="AF13" s="199">
        <f t="shared" si="0"/>
        <v>0.23361879287947124</v>
      </c>
      <c r="AG13" s="199">
        <f t="shared" si="1"/>
        <v>0.22054561387568539</v>
      </c>
      <c r="AH13" s="212"/>
    </row>
    <row r="14" spans="1:34" x14ac:dyDescent="0.25">
      <c r="A14" s="1"/>
      <c r="B14" s="195" t="s">
        <v>190</v>
      </c>
      <c r="C14" s="196">
        <v>1473544</v>
      </c>
      <c r="D14" s="196">
        <v>707820</v>
      </c>
      <c r="E14" s="196">
        <v>419255</v>
      </c>
      <c r="F14" s="196">
        <v>1436550</v>
      </c>
      <c r="G14" s="196">
        <v>1682343</v>
      </c>
      <c r="H14" s="197">
        <f t="shared" si="5"/>
        <v>0.17109950924088957</v>
      </c>
      <c r="I14" s="198">
        <f t="shared" si="6"/>
        <v>0.14169851731607608</v>
      </c>
      <c r="J14" s="197">
        <f t="shared" si="7"/>
        <v>4.4393125102186286E-2</v>
      </c>
      <c r="K14" s="199">
        <f t="shared" si="8"/>
        <v>1</v>
      </c>
      <c r="L14" s="196">
        <v>248206</v>
      </c>
      <c r="M14" s="196">
        <v>115675</v>
      </c>
      <c r="N14" s="196">
        <v>74442</v>
      </c>
      <c r="O14" s="196">
        <v>230092</v>
      </c>
      <c r="P14" s="196">
        <v>285960</v>
      </c>
      <c r="Q14" s="197">
        <f t="shared" si="9"/>
        <v>0.24280722493611262</v>
      </c>
      <c r="R14" s="198">
        <f t="shared" si="10"/>
        <v>0.15210752358927659</v>
      </c>
      <c r="S14" s="197">
        <f t="shared" si="11"/>
        <v>2.7366452648935956E-2</v>
      </c>
      <c r="T14" s="199">
        <f t="shared" si="12"/>
        <v>0.16997722818711761</v>
      </c>
      <c r="U14" s="196">
        <v>517487</v>
      </c>
      <c r="V14" s="196">
        <v>511298</v>
      </c>
      <c r="W14" s="196">
        <v>257435</v>
      </c>
      <c r="X14" s="196">
        <v>201682</v>
      </c>
      <c r="Y14" s="196">
        <v>524499</v>
      </c>
      <c r="Z14" s="196">
        <v>647197</v>
      </c>
      <c r="AA14" s="197">
        <f t="shared" si="13"/>
        <v>0.23393371579354771</v>
      </c>
      <c r="AB14" s="198">
        <f t="shared" si="2"/>
        <v>0.26579216034484787</v>
      </c>
      <c r="AC14" s="196">
        <f t="shared" si="3"/>
        <v>122698</v>
      </c>
      <c r="AD14" s="196">
        <f t="shared" si="4"/>
        <v>135899</v>
      </c>
      <c r="AE14" s="197">
        <f t="shared" si="14"/>
        <v>4.7021078792930181E-2</v>
      </c>
      <c r="AF14" s="199">
        <f t="shared" si="0"/>
        <v>0.3469852274516404</v>
      </c>
      <c r="AG14" s="199">
        <f t="shared" si="1"/>
        <v>0.38469979070855348</v>
      </c>
      <c r="AH14" s="149"/>
    </row>
    <row r="15" spans="1:34" x14ac:dyDescent="0.25">
      <c r="A15" s="1"/>
      <c r="B15" s="195" t="s">
        <v>199</v>
      </c>
      <c r="C15" s="196">
        <v>1688921</v>
      </c>
      <c r="D15" s="196">
        <v>819516</v>
      </c>
      <c r="E15" s="196">
        <v>60446</v>
      </c>
      <c r="F15" s="196">
        <v>1815707</v>
      </c>
      <c r="G15" s="196">
        <v>1730541</v>
      </c>
      <c r="H15" s="197">
        <f t="shared" si="5"/>
        <v>-4.6905144938032439E-2</v>
      </c>
      <c r="I15" s="198">
        <f t="shared" si="6"/>
        <v>2.4642952512284433E-2</v>
      </c>
      <c r="J15" s="197">
        <f t="shared" si="7"/>
        <v>4.5664958398770376E-2</v>
      </c>
      <c r="K15" s="199">
        <f t="shared" si="8"/>
        <v>1</v>
      </c>
      <c r="L15" s="196">
        <v>755026</v>
      </c>
      <c r="M15" s="196">
        <v>349823</v>
      </c>
      <c r="N15" s="196">
        <v>27349</v>
      </c>
      <c r="O15" s="196">
        <v>733983</v>
      </c>
      <c r="P15" s="196">
        <v>736743</v>
      </c>
      <c r="Q15" s="197">
        <f t="shared" si="9"/>
        <v>3.7603050751857658E-3</v>
      </c>
      <c r="R15" s="198">
        <f t="shared" si="10"/>
        <v>-2.4215060143624179E-2</v>
      </c>
      <c r="S15" s="197">
        <f t="shared" si="11"/>
        <v>7.0506512882693467E-2</v>
      </c>
      <c r="T15" s="199">
        <f t="shared" si="12"/>
        <v>0.42572987291257475</v>
      </c>
      <c r="U15" s="196">
        <v>479672</v>
      </c>
      <c r="V15" s="196">
        <v>448358</v>
      </c>
      <c r="W15" s="196">
        <v>215600</v>
      </c>
      <c r="X15" s="196">
        <v>23025</v>
      </c>
      <c r="Y15" s="196">
        <v>538588</v>
      </c>
      <c r="Z15" s="196">
        <v>497956</v>
      </c>
      <c r="AA15" s="197">
        <f t="shared" si="13"/>
        <v>-7.5441710546837237E-2</v>
      </c>
      <c r="AB15" s="198">
        <f t="shared" si="2"/>
        <v>0.11062142305925171</v>
      </c>
      <c r="AC15" s="196">
        <f t="shared" si="3"/>
        <v>-40632</v>
      </c>
      <c r="AD15" s="196">
        <f t="shared" si="4"/>
        <v>49598</v>
      </c>
      <c r="AE15" s="197">
        <f t="shared" si="14"/>
        <v>3.6178208971012447E-2</v>
      </c>
      <c r="AF15" s="199">
        <f t="shared" si="0"/>
        <v>0.265470084154321</v>
      </c>
      <c r="AG15" s="199">
        <f t="shared" si="1"/>
        <v>0.2877458551978832</v>
      </c>
      <c r="AH15" s="149"/>
    </row>
    <row r="16" spans="1:34" x14ac:dyDescent="0.25">
      <c r="A16" s="1"/>
      <c r="B16" s="195" t="s">
        <v>194</v>
      </c>
      <c r="C16" s="196">
        <v>857470</v>
      </c>
      <c r="D16" s="196">
        <v>436285</v>
      </c>
      <c r="E16" s="196">
        <v>116080</v>
      </c>
      <c r="F16" s="196">
        <v>881867</v>
      </c>
      <c r="G16" s="196">
        <v>912184</v>
      </c>
      <c r="H16" s="197">
        <f t="shared" si="5"/>
        <v>3.4378199887284522E-2</v>
      </c>
      <c r="I16" s="198">
        <f t="shared" si="6"/>
        <v>6.3808646366636745E-2</v>
      </c>
      <c r="J16" s="197">
        <f t="shared" si="7"/>
        <v>2.4070417523782424E-2</v>
      </c>
      <c r="K16" s="199">
        <f t="shared" si="8"/>
        <v>1</v>
      </c>
      <c r="L16" s="196">
        <v>249928</v>
      </c>
      <c r="M16" s="196">
        <v>106526</v>
      </c>
      <c r="N16" s="196">
        <v>31455</v>
      </c>
      <c r="O16" s="196">
        <v>245105</v>
      </c>
      <c r="P16" s="196">
        <v>266185</v>
      </c>
      <c r="Q16" s="197">
        <f t="shared" si="9"/>
        <v>8.6003957487607252E-2</v>
      </c>
      <c r="R16" s="198">
        <f t="shared" si="10"/>
        <v>6.5046733459236172E-2</v>
      </c>
      <c r="S16" s="197">
        <f t="shared" si="11"/>
        <v>2.5473979571817799E-2</v>
      </c>
      <c r="T16" s="199">
        <f t="shared" si="12"/>
        <v>0.29181064346666902</v>
      </c>
      <c r="U16" s="196">
        <v>472738</v>
      </c>
      <c r="V16" s="196">
        <v>446154</v>
      </c>
      <c r="W16" s="196">
        <v>250812</v>
      </c>
      <c r="X16" s="196">
        <v>61964</v>
      </c>
      <c r="Y16" s="196">
        <v>475192</v>
      </c>
      <c r="Z16" s="196">
        <v>466874</v>
      </c>
      <c r="AA16" s="197">
        <f t="shared" si="13"/>
        <v>-1.7504503442818953E-2</v>
      </c>
      <c r="AB16" s="198">
        <f t="shared" si="2"/>
        <v>4.6441363296081617E-2</v>
      </c>
      <c r="AC16" s="196">
        <f t="shared" si="3"/>
        <v>-8318</v>
      </c>
      <c r="AD16" s="196">
        <f t="shared" si="4"/>
        <v>20720</v>
      </c>
      <c r="AE16" s="197">
        <f t="shared" si="14"/>
        <v>3.3919995210686213E-2</v>
      </c>
      <c r="AF16" s="199">
        <f t="shared" si="0"/>
        <v>0.52031441333224482</v>
      </c>
      <c r="AG16" s="199">
        <f>Z16/$G16</f>
        <v>0.51181998368750159</v>
      </c>
      <c r="AH16" s="149"/>
    </row>
    <row r="17" spans="1:34" x14ac:dyDescent="0.25">
      <c r="A17" s="1"/>
      <c r="B17" s="195" t="s">
        <v>203</v>
      </c>
      <c r="C17" s="196">
        <v>935814</v>
      </c>
      <c r="D17" s="196">
        <v>438454</v>
      </c>
      <c r="E17" s="196">
        <v>170039</v>
      </c>
      <c r="F17" s="196">
        <v>806713</v>
      </c>
      <c r="G17" s="196">
        <v>920142</v>
      </c>
      <c r="H17" s="197">
        <f t="shared" si="5"/>
        <v>0.14060638665795633</v>
      </c>
      <c r="I17" s="198">
        <f t="shared" si="6"/>
        <v>-1.6746917656713878E-2</v>
      </c>
      <c r="J17" s="197">
        <f t="shared" si="7"/>
        <v>2.4280410664041692E-2</v>
      </c>
      <c r="K17" s="199">
        <f t="shared" si="8"/>
        <v>1</v>
      </c>
      <c r="L17" s="196">
        <v>241927</v>
      </c>
      <c r="M17" s="196">
        <v>107610</v>
      </c>
      <c r="N17" s="196">
        <v>35116</v>
      </c>
      <c r="O17" s="196">
        <v>177334</v>
      </c>
      <c r="P17" s="196">
        <v>214899</v>
      </c>
      <c r="Q17" s="197">
        <f t="shared" si="9"/>
        <v>0.21183191040635196</v>
      </c>
      <c r="R17" s="198">
        <f t="shared" si="10"/>
        <v>-0.11171965096909398</v>
      </c>
      <c r="S17" s="197">
        <f t="shared" si="11"/>
        <v>2.0565894907692294E-2</v>
      </c>
      <c r="T17" s="199">
        <f t="shared" si="12"/>
        <v>0.23354982165796148</v>
      </c>
      <c r="U17" s="196">
        <v>420732</v>
      </c>
      <c r="V17" s="196">
        <v>413152</v>
      </c>
      <c r="W17" s="196">
        <v>211913</v>
      </c>
      <c r="X17" s="196">
        <v>76970</v>
      </c>
      <c r="Y17" s="196">
        <v>362164</v>
      </c>
      <c r="Z17" s="196">
        <v>433270</v>
      </c>
      <c r="AA17" s="197">
        <f t="shared" si="13"/>
        <v>0.19633646635226021</v>
      </c>
      <c r="AB17" s="198">
        <f t="shared" si="2"/>
        <v>4.8693943149252572E-2</v>
      </c>
      <c r="AC17" s="196">
        <f t="shared" si="3"/>
        <v>71106</v>
      </c>
      <c r="AD17" s="196">
        <f t="shared" si="4"/>
        <v>20118</v>
      </c>
      <c r="AE17" s="197">
        <f t="shared" si="14"/>
        <v>3.1478549512146778E-2</v>
      </c>
      <c r="AF17" s="199">
        <f t="shared" si="0"/>
        <v>0.44148944127786077</v>
      </c>
      <c r="AG17" s="199">
        <f t="shared" ref="AG17:AG36" si="15">Z17/$G17</f>
        <v>0.47087297395402011</v>
      </c>
      <c r="AH17" s="149"/>
    </row>
    <row r="18" spans="1:34" x14ac:dyDescent="0.25">
      <c r="A18" s="1"/>
      <c r="B18" s="195" t="s">
        <v>207</v>
      </c>
      <c r="C18" s="196">
        <v>1203940</v>
      </c>
      <c r="D18" s="196">
        <v>562422</v>
      </c>
      <c r="E18" s="196">
        <v>68665</v>
      </c>
      <c r="F18" s="196">
        <v>1237315</v>
      </c>
      <c r="G18" s="196">
        <v>1522588</v>
      </c>
      <c r="H18" s="197">
        <f t="shared" si="5"/>
        <v>0.23055810363569496</v>
      </c>
      <c r="I18" s="198">
        <f t="shared" si="6"/>
        <v>0.2646709968935328</v>
      </c>
      <c r="J18" s="197">
        <f t="shared" si="7"/>
        <v>4.0177561628685472E-2</v>
      </c>
      <c r="K18" s="199">
        <f t="shared" si="8"/>
        <v>1</v>
      </c>
      <c r="L18" s="196">
        <v>188831</v>
      </c>
      <c r="M18" s="196">
        <v>90542</v>
      </c>
      <c r="N18" s="196">
        <v>8621</v>
      </c>
      <c r="O18" s="196">
        <v>169088</v>
      </c>
      <c r="P18" s="196">
        <v>242895</v>
      </c>
      <c r="Q18" s="197">
        <f t="shared" si="9"/>
        <v>0.43650052043906129</v>
      </c>
      <c r="R18" s="198">
        <f t="shared" si="10"/>
        <v>0.28630892173424916</v>
      </c>
      <c r="S18" s="197">
        <f t="shared" si="11"/>
        <v>2.324512000336865E-2</v>
      </c>
      <c r="T18" s="199">
        <f t="shared" si="12"/>
        <v>0.15952772516268354</v>
      </c>
      <c r="U18" s="196">
        <v>272153</v>
      </c>
      <c r="V18" s="196">
        <v>300199</v>
      </c>
      <c r="W18" s="196">
        <v>155494</v>
      </c>
      <c r="X18" s="196">
        <v>24994</v>
      </c>
      <c r="Y18" s="196">
        <v>398315</v>
      </c>
      <c r="Z18" s="196">
        <v>432307</v>
      </c>
      <c r="AA18" s="197">
        <f t="shared" si="13"/>
        <v>8.5339492612630741E-2</v>
      </c>
      <c r="AB18" s="198">
        <f t="shared" si="2"/>
        <v>0.44006808816818177</v>
      </c>
      <c r="AC18" s="196">
        <f t="shared" si="3"/>
        <v>33992</v>
      </c>
      <c r="AD18" s="196">
        <f t="shared" si="4"/>
        <v>132108</v>
      </c>
      <c r="AE18" s="197">
        <f t="shared" si="14"/>
        <v>3.1408584263733094E-2</v>
      </c>
      <c r="AF18" s="199">
        <f t="shared" si="0"/>
        <v>0.24934714354535939</v>
      </c>
      <c r="AG18" s="199">
        <f t="shared" si="15"/>
        <v>0.28392907339345902</v>
      </c>
      <c r="AH18" s="149"/>
    </row>
    <row r="19" spans="1:34" x14ac:dyDescent="0.25">
      <c r="A19" s="1"/>
      <c r="B19" s="195" t="s">
        <v>229</v>
      </c>
      <c r="C19" s="196">
        <v>477704</v>
      </c>
      <c r="D19" s="196">
        <v>266241</v>
      </c>
      <c r="E19" s="196">
        <v>194795</v>
      </c>
      <c r="F19" s="196">
        <v>654763</v>
      </c>
      <c r="G19" s="196">
        <v>810348</v>
      </c>
      <c r="H19" s="197">
        <f t="shared" si="5"/>
        <v>0.23762032979872116</v>
      </c>
      <c r="I19" s="198">
        <f t="shared" si="6"/>
        <v>0.69633915562775273</v>
      </c>
      <c r="J19" s="197">
        <f t="shared" si="7"/>
        <v>2.138320196315879E-2</v>
      </c>
      <c r="K19" s="199">
        <f t="shared" si="8"/>
        <v>1</v>
      </c>
      <c r="L19" s="196">
        <v>110255</v>
      </c>
      <c r="M19" s="196">
        <v>62941</v>
      </c>
      <c r="N19" s="196">
        <v>31509</v>
      </c>
      <c r="O19" s="196">
        <v>147295</v>
      </c>
      <c r="P19" s="196">
        <v>192117</v>
      </c>
      <c r="Q19" s="197">
        <f t="shared" si="9"/>
        <v>0.30430089276621741</v>
      </c>
      <c r="R19" s="198">
        <f t="shared" si="10"/>
        <v>0.74247879914743087</v>
      </c>
      <c r="S19" s="197">
        <f t="shared" si="11"/>
        <v>1.8385651082513742E-2</v>
      </c>
      <c r="T19" s="199">
        <f t="shared" si="12"/>
        <v>0.23707962504997854</v>
      </c>
      <c r="U19" s="196">
        <v>149245</v>
      </c>
      <c r="V19" s="196">
        <v>138097</v>
      </c>
      <c r="W19" s="196">
        <v>94840</v>
      </c>
      <c r="X19" s="196">
        <v>86486</v>
      </c>
      <c r="Y19" s="196">
        <v>238475</v>
      </c>
      <c r="Z19" s="196">
        <v>288298</v>
      </c>
      <c r="AA19" s="197">
        <f t="shared" si="13"/>
        <v>0.20892336722926941</v>
      </c>
      <c r="AB19" s="198">
        <f t="shared" si="2"/>
        <v>1.0876485368979774</v>
      </c>
      <c r="AC19" s="196">
        <f t="shared" si="3"/>
        <v>49823</v>
      </c>
      <c r="AD19" s="196">
        <f t="shared" si="4"/>
        <v>150201</v>
      </c>
      <c r="AE19" s="197">
        <f t="shared" si="14"/>
        <v>2.0945837162168839E-2</v>
      </c>
      <c r="AF19" s="199">
        <f t="shared" si="0"/>
        <v>0.28908487264079846</v>
      </c>
      <c r="AG19" s="199">
        <f t="shared" si="15"/>
        <v>0.35577060719592074</v>
      </c>
      <c r="AH19" s="149"/>
    </row>
    <row r="20" spans="1:34" x14ac:dyDescent="0.25">
      <c r="A20" s="1"/>
      <c r="B20" s="195" t="s">
        <v>219</v>
      </c>
      <c r="C20" s="196">
        <v>1165691</v>
      </c>
      <c r="D20" s="196">
        <v>745963</v>
      </c>
      <c r="E20" s="196">
        <v>16273</v>
      </c>
      <c r="F20" s="196">
        <v>959268</v>
      </c>
      <c r="G20" s="196">
        <v>1022216</v>
      </c>
      <c r="H20" s="197">
        <f t="shared" si="5"/>
        <v>6.5620869246133529E-2</v>
      </c>
      <c r="I20" s="198">
        <f t="shared" si="6"/>
        <v>-0.12308150273099816</v>
      </c>
      <c r="J20" s="197">
        <f t="shared" si="7"/>
        <v>2.6973906491991499E-2</v>
      </c>
      <c r="K20" s="199">
        <f t="shared" si="8"/>
        <v>1</v>
      </c>
      <c r="L20" s="196">
        <v>556486</v>
      </c>
      <c r="M20" s="196">
        <v>342443</v>
      </c>
      <c r="N20" s="196">
        <v>8337</v>
      </c>
      <c r="O20" s="196">
        <v>473844</v>
      </c>
      <c r="P20" s="196">
        <v>443976</v>
      </c>
      <c r="Q20" s="197">
        <f t="shared" si="9"/>
        <v>-6.3033403398586874E-2</v>
      </c>
      <c r="R20" s="198">
        <f t="shared" si="10"/>
        <v>-0.2021793899576988</v>
      </c>
      <c r="S20" s="197">
        <f t="shared" si="11"/>
        <v>4.2488628413987935E-2</v>
      </c>
      <c r="T20" s="199">
        <f t="shared" si="12"/>
        <v>0.43432699155560078</v>
      </c>
      <c r="U20" s="196">
        <v>331458</v>
      </c>
      <c r="V20" s="196">
        <v>358787</v>
      </c>
      <c r="W20" s="196">
        <v>238991</v>
      </c>
      <c r="X20" s="196">
        <v>3093</v>
      </c>
      <c r="Y20" s="196">
        <v>257029</v>
      </c>
      <c r="Z20" s="196">
        <v>324909</v>
      </c>
      <c r="AA20" s="197">
        <f t="shared" si="13"/>
        <v>0.26409471304794407</v>
      </c>
      <c r="AB20" s="198">
        <f t="shared" si="2"/>
        <v>-9.4423711004021915E-2</v>
      </c>
      <c r="AC20" s="196">
        <f t="shared" si="3"/>
        <v>67880</v>
      </c>
      <c r="AD20" s="196">
        <f t="shared" si="4"/>
        <v>-33878</v>
      </c>
      <c r="AE20" s="197">
        <f t="shared" si="14"/>
        <v>2.3605751710116321E-2</v>
      </c>
      <c r="AF20" s="199">
        <f t="shared" si="0"/>
        <v>0.30778911392470215</v>
      </c>
      <c r="AG20" s="199">
        <f t="shared" si="15"/>
        <v>0.31784769559466886</v>
      </c>
      <c r="AH20" s="149"/>
    </row>
    <row r="21" spans="1:34" x14ac:dyDescent="0.25">
      <c r="A21" s="207" t="s">
        <v>186</v>
      </c>
      <c r="B21" s="195" t="s">
        <v>231</v>
      </c>
      <c r="C21" s="196">
        <v>157668</v>
      </c>
      <c r="D21" s="196">
        <v>118282</v>
      </c>
      <c r="E21" s="196">
        <v>17629</v>
      </c>
      <c r="F21" s="196">
        <v>258527</v>
      </c>
      <c r="G21" s="196">
        <v>294408</v>
      </c>
      <c r="H21" s="197">
        <f t="shared" si="5"/>
        <v>0.13879014571011927</v>
      </c>
      <c r="I21" s="198">
        <f t="shared" si="6"/>
        <v>0.86726539310449802</v>
      </c>
      <c r="J21" s="197">
        <f t="shared" si="7"/>
        <v>7.7687434578349712E-3</v>
      </c>
      <c r="K21" s="199">
        <f t="shared" si="8"/>
        <v>1</v>
      </c>
      <c r="L21" s="196">
        <v>51106</v>
      </c>
      <c r="M21" s="196">
        <v>42085</v>
      </c>
      <c r="N21" s="196">
        <v>3362</v>
      </c>
      <c r="O21" s="196">
        <v>44660</v>
      </c>
      <c r="P21" s="196">
        <v>57425</v>
      </c>
      <c r="Q21" s="197">
        <f t="shared" si="9"/>
        <v>0.28582624272279444</v>
      </c>
      <c r="R21" s="198">
        <f t="shared" si="10"/>
        <v>0.12364497319297141</v>
      </c>
      <c r="S21" s="197">
        <f t="shared" si="11"/>
        <v>5.495588695499886E-3</v>
      </c>
      <c r="T21" s="199">
        <f t="shared" si="12"/>
        <v>0.19505244422705906</v>
      </c>
      <c r="U21" s="196">
        <v>98102</v>
      </c>
      <c r="V21" s="196">
        <v>105011</v>
      </c>
      <c r="W21" s="196">
        <v>74624</v>
      </c>
      <c r="X21" s="196">
        <v>11729</v>
      </c>
      <c r="Y21" s="196">
        <v>209402</v>
      </c>
      <c r="Z21" s="196">
        <v>231511</v>
      </c>
      <c r="AA21" s="197">
        <f t="shared" si="13"/>
        <v>0.10558160858062493</v>
      </c>
      <c r="AB21" s="198">
        <f t="shared" si="2"/>
        <v>1.2046357048309226</v>
      </c>
      <c r="AC21" s="196">
        <f t="shared" si="3"/>
        <v>22109</v>
      </c>
      <c r="AD21" s="196">
        <f t="shared" si="4"/>
        <v>126500</v>
      </c>
      <c r="AE21" s="197">
        <f t="shared" si="14"/>
        <v>1.6820067108515736E-2</v>
      </c>
      <c r="AF21" s="199">
        <f t="shared" si="0"/>
        <v>0.66602608011771569</v>
      </c>
      <c r="AG21" s="199">
        <f t="shared" si="15"/>
        <v>0.78636110431781747</v>
      </c>
      <c r="AH21" s="149"/>
    </row>
    <row r="22" spans="1:34" x14ac:dyDescent="0.25">
      <c r="A22" s="207" t="s">
        <v>373</v>
      </c>
      <c r="B22" s="195" t="s">
        <v>211</v>
      </c>
      <c r="C22" s="196">
        <v>483194</v>
      </c>
      <c r="D22" s="196">
        <v>229777</v>
      </c>
      <c r="E22" s="196">
        <v>124928</v>
      </c>
      <c r="F22" s="196">
        <v>356373</v>
      </c>
      <c r="G22" s="196">
        <v>460874</v>
      </c>
      <c r="H22" s="197">
        <f t="shared" si="5"/>
        <v>0.29323489714428419</v>
      </c>
      <c r="I22" s="198">
        <f t="shared" si="6"/>
        <v>-4.6192626564071526E-2</v>
      </c>
      <c r="J22" s="197">
        <f t="shared" si="7"/>
        <v>1.2161394637327228E-2</v>
      </c>
      <c r="K22" s="199">
        <f t="shared" si="8"/>
        <v>1</v>
      </c>
      <c r="L22" s="196">
        <v>208381</v>
      </c>
      <c r="M22" s="196">
        <v>91643</v>
      </c>
      <c r="N22" s="196">
        <v>40973</v>
      </c>
      <c r="O22" s="196">
        <v>132060</v>
      </c>
      <c r="P22" s="196">
        <v>174415</v>
      </c>
      <c r="Q22" s="197">
        <f t="shared" si="9"/>
        <v>0.32072542783583224</v>
      </c>
      <c r="R22" s="198">
        <f t="shared" si="10"/>
        <v>-0.16299950571309285</v>
      </c>
      <c r="S22" s="197">
        <f t="shared" si="11"/>
        <v>1.6691564690041141E-2</v>
      </c>
      <c r="T22" s="199">
        <f t="shared" si="12"/>
        <v>0.37844399987849175</v>
      </c>
      <c r="U22" s="196">
        <v>138877</v>
      </c>
      <c r="V22" s="196">
        <v>120169</v>
      </c>
      <c r="W22" s="196">
        <v>64795</v>
      </c>
      <c r="X22" s="196">
        <v>46667</v>
      </c>
      <c r="Y22" s="196">
        <v>115401</v>
      </c>
      <c r="Z22" s="196">
        <v>145586</v>
      </c>
      <c r="AA22" s="197">
        <f t="shared" si="13"/>
        <v>0.26156619093422062</v>
      </c>
      <c r="AB22" s="198">
        <f t="shared" si="2"/>
        <v>0.2115104561076484</v>
      </c>
      <c r="AC22" s="196">
        <f t="shared" si="3"/>
        <v>30185</v>
      </c>
      <c r="AD22" s="196">
        <f t="shared" si="4"/>
        <v>25417</v>
      </c>
      <c r="AE22" s="197">
        <f t="shared" si="14"/>
        <v>1.0577321553016366E-2</v>
      </c>
      <c r="AF22" s="199">
        <f t="shared" si="0"/>
        <v>0.24869721064417191</v>
      </c>
      <c r="AG22" s="199">
        <f t="shared" si="15"/>
        <v>0.31589111123647678</v>
      </c>
      <c r="AH22" s="149"/>
    </row>
    <row r="23" spans="1:34" x14ac:dyDescent="0.25">
      <c r="A23" s="207" t="s">
        <v>374</v>
      </c>
      <c r="B23" s="195" t="s">
        <v>225</v>
      </c>
      <c r="C23" s="196">
        <v>2303629</v>
      </c>
      <c r="D23" s="196">
        <v>1472730</v>
      </c>
      <c r="E23" s="196">
        <v>127916</v>
      </c>
      <c r="F23" s="196">
        <v>1020975</v>
      </c>
      <c r="G23" s="196">
        <v>1402734</v>
      </c>
      <c r="H23" s="197">
        <f t="shared" si="5"/>
        <v>0.37391610960111654</v>
      </c>
      <c r="I23" s="198">
        <f t="shared" si="6"/>
        <v>-0.39107642767129602</v>
      </c>
      <c r="J23" s="197">
        <f t="shared" si="7"/>
        <v>3.7014892888721368E-2</v>
      </c>
      <c r="K23" s="199">
        <f t="shared" si="8"/>
        <v>1</v>
      </c>
      <c r="L23" s="196">
        <v>1488493</v>
      </c>
      <c r="M23" s="196">
        <v>947650</v>
      </c>
      <c r="N23" s="196">
        <v>78551</v>
      </c>
      <c r="O23" s="196">
        <v>664425</v>
      </c>
      <c r="P23" s="196">
        <v>939482</v>
      </c>
      <c r="Q23" s="197">
        <f t="shared" si="9"/>
        <v>0.41397749934153594</v>
      </c>
      <c r="R23" s="198">
        <f t="shared" si="10"/>
        <v>-0.36883680339779901</v>
      </c>
      <c r="S23" s="197">
        <f t="shared" si="11"/>
        <v>8.9908692360916392E-2</v>
      </c>
      <c r="T23" s="199">
        <f t="shared" si="12"/>
        <v>0.66975064409930896</v>
      </c>
      <c r="U23" s="196">
        <v>573258</v>
      </c>
      <c r="V23" s="196">
        <v>470671</v>
      </c>
      <c r="W23" s="196">
        <v>338208</v>
      </c>
      <c r="X23" s="196">
        <v>19836</v>
      </c>
      <c r="Y23" s="196">
        <v>202244</v>
      </c>
      <c r="Z23" s="196">
        <v>297195</v>
      </c>
      <c r="AA23" s="197">
        <f t="shared" si="13"/>
        <v>0.46948735191155233</v>
      </c>
      <c r="AB23" s="198">
        <f t="shared" si="2"/>
        <v>-0.36857167745622743</v>
      </c>
      <c r="AC23" s="196">
        <f t="shared" si="3"/>
        <v>94951</v>
      </c>
      <c r="AD23" s="196">
        <f t="shared" si="4"/>
        <v>-173476</v>
      </c>
      <c r="AE23" s="197">
        <f t="shared" si="14"/>
        <v>2.1592234685675126E-2</v>
      </c>
      <c r="AF23" s="199">
        <f t="shared" si="0"/>
        <v>0.20431718822779188</v>
      </c>
      <c r="AG23" s="199">
        <f t="shared" si="15"/>
        <v>0.2118683941502808</v>
      </c>
      <c r="AH23" s="149"/>
    </row>
    <row r="24" spans="1:34" x14ac:dyDescent="0.25">
      <c r="A24" s="207" t="s">
        <v>194</v>
      </c>
      <c r="B24" s="195" t="s">
        <v>375</v>
      </c>
      <c r="C24" s="196">
        <v>69295</v>
      </c>
      <c r="D24" s="196">
        <v>31857</v>
      </c>
      <c r="E24" s="196">
        <v>15022</v>
      </c>
      <c r="F24" s="196">
        <v>81592</v>
      </c>
      <c r="G24" s="196">
        <v>108919</v>
      </c>
      <c r="H24" s="197">
        <f t="shared" si="5"/>
        <v>0.33492254142563005</v>
      </c>
      <c r="I24" s="198">
        <f t="shared" si="6"/>
        <v>0.57181614835125183</v>
      </c>
      <c r="J24" s="197">
        <f t="shared" si="7"/>
        <v>2.8741194827719601E-3</v>
      </c>
      <c r="K24" s="199">
        <f t="shared" si="8"/>
        <v>1</v>
      </c>
      <c r="L24" s="196">
        <v>19261</v>
      </c>
      <c r="M24" s="196">
        <v>7936</v>
      </c>
      <c r="N24" s="196">
        <v>3606</v>
      </c>
      <c r="O24" s="196">
        <v>18507</v>
      </c>
      <c r="P24" s="196">
        <v>27545</v>
      </c>
      <c r="Q24" s="197">
        <f t="shared" si="9"/>
        <v>0.48835575728102887</v>
      </c>
      <c r="R24" s="198">
        <f t="shared" si="10"/>
        <v>0.43009189554021088</v>
      </c>
      <c r="S24" s="197">
        <f t="shared" si="11"/>
        <v>2.636064268481399E-3</v>
      </c>
      <c r="T24" s="199">
        <f t="shared" si="12"/>
        <v>0.25289435268410471</v>
      </c>
      <c r="U24" s="196">
        <v>35813</v>
      </c>
      <c r="V24" s="196">
        <v>33520</v>
      </c>
      <c r="W24" s="196">
        <v>16679</v>
      </c>
      <c r="X24" s="196">
        <v>8174</v>
      </c>
      <c r="Y24" s="196">
        <v>49447</v>
      </c>
      <c r="Z24" s="196">
        <v>63834</v>
      </c>
      <c r="AA24" s="197">
        <f t="shared" si="13"/>
        <v>0.29095799542944967</v>
      </c>
      <c r="AB24" s="198">
        <f t="shared" si="2"/>
        <v>0.90435560859188535</v>
      </c>
      <c r="AC24" s="196">
        <f t="shared" si="3"/>
        <v>14387</v>
      </c>
      <c r="AD24" s="196">
        <f t="shared" si="4"/>
        <v>30314</v>
      </c>
      <c r="AE24" s="197">
        <f t="shared" si="14"/>
        <v>4.637758740642965E-3</v>
      </c>
      <c r="AF24" s="199">
        <f t="shared" si="0"/>
        <v>0.48372898477523629</v>
      </c>
      <c r="AG24" s="199">
        <f t="shared" si="15"/>
        <v>0.58606854635095806</v>
      </c>
      <c r="AH24" s="149"/>
    </row>
    <row r="25" spans="1:34" x14ac:dyDescent="0.25">
      <c r="A25" s="207" t="s">
        <v>190</v>
      </c>
      <c r="B25" s="195" t="s">
        <v>221</v>
      </c>
      <c r="C25" s="196">
        <v>1005822</v>
      </c>
      <c r="D25" s="196">
        <v>698782</v>
      </c>
      <c r="E25" s="196">
        <v>8431</v>
      </c>
      <c r="F25" s="196">
        <v>518050</v>
      </c>
      <c r="G25" s="196">
        <v>728544</v>
      </c>
      <c r="H25" s="197">
        <f t="shared" si="5"/>
        <v>0.40631985329601394</v>
      </c>
      <c r="I25" s="198">
        <f t="shared" si="6"/>
        <v>-0.27567303160996681</v>
      </c>
      <c r="J25" s="197">
        <f t="shared" si="7"/>
        <v>1.9224584365047558E-2</v>
      </c>
      <c r="K25" s="199">
        <f t="shared" si="8"/>
        <v>1</v>
      </c>
      <c r="L25" s="196">
        <v>539867</v>
      </c>
      <c r="M25" s="196">
        <v>345471</v>
      </c>
      <c r="N25" s="196">
        <v>5290</v>
      </c>
      <c r="O25" s="196">
        <v>262147</v>
      </c>
      <c r="P25" s="196">
        <v>365890</v>
      </c>
      <c r="Q25" s="197">
        <f t="shared" si="9"/>
        <v>0.3957436095015392</v>
      </c>
      <c r="R25" s="198">
        <f t="shared" si="10"/>
        <v>-0.32225900082798176</v>
      </c>
      <c r="S25" s="197">
        <f t="shared" si="11"/>
        <v>3.5015776191492438E-2</v>
      </c>
      <c r="T25" s="199">
        <f t="shared" si="12"/>
        <v>0.5022208679228708</v>
      </c>
      <c r="U25" s="196">
        <v>404906</v>
      </c>
      <c r="V25" s="196">
        <v>391200</v>
      </c>
      <c r="W25" s="196">
        <v>292642</v>
      </c>
      <c r="X25" s="196">
        <v>2180</v>
      </c>
      <c r="Y25" s="196">
        <v>211777</v>
      </c>
      <c r="Z25" s="196">
        <v>301904</v>
      </c>
      <c r="AA25" s="197">
        <f t="shared" si="13"/>
        <v>0.42557501522828267</v>
      </c>
      <c r="AB25" s="198">
        <f t="shared" si="2"/>
        <v>-0.22826175869120657</v>
      </c>
      <c r="AC25" s="196">
        <f t="shared" si="3"/>
        <v>90127</v>
      </c>
      <c r="AD25" s="196">
        <f t="shared" si="4"/>
        <v>-89296</v>
      </c>
      <c r="AE25" s="197">
        <f t="shared" si="14"/>
        <v>2.1934359664678289E-2</v>
      </c>
      <c r="AF25" s="199">
        <f t="shared" si="0"/>
        <v>0.38893561683876471</v>
      </c>
      <c r="AG25" s="199">
        <f t="shared" si="15"/>
        <v>0.41439363991742434</v>
      </c>
      <c r="AH25" s="149"/>
    </row>
    <row r="26" spans="1:34" x14ac:dyDescent="0.25">
      <c r="A26" s="207" t="s">
        <v>203</v>
      </c>
      <c r="B26" s="195" t="s">
        <v>244</v>
      </c>
      <c r="C26" s="196">
        <v>51959</v>
      </c>
      <c r="D26" s="196">
        <v>24403</v>
      </c>
      <c r="E26" s="196">
        <v>15911</v>
      </c>
      <c r="F26" s="196">
        <v>94729</v>
      </c>
      <c r="G26" s="196">
        <v>122267</v>
      </c>
      <c r="H26" s="197">
        <f t="shared" si="5"/>
        <v>0.29070295263330137</v>
      </c>
      <c r="I26" s="198">
        <f t="shared" si="6"/>
        <v>1.3531438249388943</v>
      </c>
      <c r="J26" s="197">
        <f t="shared" si="7"/>
        <v>3.2263422065946182E-3</v>
      </c>
      <c r="K26" s="199">
        <f t="shared" si="8"/>
        <v>1</v>
      </c>
      <c r="L26" s="196">
        <v>13661</v>
      </c>
      <c r="M26" s="196">
        <v>4874</v>
      </c>
      <c r="N26" s="196">
        <v>3625</v>
      </c>
      <c r="O26" s="196">
        <v>19520</v>
      </c>
      <c r="P26" s="196">
        <v>25706</v>
      </c>
      <c r="Q26" s="197">
        <f t="shared" si="9"/>
        <v>0.31690573770491803</v>
      </c>
      <c r="R26" s="198">
        <f t="shared" si="10"/>
        <v>0.88170704926432908</v>
      </c>
      <c r="S26" s="197">
        <f t="shared" si="11"/>
        <v>2.4600714498305629E-3</v>
      </c>
      <c r="T26" s="199">
        <f t="shared" si="12"/>
        <v>0.210244792135245</v>
      </c>
      <c r="U26" s="196">
        <v>24393</v>
      </c>
      <c r="V26" s="196">
        <v>27747</v>
      </c>
      <c r="W26" s="196">
        <v>14619</v>
      </c>
      <c r="X26" s="196">
        <v>9782</v>
      </c>
      <c r="Y26" s="196">
        <v>57377</v>
      </c>
      <c r="Z26" s="196">
        <v>73388</v>
      </c>
      <c r="AA26" s="197">
        <f t="shared" si="13"/>
        <v>0.27904909632779695</v>
      </c>
      <c r="AB26" s="198">
        <f t="shared" si="2"/>
        <v>1.6448985475907305</v>
      </c>
      <c r="AC26" s="196">
        <f t="shared" si="3"/>
        <v>16011</v>
      </c>
      <c r="AD26" s="196">
        <f t="shared" si="4"/>
        <v>45641</v>
      </c>
      <c r="AE26" s="197">
        <f t="shared" si="14"/>
        <v>5.3318895644688712E-3</v>
      </c>
      <c r="AF26" s="199">
        <f t="shared" si="0"/>
        <v>0.53401720587386203</v>
      </c>
      <c r="AG26" s="199">
        <f t="shared" si="15"/>
        <v>0.60022737124489844</v>
      </c>
      <c r="AH26" s="149"/>
    </row>
    <row r="27" spans="1:34" x14ac:dyDescent="0.25">
      <c r="A27" s="207" t="s">
        <v>211</v>
      </c>
      <c r="B27" s="195" t="s">
        <v>235</v>
      </c>
      <c r="C27" s="196">
        <v>64035</v>
      </c>
      <c r="D27" s="196">
        <v>28535</v>
      </c>
      <c r="E27" s="196">
        <v>48406</v>
      </c>
      <c r="F27" s="196">
        <v>115194</v>
      </c>
      <c r="G27" s="196">
        <v>128501</v>
      </c>
      <c r="H27" s="197">
        <f t="shared" si="5"/>
        <v>0.11551816934909809</v>
      </c>
      <c r="I27" s="198">
        <f t="shared" si="6"/>
        <v>1.0067306941516359</v>
      </c>
      <c r="J27" s="197">
        <f t="shared" si="7"/>
        <v>3.3908429902558749E-3</v>
      </c>
      <c r="K27" s="199">
        <f t="shared" si="8"/>
        <v>1</v>
      </c>
      <c r="L27" s="196">
        <v>13791</v>
      </c>
      <c r="M27" s="196">
        <v>4180</v>
      </c>
      <c r="N27" s="196">
        <v>3194</v>
      </c>
      <c r="O27" s="196">
        <v>13626</v>
      </c>
      <c r="P27" s="196">
        <v>21646</v>
      </c>
      <c r="Q27" s="197">
        <f t="shared" si="9"/>
        <v>0.58858065463085274</v>
      </c>
      <c r="R27" s="198">
        <f t="shared" si="10"/>
        <v>0.56957436008991369</v>
      </c>
      <c r="S27" s="197">
        <f t="shared" si="11"/>
        <v>2.0715283047939141E-3</v>
      </c>
      <c r="T27" s="199">
        <f t="shared" si="12"/>
        <v>0.16845005097236598</v>
      </c>
      <c r="U27" s="196">
        <v>37903</v>
      </c>
      <c r="V27" s="196">
        <v>30071</v>
      </c>
      <c r="W27" s="196">
        <v>19756</v>
      </c>
      <c r="X27" s="196">
        <v>42495</v>
      </c>
      <c r="Y27" s="196">
        <v>85828</v>
      </c>
      <c r="Z27" s="196">
        <v>86720</v>
      </c>
      <c r="AA27" s="197">
        <f t="shared" si="13"/>
        <v>1.0392878780817405E-2</v>
      </c>
      <c r="AB27" s="198">
        <f t="shared" si="2"/>
        <v>1.8838415749393103</v>
      </c>
      <c r="AC27" s="196">
        <f t="shared" si="3"/>
        <v>892</v>
      </c>
      <c r="AD27" s="196">
        <f t="shared" si="4"/>
        <v>56649</v>
      </c>
      <c r="AE27" s="197">
        <f t="shared" si="14"/>
        <v>6.3005050284888611E-3</v>
      </c>
      <c r="AF27" s="199">
        <f t="shared" si="0"/>
        <v>0.46960256109939874</v>
      </c>
      <c r="AG27" s="199">
        <f t="shared" si="15"/>
        <v>0.67485856141197342</v>
      </c>
      <c r="AH27" s="149"/>
    </row>
    <row r="28" spans="1:34" x14ac:dyDescent="0.25">
      <c r="A28" s="207" t="s">
        <v>207</v>
      </c>
      <c r="B28" s="195" t="s">
        <v>223</v>
      </c>
      <c r="C28" s="196">
        <v>1715692</v>
      </c>
      <c r="D28" s="196">
        <v>1051138</v>
      </c>
      <c r="E28" s="196">
        <v>9898</v>
      </c>
      <c r="F28" s="196">
        <v>764506</v>
      </c>
      <c r="G28" s="196">
        <v>1146287</v>
      </c>
      <c r="H28" s="197">
        <f t="shared" si="5"/>
        <v>0.49938260785396049</v>
      </c>
      <c r="I28" s="198">
        <f t="shared" si="6"/>
        <v>-0.33188066389538451</v>
      </c>
      <c r="J28" s="197">
        <f t="shared" si="7"/>
        <v>3.0247852069411413E-2</v>
      </c>
      <c r="K28" s="199">
        <f t="shared" si="8"/>
        <v>1</v>
      </c>
      <c r="L28" s="196">
        <v>1321150</v>
      </c>
      <c r="M28" s="196">
        <v>799742</v>
      </c>
      <c r="N28" s="196">
        <v>8427</v>
      </c>
      <c r="O28" s="196">
        <v>586871</v>
      </c>
      <c r="P28" s="196">
        <v>849987</v>
      </c>
      <c r="Q28" s="197">
        <f t="shared" si="9"/>
        <v>0.44833702806920095</v>
      </c>
      <c r="R28" s="198">
        <f t="shared" si="10"/>
        <v>-0.35663096544676987</v>
      </c>
      <c r="S28" s="197">
        <f t="shared" si="11"/>
        <v>8.1343995620755088E-2</v>
      </c>
      <c r="T28" s="199">
        <f t="shared" si="12"/>
        <v>0.7415132510444592</v>
      </c>
      <c r="U28" s="196">
        <v>277655</v>
      </c>
      <c r="V28" s="196">
        <v>302987</v>
      </c>
      <c r="W28" s="196">
        <v>183512</v>
      </c>
      <c r="X28" s="196">
        <v>1074</v>
      </c>
      <c r="Y28" s="196">
        <v>134650</v>
      </c>
      <c r="Z28" s="196">
        <v>234820</v>
      </c>
      <c r="AA28" s="197">
        <f t="shared" si="13"/>
        <v>0.74392870404753064</v>
      </c>
      <c r="AB28" s="198">
        <f t="shared" si="2"/>
        <v>-0.22498325010644016</v>
      </c>
      <c r="AC28" s="196">
        <f t="shared" si="3"/>
        <v>100170</v>
      </c>
      <c r="AD28" s="196">
        <f t="shared" si="4"/>
        <v>-68167</v>
      </c>
      <c r="AE28" s="197">
        <f t="shared" si="14"/>
        <v>1.7060477292317279E-2</v>
      </c>
      <c r="AF28" s="199">
        <f t="shared" si="0"/>
        <v>0.17659754781161188</v>
      </c>
      <c r="AG28" s="199">
        <f t="shared" si="15"/>
        <v>0.20485271140648023</v>
      </c>
      <c r="AH28" s="149"/>
    </row>
    <row r="29" spans="1:34" x14ac:dyDescent="0.25">
      <c r="A29" s="207" t="s">
        <v>215</v>
      </c>
      <c r="B29" s="195" t="s">
        <v>215</v>
      </c>
      <c r="C29" s="196">
        <v>320893</v>
      </c>
      <c r="D29" s="196">
        <v>173974</v>
      </c>
      <c r="E29" s="196">
        <v>36048</v>
      </c>
      <c r="F29" s="196">
        <v>247646</v>
      </c>
      <c r="G29" s="196">
        <v>293209</v>
      </c>
      <c r="H29" s="197">
        <f t="shared" si="5"/>
        <v>0.1839843970829329</v>
      </c>
      <c r="I29" s="198">
        <f t="shared" si="6"/>
        <v>-8.6271747903506779E-2</v>
      </c>
      <c r="J29" s="197">
        <f t="shared" si="7"/>
        <v>7.737104632103523E-3</v>
      </c>
      <c r="K29" s="199">
        <f t="shared" si="8"/>
        <v>1</v>
      </c>
      <c r="L29" s="196">
        <v>125837</v>
      </c>
      <c r="M29" s="196">
        <v>67068</v>
      </c>
      <c r="N29" s="196">
        <v>10374</v>
      </c>
      <c r="O29" s="196">
        <v>99283</v>
      </c>
      <c r="P29" s="196">
        <v>115525</v>
      </c>
      <c r="Q29" s="197">
        <f t="shared" si="9"/>
        <v>0.16359296153420022</v>
      </c>
      <c r="R29" s="198">
        <f t="shared" si="10"/>
        <v>-8.1947281006381267E-2</v>
      </c>
      <c r="S29" s="197">
        <f t="shared" si="11"/>
        <v>1.1055775081369165E-2</v>
      </c>
      <c r="T29" s="199">
        <f t="shared" si="12"/>
        <v>0.39400223049087851</v>
      </c>
      <c r="U29" s="196">
        <v>117532</v>
      </c>
      <c r="V29" s="196">
        <v>115194</v>
      </c>
      <c r="W29" s="196">
        <v>66517</v>
      </c>
      <c r="X29" s="196">
        <v>14321</v>
      </c>
      <c r="Y29" s="196">
        <v>88048</v>
      </c>
      <c r="Z29" s="196">
        <v>104594</v>
      </c>
      <c r="AA29" s="197">
        <f t="shared" si="13"/>
        <v>0.18792022533163721</v>
      </c>
      <c r="AB29" s="198">
        <f t="shared" si="2"/>
        <v>-9.201868152855186E-2</v>
      </c>
      <c r="AC29" s="196">
        <f t="shared" si="3"/>
        <v>16546</v>
      </c>
      <c r="AD29" s="196">
        <f t="shared" si="4"/>
        <v>-10600</v>
      </c>
      <c r="AE29" s="197">
        <f t="shared" si="14"/>
        <v>7.5991123495129601E-3</v>
      </c>
      <c r="AF29" s="199">
        <f t="shared" si="0"/>
        <v>0.35897947290841498</v>
      </c>
      <c r="AG29" s="199">
        <f t="shared" si="15"/>
        <v>0.35672165588368704</v>
      </c>
      <c r="AH29" s="149"/>
    </row>
    <row r="30" spans="1:34" x14ac:dyDescent="0.25">
      <c r="A30" s="207" t="s">
        <v>375</v>
      </c>
      <c r="B30" s="195" t="s">
        <v>241</v>
      </c>
      <c r="C30" s="196">
        <v>70517</v>
      </c>
      <c r="D30" s="196">
        <v>34703</v>
      </c>
      <c r="E30" s="196">
        <v>96603</v>
      </c>
      <c r="F30" s="196">
        <v>161940</v>
      </c>
      <c r="G30" s="196">
        <v>173824</v>
      </c>
      <c r="H30" s="197">
        <f t="shared" si="5"/>
        <v>7.3385204396690051E-2</v>
      </c>
      <c r="I30" s="198">
        <f t="shared" si="6"/>
        <v>1.464994256704057</v>
      </c>
      <c r="J30" s="197">
        <f>G30/G$7</f>
        <v>4.5868117130468808E-3</v>
      </c>
      <c r="K30" s="199">
        <f t="shared" si="8"/>
        <v>1</v>
      </c>
      <c r="L30" s="196">
        <v>19792</v>
      </c>
      <c r="M30" s="196">
        <v>9822</v>
      </c>
      <c r="N30" s="196">
        <v>22884</v>
      </c>
      <c r="O30" s="196">
        <v>33719</v>
      </c>
      <c r="P30" s="196">
        <v>38959</v>
      </c>
      <c r="Q30" s="197">
        <f t="shared" si="9"/>
        <v>0.15540199887303885</v>
      </c>
      <c r="R30" s="198">
        <f t="shared" si="10"/>
        <v>0.96842158447857729</v>
      </c>
      <c r="S30" s="197">
        <f>P30/P$7</f>
        <v>3.7283872875573366E-3</v>
      </c>
      <c r="T30" s="199">
        <f t="shared" si="12"/>
        <v>0.22412900405007363</v>
      </c>
      <c r="U30" s="196">
        <v>19953</v>
      </c>
      <c r="V30" s="196">
        <v>20133</v>
      </c>
      <c r="W30" s="196">
        <v>13737</v>
      </c>
      <c r="X30" s="196">
        <v>54578</v>
      </c>
      <c r="Y30" s="196">
        <v>76745</v>
      </c>
      <c r="Z30" s="196">
        <v>76252</v>
      </c>
      <c r="AA30" s="197">
        <f t="shared" si="13"/>
        <v>-6.4238712619714144E-3</v>
      </c>
      <c r="AB30" s="198">
        <f t="shared" si="2"/>
        <v>2.7874136989022995</v>
      </c>
      <c r="AC30" s="196">
        <f t="shared" si="3"/>
        <v>-493</v>
      </c>
      <c r="AD30" s="196">
        <f t="shared" si="4"/>
        <v>56119</v>
      </c>
      <c r="AE30" s="197">
        <f t="shared" si="14"/>
        <v>5.5399689740813262E-3</v>
      </c>
      <c r="AF30" s="199">
        <f t="shared" si="0"/>
        <v>0.28550562275763292</v>
      </c>
      <c r="AG30" s="199">
        <f t="shared" si="15"/>
        <v>0.43867360088365243</v>
      </c>
      <c r="AH30" s="149"/>
    </row>
    <row r="31" spans="1:34" x14ac:dyDescent="0.25">
      <c r="A31" s="207" t="s">
        <v>223</v>
      </c>
      <c r="B31" s="195" t="s">
        <v>227</v>
      </c>
      <c r="C31" s="196">
        <v>48513</v>
      </c>
      <c r="D31" s="196">
        <v>15522</v>
      </c>
      <c r="E31" s="196">
        <v>14183</v>
      </c>
      <c r="F31" s="196">
        <v>62988</v>
      </c>
      <c r="G31" s="196">
        <v>91729</v>
      </c>
      <c r="H31" s="197">
        <f t="shared" si="5"/>
        <v>0.45629326220867461</v>
      </c>
      <c r="I31" s="198">
        <f t="shared" si="6"/>
        <v>0.8908127718343537</v>
      </c>
      <c r="J31" s="197">
        <f t="shared" si="7"/>
        <v>2.4205153006838947E-3</v>
      </c>
      <c r="K31" s="199">
        <f t="shared" si="8"/>
        <v>1</v>
      </c>
      <c r="L31" s="196">
        <v>20496</v>
      </c>
      <c r="M31" s="196">
        <v>5320</v>
      </c>
      <c r="N31" s="196">
        <v>5359</v>
      </c>
      <c r="O31" s="196">
        <v>20139</v>
      </c>
      <c r="P31" s="196">
        <v>34055</v>
      </c>
      <c r="Q31" s="197">
        <f t="shared" si="9"/>
        <v>0.69099756690997571</v>
      </c>
      <c r="R31" s="198">
        <f t="shared" si="10"/>
        <v>0.66154371584699456</v>
      </c>
      <c r="S31" s="197">
        <f t="shared" ref="S31:S36" si="16">P31/P$7</f>
        <v>3.2590731044884391E-3</v>
      </c>
      <c r="T31" s="199">
        <f t="shared" si="12"/>
        <v>0.37125663639634138</v>
      </c>
      <c r="U31" s="196">
        <v>9796</v>
      </c>
      <c r="V31" s="196">
        <v>16946</v>
      </c>
      <c r="W31" s="196">
        <v>5841</v>
      </c>
      <c r="X31" s="196">
        <v>4962</v>
      </c>
      <c r="Y31" s="196">
        <v>24428</v>
      </c>
      <c r="Z31" s="196">
        <v>33699</v>
      </c>
      <c r="AA31" s="197">
        <f t="shared" si="13"/>
        <v>0.37952349762567539</v>
      </c>
      <c r="AB31" s="198">
        <f t="shared" si="2"/>
        <v>0.98861088162398203</v>
      </c>
      <c r="AC31" s="196">
        <f t="shared" si="3"/>
        <v>9271</v>
      </c>
      <c r="AD31" s="196">
        <f t="shared" si="4"/>
        <v>16753</v>
      </c>
      <c r="AE31" s="197">
        <f t="shared" si="14"/>
        <v>2.4483477739281148E-3</v>
      </c>
      <c r="AF31" s="199">
        <f t="shared" si="0"/>
        <v>0.3493084327912106</v>
      </c>
      <c r="AG31" s="199">
        <f t="shared" si="15"/>
        <v>0.36737563911085919</v>
      </c>
      <c r="AH31" s="149"/>
    </row>
    <row r="32" spans="1:34" x14ac:dyDescent="0.25">
      <c r="A32" s="207" t="s">
        <v>219</v>
      </c>
      <c r="B32" s="195" t="s">
        <v>237</v>
      </c>
      <c r="C32" s="196">
        <v>48687</v>
      </c>
      <c r="D32" s="196">
        <v>27283</v>
      </c>
      <c r="E32" s="196">
        <v>13684</v>
      </c>
      <c r="F32" s="196">
        <v>70358</v>
      </c>
      <c r="G32" s="196">
        <v>100969</v>
      </c>
      <c r="H32" s="197">
        <f t="shared" si="5"/>
        <v>0.43507490264078008</v>
      </c>
      <c r="I32" s="198">
        <f t="shared" si="6"/>
        <v>1.0738390124673938</v>
      </c>
      <c r="J32" s="197">
        <f t="shared" si="7"/>
        <v>2.6643374439354202E-3</v>
      </c>
      <c r="K32" s="199">
        <f t="shared" si="8"/>
        <v>1</v>
      </c>
      <c r="L32" s="196">
        <v>13324</v>
      </c>
      <c r="M32" s="196">
        <v>6696</v>
      </c>
      <c r="N32" s="196">
        <v>4201</v>
      </c>
      <c r="O32" s="196">
        <v>15697</v>
      </c>
      <c r="P32" s="196">
        <v>18011</v>
      </c>
      <c r="Q32" s="197">
        <f t="shared" si="9"/>
        <v>0.14741670382875705</v>
      </c>
      <c r="R32" s="198">
        <f t="shared" si="10"/>
        <v>0.35177123986790759</v>
      </c>
      <c r="S32" s="197">
        <f t="shared" si="16"/>
        <v>1.7236577796194766E-3</v>
      </c>
      <c r="T32" s="199">
        <f t="shared" si="12"/>
        <v>0.17838148342560589</v>
      </c>
      <c r="U32" s="196">
        <v>23070</v>
      </c>
      <c r="V32" s="196">
        <v>24529</v>
      </c>
      <c r="W32" s="196">
        <v>16167</v>
      </c>
      <c r="X32" s="196">
        <v>8118</v>
      </c>
      <c r="Y32" s="196">
        <v>40658</v>
      </c>
      <c r="Z32" s="196">
        <v>47775</v>
      </c>
      <c r="AA32" s="197">
        <f t="shared" si="13"/>
        <v>0.17504550150031983</v>
      </c>
      <c r="AB32" s="198">
        <f t="shared" si="2"/>
        <v>0.94769456561620946</v>
      </c>
      <c r="AC32" s="196">
        <f t="shared" si="3"/>
        <v>7117</v>
      </c>
      <c r="AD32" s="196">
        <f t="shared" si="4"/>
        <v>23246</v>
      </c>
      <c r="AE32" s="197">
        <f t="shared" si="14"/>
        <v>3.4710173862552507E-3</v>
      </c>
      <c r="AF32" s="199">
        <f t="shared" si="0"/>
        <v>0.50381005196459017</v>
      </c>
      <c r="AG32" s="199">
        <f t="shared" si="15"/>
        <v>0.47316503085105327</v>
      </c>
      <c r="AH32" s="149"/>
    </row>
    <row r="33" spans="1:36" x14ac:dyDescent="0.25">
      <c r="A33" s="207" t="s">
        <v>225</v>
      </c>
      <c r="B33" s="195" t="s">
        <v>233</v>
      </c>
      <c r="C33" s="196">
        <v>41197</v>
      </c>
      <c r="D33" s="196">
        <v>22856</v>
      </c>
      <c r="E33" s="196">
        <v>51599</v>
      </c>
      <c r="F33" s="196">
        <v>62941</v>
      </c>
      <c r="G33" s="196">
        <v>68205</v>
      </c>
      <c r="H33" s="197">
        <f t="shared" si="5"/>
        <v>8.3633879347325246E-2</v>
      </c>
      <c r="I33" s="198">
        <f t="shared" si="6"/>
        <v>0.65558171711532398</v>
      </c>
      <c r="J33" s="197">
        <f t="shared" si="7"/>
        <v>1.7997715671504654E-3</v>
      </c>
      <c r="K33" s="199">
        <f t="shared" si="8"/>
        <v>1</v>
      </c>
      <c r="L33" s="196">
        <v>17533</v>
      </c>
      <c r="M33" s="196">
        <v>8701</v>
      </c>
      <c r="N33" s="196">
        <v>16163</v>
      </c>
      <c r="O33" s="196">
        <v>23368</v>
      </c>
      <c r="P33" s="196">
        <v>26245</v>
      </c>
      <c r="Q33" s="197">
        <f t="shared" si="9"/>
        <v>0.12311708319068804</v>
      </c>
      <c r="R33" s="198">
        <f t="shared" si="10"/>
        <v>0.49689157588547306</v>
      </c>
      <c r="S33" s="197">
        <f t="shared" si="16"/>
        <v>2.5116539018440486E-3</v>
      </c>
      <c r="T33" s="199">
        <f t="shared" si="12"/>
        <v>0.38479583608239865</v>
      </c>
      <c r="U33" s="196">
        <v>11222</v>
      </c>
      <c r="V33" s="196">
        <v>9956</v>
      </c>
      <c r="W33" s="196">
        <v>6915</v>
      </c>
      <c r="X33" s="196">
        <v>13500</v>
      </c>
      <c r="Y33" s="196">
        <v>18656</v>
      </c>
      <c r="Z33" s="196">
        <v>18950</v>
      </c>
      <c r="AA33" s="197">
        <f t="shared" si="13"/>
        <v>1.5759005145797644E-2</v>
      </c>
      <c r="AB33" s="198">
        <f t="shared" si="2"/>
        <v>0.90337484933708323</v>
      </c>
      <c r="AC33" s="196">
        <f t="shared" si="3"/>
        <v>294</v>
      </c>
      <c r="AD33" s="196">
        <f t="shared" si="4"/>
        <v>8994</v>
      </c>
      <c r="AE33" s="197">
        <f t="shared" si="14"/>
        <v>1.3767824064790581E-3</v>
      </c>
      <c r="AF33" s="199">
        <f t="shared" si="0"/>
        <v>0.24166808262737577</v>
      </c>
      <c r="AG33" s="199">
        <f t="shared" si="15"/>
        <v>0.27783886811817315</v>
      </c>
      <c r="AH33" s="149"/>
    </row>
    <row r="34" spans="1:36" x14ac:dyDescent="0.25">
      <c r="A34" s="207" t="s">
        <v>221</v>
      </c>
      <c r="B34" s="195" t="s">
        <v>239</v>
      </c>
      <c r="C34" s="196">
        <v>195622</v>
      </c>
      <c r="D34" s="196">
        <v>102396</v>
      </c>
      <c r="E34" s="196">
        <v>17959</v>
      </c>
      <c r="F34" s="196">
        <v>35488</v>
      </c>
      <c r="G34" s="196">
        <v>41060</v>
      </c>
      <c r="H34" s="197">
        <f t="shared" si="5"/>
        <v>0.15701082055906213</v>
      </c>
      <c r="I34" s="198">
        <f t="shared" si="6"/>
        <v>-0.79010540736726953</v>
      </c>
      <c r="J34" s="197">
        <f t="shared" si="7"/>
        <v>1.0834780521545063E-3</v>
      </c>
      <c r="K34" s="199">
        <f t="shared" si="8"/>
        <v>1</v>
      </c>
      <c r="L34" s="196">
        <v>17398</v>
      </c>
      <c r="M34" s="196">
        <v>9536</v>
      </c>
      <c r="N34" s="196">
        <v>4368</v>
      </c>
      <c r="O34" s="196">
        <v>7605</v>
      </c>
      <c r="P34" s="196">
        <v>8308</v>
      </c>
      <c r="Q34" s="197">
        <f t="shared" si="9"/>
        <v>9.2439184746877068E-2</v>
      </c>
      <c r="R34" s="198">
        <f t="shared" si="10"/>
        <v>-0.52247384756868609</v>
      </c>
      <c r="S34" s="197">
        <f t="shared" si="16"/>
        <v>7.950779430946983E-4</v>
      </c>
      <c r="T34" s="199">
        <f t="shared" si="12"/>
        <v>0.20233804188991719</v>
      </c>
      <c r="U34" s="196">
        <v>145463</v>
      </c>
      <c r="V34" s="196">
        <v>169672</v>
      </c>
      <c r="W34" s="196">
        <v>87912</v>
      </c>
      <c r="X34" s="196">
        <v>11832</v>
      </c>
      <c r="Y34" s="196">
        <v>22171</v>
      </c>
      <c r="Z34" s="196">
        <v>27242</v>
      </c>
      <c r="AA34" s="197">
        <f t="shared" si="13"/>
        <v>0.22872220468179161</v>
      </c>
      <c r="AB34" s="198">
        <f t="shared" si="2"/>
        <v>-0.83944316092225002</v>
      </c>
      <c r="AC34" s="196">
        <f t="shared" si="3"/>
        <v>5071</v>
      </c>
      <c r="AD34" s="196">
        <f t="shared" si="4"/>
        <v>-142430</v>
      </c>
      <c r="AE34" s="197">
        <f t="shared" si="14"/>
        <v>1.9792246077732188E-3</v>
      </c>
      <c r="AF34" s="199">
        <f t="shared" si="0"/>
        <v>0.867346208504156</v>
      </c>
      <c r="AG34" s="199">
        <f t="shared" si="15"/>
        <v>0.66346809547004382</v>
      </c>
      <c r="AH34" s="149"/>
    </row>
    <row r="35" spans="1:36" x14ac:dyDescent="0.25">
      <c r="A35" s="207" t="s">
        <v>376</v>
      </c>
      <c r="B35" s="195" t="s">
        <v>217</v>
      </c>
      <c r="C35" s="196">
        <v>23768</v>
      </c>
      <c r="D35" s="196">
        <v>16488</v>
      </c>
      <c r="E35" s="196">
        <v>2281</v>
      </c>
      <c r="F35" s="196">
        <v>18115</v>
      </c>
      <c r="G35" s="196">
        <v>28400</v>
      </c>
      <c r="H35" s="197">
        <f t="shared" si="5"/>
        <v>0.56776152359922727</v>
      </c>
      <c r="I35" s="198">
        <f t="shared" si="6"/>
        <v>0.19488387748232916</v>
      </c>
      <c r="J35" s="197">
        <f t="shared" si="7"/>
        <v>7.4941005068650712E-4</v>
      </c>
      <c r="K35" s="199">
        <f t="shared" si="8"/>
        <v>1</v>
      </c>
      <c r="L35" s="196">
        <v>6318</v>
      </c>
      <c r="M35" s="196">
        <v>2822</v>
      </c>
      <c r="N35" s="196">
        <v>656</v>
      </c>
      <c r="O35" s="196">
        <v>5364</v>
      </c>
      <c r="P35" s="196">
        <v>6768</v>
      </c>
      <c r="Q35" s="197">
        <f t="shared" si="9"/>
        <v>0.26174496644295298</v>
      </c>
      <c r="R35" s="198">
        <f t="shared" si="10"/>
        <v>7.1225071225071268E-2</v>
      </c>
      <c r="S35" s="197">
        <f t="shared" si="16"/>
        <v>6.4769950877045237E-4</v>
      </c>
      <c r="T35" s="199">
        <f t="shared" si="12"/>
        <v>0.23830985915492958</v>
      </c>
      <c r="U35" s="196">
        <v>8360</v>
      </c>
      <c r="V35" s="196">
        <v>11840</v>
      </c>
      <c r="W35" s="196">
        <v>9522</v>
      </c>
      <c r="X35" s="196">
        <v>944</v>
      </c>
      <c r="Y35" s="196">
        <v>8258</v>
      </c>
      <c r="Z35" s="196">
        <v>14891</v>
      </c>
      <c r="AA35" s="197">
        <f t="shared" si="13"/>
        <v>0.80322111891499159</v>
      </c>
      <c r="AB35" s="198">
        <f t="shared" si="2"/>
        <v>0.25768581081081088</v>
      </c>
      <c r="AC35" s="196">
        <f t="shared" si="3"/>
        <v>6633</v>
      </c>
      <c r="AD35" s="196">
        <f t="shared" si="4"/>
        <v>3051</v>
      </c>
      <c r="AE35" s="197">
        <f t="shared" si="14"/>
        <v>1.0818821538195068E-3</v>
      </c>
      <c r="AF35" s="199">
        <f t="shared" si="0"/>
        <v>0.49814877145742176</v>
      </c>
      <c r="AG35" s="199">
        <f t="shared" si="15"/>
        <v>0.52433098591549299</v>
      </c>
      <c r="AH35" s="149"/>
    </row>
    <row r="36" spans="1:36" x14ac:dyDescent="0.25">
      <c r="A36" s="200" t="s">
        <v>377</v>
      </c>
      <c r="B36" s="201" t="s">
        <v>377</v>
      </c>
      <c r="C36" s="202">
        <f>C11-SUM(C12:C35)</f>
        <v>1375626</v>
      </c>
      <c r="D36" s="202">
        <f>D11-SUM(D12:D35)</f>
        <v>705777</v>
      </c>
      <c r="E36" s="202">
        <f>E11-SUM(E12:E35)</f>
        <v>363314</v>
      </c>
      <c r="F36" s="202">
        <f>F11-SUM(F12:F35)</f>
        <v>1175494</v>
      </c>
      <c r="G36" s="202">
        <f>G11-SUM(G12:G35)</f>
        <v>1401936</v>
      </c>
      <c r="H36" s="203">
        <f t="shared" si="5"/>
        <v>0.19263560681721903</v>
      </c>
      <c r="I36" s="204">
        <f t="shared" si="6"/>
        <v>1.9125837982125971E-2</v>
      </c>
      <c r="J36" s="203">
        <f t="shared" si="7"/>
        <v>3.6993835521804193E-2</v>
      </c>
      <c r="K36" s="205">
        <f t="shared" si="8"/>
        <v>1</v>
      </c>
      <c r="L36" s="202">
        <f>L11-SUM(L12:L35)</f>
        <v>338416</v>
      </c>
      <c r="M36" s="202">
        <f>M11-SUM(M12:M35)</f>
        <v>209432</v>
      </c>
      <c r="N36" s="202">
        <f>N11-SUM(N12:N35)</f>
        <v>135880</v>
      </c>
      <c r="O36" s="202">
        <f>O11-SUM(O12:O35)</f>
        <v>300662</v>
      </c>
      <c r="P36" s="202">
        <f>P11-SUM(P12:P35)</f>
        <v>417297</v>
      </c>
      <c r="Q36" s="203">
        <f t="shared" si="9"/>
        <v>0.38792730707571965</v>
      </c>
      <c r="R36" s="204">
        <f t="shared" si="10"/>
        <v>0.23308886104675897</v>
      </c>
      <c r="S36" s="203">
        <f t="shared" si="16"/>
        <v>3.9935440589743416E-2</v>
      </c>
      <c r="T36" s="205">
        <f t="shared" si="12"/>
        <v>0.29765766768240493</v>
      </c>
      <c r="U36" s="202">
        <f t="shared" ref="U36:Z36" si="17">U11-SUM(U12:U35)</f>
        <v>668075</v>
      </c>
      <c r="V36" s="202">
        <f t="shared" si="17"/>
        <v>675800</v>
      </c>
      <c r="W36" s="202">
        <f t="shared" si="17"/>
        <v>317861</v>
      </c>
      <c r="X36" s="202">
        <f t="shared" si="17"/>
        <v>182295</v>
      </c>
      <c r="Y36" s="202">
        <f t="shared" si="17"/>
        <v>607128</v>
      </c>
      <c r="Z36" s="202">
        <f t="shared" si="17"/>
        <v>693184</v>
      </c>
      <c r="AA36" s="203">
        <f t="shared" si="13"/>
        <v>0.14174276264642716</v>
      </c>
      <c r="AB36" s="204">
        <f t="shared" si="2"/>
        <v>2.5723586860017855E-2</v>
      </c>
      <c r="AC36" s="202">
        <f>Z36-Y36</f>
        <v>86056</v>
      </c>
      <c r="AD36" s="202">
        <f t="shared" si="4"/>
        <v>17384</v>
      </c>
      <c r="AE36" s="203">
        <f t="shared" si="14"/>
        <v>5.0362191855027938E-2</v>
      </c>
      <c r="AF36" s="205">
        <f t="shared" si="0"/>
        <v>0.49126724851085979</v>
      </c>
      <c r="AG36" s="205">
        <f t="shared" si="15"/>
        <v>0.49444767806804307</v>
      </c>
      <c r="AH36" s="149"/>
    </row>
    <row r="37" spans="1:36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6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6" s="185" customFormat="1" ht="75" x14ac:dyDescent="0.25">
      <c r="B39" s="181"/>
      <c r="C39" s="182" t="s">
        <v>520</v>
      </c>
      <c r="D39" s="182" t="s">
        <v>521</v>
      </c>
      <c r="E39" s="182" t="s">
        <v>522</v>
      </c>
      <c r="F39" s="182" t="s">
        <v>523</v>
      </c>
      <c r="G39" s="182" t="s">
        <v>524</v>
      </c>
      <c r="H39" s="183" t="str">
        <f>CONCATENATE("var. ",RIGHT(G39,2),"/",RIGHT(F39,2))</f>
        <v>var. 23/22</v>
      </c>
      <c r="I39" s="183" t="str">
        <f>CONCATENATE("var. ",RIGHT(G39,2),"/",RIGHT(C39,2))</f>
        <v>var. 23/19</v>
      </c>
      <c r="J39" s="183" t="str">
        <f>CONCATENATE("Cuota s/ total lugares de residencia ",RIGHT(G39,4))</f>
        <v>Cuota s/ total lugares de residencia 2023</v>
      </c>
      <c r="K39" s="184" t="str">
        <f>CONCATENATE("cuota s/ Canarias ",RIGHT(G39,4))</f>
        <v>cuota s/ Canarias 2023</v>
      </c>
      <c r="L39" s="182" t="s">
        <v>520</v>
      </c>
      <c r="M39" s="182" t="s">
        <v>521</v>
      </c>
      <c r="N39" s="182" t="s">
        <v>522</v>
      </c>
      <c r="O39" s="182" t="s">
        <v>523</v>
      </c>
      <c r="P39" s="182" t="s">
        <v>524</v>
      </c>
      <c r="Q39" s="183" t="str">
        <f>CONCATENATE("var. ",RIGHT(P39,2),"/",RIGHT(O39,2))</f>
        <v>var. 23/22</v>
      </c>
      <c r="R39" s="183" t="str">
        <f>CONCATENATE("var. ",RIGHT(P39,2),"/",RIGHT(L39,2))</f>
        <v>var. 23/19</v>
      </c>
      <c r="S39" s="183" t="str">
        <f>CONCATENATE("Cuota s/ total lugares de residencia ",RIGHT(P39,4))</f>
        <v>Cuota s/ total lugares de residencia 2023</v>
      </c>
      <c r="T39" s="184" t="str">
        <f>CONCATENATE("cuota s/ Canarias ",RIGHT(P39,4))</f>
        <v>cuota s/ Canarias 2023</v>
      </c>
      <c r="U39" s="182" t="s">
        <v>525</v>
      </c>
      <c r="V39" s="182" t="s">
        <v>520</v>
      </c>
      <c r="W39" s="182" t="s">
        <v>521</v>
      </c>
      <c r="X39" s="182" t="s">
        <v>522</v>
      </c>
      <c r="Y39" s="182" t="s">
        <v>523</v>
      </c>
      <c r="Z39" s="182" t="s">
        <v>524</v>
      </c>
      <c r="AA39" s="183" t="str">
        <f>CONCATENATE("var. ",RIGHT(Z39,2),"/",RIGHT(Y39,2))</f>
        <v>var. 23/22</v>
      </c>
      <c r="AB39" s="183" t="str">
        <f>CONCATENATE("var. ",RIGHT(Z39,2),"/",RIGHT(V39,2))</f>
        <v>var. 23/19</v>
      </c>
      <c r="AC39" s="182" t="str">
        <f>CONCATENATE("dif. ",RIGHT(Z39,2),"/",RIGHT(Y39,2))</f>
        <v>dif. 23/22</v>
      </c>
      <c r="AD39" s="182" t="str">
        <f>CONCATENATE("dif. ",RIGHT(Z39,2),"/",RIGHT(V39,2))</f>
        <v>dif. 23/19</v>
      </c>
      <c r="AE39" s="183" t="str">
        <f>CONCATENATE("Cuota s/ total lugares de residencia ",RIGHT(Z39,4))</f>
        <v>Cuota s/ total lugares de residencia 2023</v>
      </c>
      <c r="AF39" s="184" t="str">
        <f>CONCATENATE("cuota s/ Canarias ",RIGHT(Z39,4))</f>
        <v>cuota s/ Canarias 2023</v>
      </c>
      <c r="AG39" s="184" t="str">
        <f>CONCATENATE("cuota s/ Canarias ",RIGHT(AA39,4))</f>
        <v>cuota s/ Canarias 3/22</v>
      </c>
      <c r="AH39" s="206"/>
      <c r="AI39" s="206"/>
      <c r="AJ39" s="206"/>
    </row>
    <row r="40" spans="1:36" x14ac:dyDescent="0.25">
      <c r="B40" s="186" t="s">
        <v>133</v>
      </c>
      <c r="C40" s="187">
        <v>5558746</v>
      </c>
      <c r="D40" s="187">
        <v>2767331</v>
      </c>
      <c r="E40" s="187">
        <v>807938</v>
      </c>
      <c r="F40" s="187">
        <v>4846988</v>
      </c>
      <c r="G40" s="187">
        <v>5784815</v>
      </c>
      <c r="H40" s="188">
        <f>IFERROR(G40/F40-1,"-")</f>
        <v>0.19348655288603966</v>
      </c>
      <c r="I40" s="188">
        <f>IFERROR(G40/C40-1,"-")</f>
        <v>4.0669064569599067E-2</v>
      </c>
      <c r="J40" s="188">
        <f t="shared" ref="J40:J69" si="18">G40/G$40</f>
        <v>1</v>
      </c>
      <c r="K40" s="189">
        <f>G40/$G7</f>
        <v>0.15264783459021361</v>
      </c>
      <c r="L40" s="187">
        <v>7251838</v>
      </c>
      <c r="M40" s="187">
        <v>3464073</v>
      </c>
      <c r="N40" s="187">
        <v>460553</v>
      </c>
      <c r="O40" s="187">
        <v>6149529</v>
      </c>
      <c r="P40" s="187">
        <v>7223925</v>
      </c>
      <c r="Q40" s="188">
        <f>IFERROR(P40/O40-1,"-")</f>
        <v>0.17471191696144528</v>
      </c>
      <c r="R40" s="188">
        <f>IFERROR(P40/L40-1,"-")</f>
        <v>-3.8490931540390294E-3</v>
      </c>
      <c r="S40" s="188">
        <f t="shared" ref="S40:S69" si="19">P40/P$40</f>
        <v>1</v>
      </c>
      <c r="T40" s="189">
        <f>P40/$G7</f>
        <v>0.19062260564808189</v>
      </c>
      <c r="U40" s="187">
        <v>727091</v>
      </c>
      <c r="V40" s="187">
        <v>653085</v>
      </c>
      <c r="W40" s="187">
        <v>337942</v>
      </c>
      <c r="X40" s="187">
        <v>82840</v>
      </c>
      <c r="Y40" s="187">
        <v>254642</v>
      </c>
      <c r="Z40" s="187">
        <v>335213</v>
      </c>
      <c r="AA40" s="188">
        <f>IFERROR(Z40/Y40-1,"-")</f>
        <v>0.31640891918850778</v>
      </c>
      <c r="AB40" s="188">
        <f t="shared" ref="AB40:AB69" si="20">IFERROR(Z40/V40-1,"-")</f>
        <v>-0.48672378021237661</v>
      </c>
      <c r="AC40" s="187">
        <f>Z40-Y40</f>
        <v>80571</v>
      </c>
      <c r="AD40" s="187">
        <f>Z40-V40</f>
        <v>-317872</v>
      </c>
      <c r="AE40" s="188">
        <f t="shared" ref="AE40:AE69" si="21">Z40/Z$40</f>
        <v>1</v>
      </c>
      <c r="AF40" s="189">
        <f>Z40/$G7</f>
        <v>8.8454926521400034E-3</v>
      </c>
      <c r="AG40" s="189">
        <f>AA40/$G7</f>
        <v>8.3492966255888218E-9</v>
      </c>
      <c r="AH40" s="50"/>
      <c r="AI40" s="50"/>
      <c r="AJ40" s="50"/>
    </row>
    <row r="41" spans="1:36" x14ac:dyDescent="0.25">
      <c r="B41" s="190" t="s">
        <v>166</v>
      </c>
      <c r="C41" s="191">
        <v>256394</v>
      </c>
      <c r="D41" s="191">
        <v>104142</v>
      </c>
      <c r="E41" s="191">
        <v>103947</v>
      </c>
      <c r="F41" s="191">
        <v>293095</v>
      </c>
      <c r="G41" s="191">
        <v>350247</v>
      </c>
      <c r="H41" s="192">
        <f>IFERROR(G41/F41-1,"-")</f>
        <v>0.19499479690885213</v>
      </c>
      <c r="I41" s="193">
        <f>IFERROR(G41/C41-1,"-")</f>
        <v>0.36604990756413947</v>
      </c>
      <c r="J41" s="192">
        <f t="shared" si="18"/>
        <v>6.0545929299381226E-2</v>
      </c>
      <c r="K41" s="194">
        <f t="shared" ref="K41:K69" si="22">G41/$G8</f>
        <v>0.10113827373607839</v>
      </c>
      <c r="L41" s="191">
        <v>491351</v>
      </c>
      <c r="M41" s="191">
        <v>225419</v>
      </c>
      <c r="N41" s="191">
        <v>166363</v>
      </c>
      <c r="O41" s="191">
        <v>559547</v>
      </c>
      <c r="P41" s="191">
        <v>561940</v>
      </c>
      <c r="Q41" s="192">
        <f>IFERROR(P41/O41-1,"-")</f>
        <v>4.2766738093493739E-3</v>
      </c>
      <c r="R41" s="193">
        <f>IFERROR(P41/L41-1,"-")</f>
        <v>0.14366308402750794</v>
      </c>
      <c r="S41" s="192">
        <f t="shared" si="19"/>
        <v>7.7788736732454997E-2</v>
      </c>
      <c r="T41" s="194">
        <f t="shared" ref="T41:T69" si="23">P41/$G8</f>
        <v>0.16226731861586791</v>
      </c>
      <c r="U41" s="191">
        <v>110888</v>
      </c>
      <c r="V41" s="191">
        <v>110843</v>
      </c>
      <c r="W41" s="191">
        <v>44856</v>
      </c>
      <c r="X41" s="191">
        <v>37979</v>
      </c>
      <c r="Y41" s="191">
        <v>131761</v>
      </c>
      <c r="Z41" s="191">
        <v>94032</v>
      </c>
      <c r="AA41" s="192">
        <f>IFERROR(Z41/Y41-1,"-")</f>
        <v>-0.28634421414530853</v>
      </c>
      <c r="AB41" s="193">
        <f t="shared" si="20"/>
        <v>-0.15166496756673853</v>
      </c>
      <c r="AC41" s="191">
        <f t="shared" ref="AC41:AC68" si="24">Z41-Y41</f>
        <v>-37729</v>
      </c>
      <c r="AD41" s="191">
        <f t="shared" ref="AD41:AD69" si="25">Z41-V41</f>
        <v>-16811</v>
      </c>
      <c r="AE41" s="192">
        <f t="shared" si="21"/>
        <v>0.28051418053595772</v>
      </c>
      <c r="AF41" s="194">
        <f t="shared" ref="AF41:AG56" si="26">Z41/$G8</f>
        <v>2.7152935374038671E-2</v>
      </c>
      <c r="AG41" s="194">
        <f t="shared" si="26"/>
        <v>-8.2685531961645541E-8</v>
      </c>
      <c r="AH41" s="50"/>
      <c r="AI41" s="50"/>
      <c r="AJ41" s="50"/>
    </row>
    <row r="42" spans="1:36" x14ac:dyDescent="0.25">
      <c r="B42" s="195" t="s">
        <v>98</v>
      </c>
      <c r="C42" s="196">
        <v>107981</v>
      </c>
      <c r="D42" s="196">
        <v>36132</v>
      </c>
      <c r="E42" s="196">
        <v>45435</v>
      </c>
      <c r="F42" s="196">
        <v>129339</v>
      </c>
      <c r="G42" s="196">
        <v>149405</v>
      </c>
      <c r="H42" s="197">
        <f>IFERROR(G42/F42-1,"-")</f>
        <v>0.15514268704721701</v>
      </c>
      <c r="I42" s="198">
        <f>IFERROR(G42/C42-1,"-")</f>
        <v>0.3836230447949176</v>
      </c>
      <c r="J42" s="197">
        <f t="shared" si="18"/>
        <v>2.5827100780232384E-2</v>
      </c>
      <c r="K42" s="199">
        <f t="shared" si="22"/>
        <v>0.1207978861885904</v>
      </c>
      <c r="L42" s="196">
        <v>132456</v>
      </c>
      <c r="M42" s="196">
        <v>45521</v>
      </c>
      <c r="N42" s="196">
        <v>45666</v>
      </c>
      <c r="O42" s="196">
        <v>164978</v>
      </c>
      <c r="P42" s="196">
        <v>119058</v>
      </c>
      <c r="Q42" s="197">
        <f>IFERROR(P42/O42-1,"-")</f>
        <v>-0.27834014232200655</v>
      </c>
      <c r="R42" s="198">
        <f>IFERROR(P42/L42-1,"-")</f>
        <v>-0.10115057075557166</v>
      </c>
      <c r="S42" s="197">
        <f t="shared" si="19"/>
        <v>1.6481068117401552E-2</v>
      </c>
      <c r="T42" s="199">
        <f t="shared" si="23"/>
        <v>9.6261535650354377E-2</v>
      </c>
      <c r="U42" s="196">
        <v>71475</v>
      </c>
      <c r="V42" s="196">
        <v>67557</v>
      </c>
      <c r="W42" s="196">
        <v>27566</v>
      </c>
      <c r="X42" s="196">
        <v>16070</v>
      </c>
      <c r="Y42" s="196">
        <v>52392</v>
      </c>
      <c r="Z42" s="196">
        <v>37214</v>
      </c>
      <c r="AA42" s="197">
        <f>IFERROR(Z42/Y42-1,"-")</f>
        <v>-0.28970071766681937</v>
      </c>
      <c r="AB42" s="198">
        <f t="shared" si="20"/>
        <v>-0.44914664653551817</v>
      </c>
      <c r="AC42" s="196">
        <f t="shared" si="24"/>
        <v>-15178</v>
      </c>
      <c r="AD42" s="196">
        <f t="shared" si="25"/>
        <v>-30343</v>
      </c>
      <c r="AE42" s="197">
        <f t="shared" si="21"/>
        <v>0.11101598088379627</v>
      </c>
      <c r="AF42" s="199">
        <f t="shared" si="26"/>
        <v>3.0088501299301917E-2</v>
      </c>
      <c r="AG42" s="199">
        <f t="shared" si="26"/>
        <v>-2.342306771625408E-7</v>
      </c>
      <c r="AH42" s="50"/>
      <c r="AI42" s="50"/>
      <c r="AJ42" s="50"/>
    </row>
    <row r="43" spans="1:36" x14ac:dyDescent="0.25">
      <c r="B43" s="195" t="s">
        <v>170</v>
      </c>
      <c r="C43" s="196">
        <v>148413</v>
      </c>
      <c r="D43" s="196">
        <v>68010</v>
      </c>
      <c r="E43" s="196">
        <v>58512</v>
      </c>
      <c r="F43" s="196">
        <v>163756</v>
      </c>
      <c r="G43" s="196">
        <v>200842</v>
      </c>
      <c r="H43" s="197">
        <f>IFERROR(G43/F43-1,"-")</f>
        <v>0.22647109113559205</v>
      </c>
      <c r="I43" s="198">
        <f>IFERROR(G43/C43-1,"-")</f>
        <v>0.35326420192301211</v>
      </c>
      <c r="J43" s="197">
        <f t="shared" si="18"/>
        <v>3.4718828519148842E-2</v>
      </c>
      <c r="K43" s="199">
        <f t="shared" si="22"/>
        <v>9.0216073519707951E-2</v>
      </c>
      <c r="L43" s="196">
        <v>358895</v>
      </c>
      <c r="M43" s="196">
        <v>179898</v>
      </c>
      <c r="N43" s="196">
        <v>120697</v>
      </c>
      <c r="O43" s="196">
        <v>394569</v>
      </c>
      <c r="P43" s="196">
        <v>442882</v>
      </c>
      <c r="Q43" s="197">
        <f>IFERROR(P43/O43-1,"-")</f>
        <v>0.12244499694603483</v>
      </c>
      <c r="R43" s="198">
        <f>IFERROR(P43/L43-1,"-")</f>
        <v>0.23401551985956903</v>
      </c>
      <c r="S43" s="197">
        <f t="shared" si="19"/>
        <v>6.1307668615053448E-2</v>
      </c>
      <c r="T43" s="199">
        <f t="shared" si="23"/>
        <v>0.19893784702679368</v>
      </c>
      <c r="U43" s="196">
        <v>39413</v>
      </c>
      <c r="V43" s="196">
        <v>43286</v>
      </c>
      <c r="W43" s="196">
        <v>17290</v>
      </c>
      <c r="X43" s="196">
        <v>21909</v>
      </c>
      <c r="Y43" s="196">
        <v>79369</v>
      </c>
      <c r="Z43" s="196">
        <v>56818</v>
      </c>
      <c r="AA43" s="197">
        <f>IFERROR(Z43/Y43-1,"-")</f>
        <v>-0.28412856404893594</v>
      </c>
      <c r="AB43" s="198">
        <f t="shared" si="20"/>
        <v>0.31261839855842544</v>
      </c>
      <c r="AC43" s="196">
        <f t="shared" si="24"/>
        <v>-22551</v>
      </c>
      <c r="AD43" s="196">
        <f t="shared" si="25"/>
        <v>13532</v>
      </c>
      <c r="AE43" s="197">
        <f t="shared" si="21"/>
        <v>0.16949819965216145</v>
      </c>
      <c r="AF43" s="199">
        <f t="shared" si="26"/>
        <v>2.5522036552328532E-2</v>
      </c>
      <c r="AG43" s="199">
        <f t="shared" si="26"/>
        <v>-1.2762750531904609E-7</v>
      </c>
      <c r="AH43" s="50"/>
      <c r="AI43" s="50"/>
      <c r="AJ43" s="50"/>
    </row>
    <row r="44" spans="1:36" x14ac:dyDescent="0.25">
      <c r="B44" s="190" t="s">
        <v>178</v>
      </c>
      <c r="C44" s="191">
        <v>5302352</v>
      </c>
      <c r="D44" s="191">
        <v>2663189</v>
      </c>
      <c r="E44" s="191">
        <v>703991</v>
      </c>
      <c r="F44" s="191">
        <v>4553893</v>
      </c>
      <c r="G44" s="191">
        <v>5434568</v>
      </c>
      <c r="H44" s="192">
        <f>IFERROR(G44/F44-1,"-")</f>
        <v>0.19338948016565172</v>
      </c>
      <c r="I44" s="193">
        <f>IFERROR(G44/C44-1,"-")</f>
        <v>2.4935349444925592E-2</v>
      </c>
      <c r="J44" s="192">
        <f t="shared" si="18"/>
        <v>0.93945407070061882</v>
      </c>
      <c r="K44" s="194">
        <f t="shared" si="22"/>
        <v>0.15782827296442337</v>
      </c>
      <c r="L44" s="191">
        <v>6760487</v>
      </c>
      <c r="M44" s="191">
        <v>3238654</v>
      </c>
      <c r="N44" s="191">
        <v>294190</v>
      </c>
      <c r="O44" s="191">
        <v>5589982</v>
      </c>
      <c r="P44" s="191">
        <v>6661985</v>
      </c>
      <c r="Q44" s="192">
        <f>IFERROR(P44/O44-1,"-")</f>
        <v>0.19177217386388712</v>
      </c>
      <c r="R44" s="193">
        <f>IFERROR(P44/L44-1,"-")</f>
        <v>-1.4570252113494164E-2</v>
      </c>
      <c r="S44" s="192">
        <f t="shared" si="19"/>
        <v>0.92221126326754499</v>
      </c>
      <c r="T44" s="194">
        <f t="shared" si="23"/>
        <v>0.19347436393562359</v>
      </c>
      <c r="U44" s="191">
        <v>616203</v>
      </c>
      <c r="V44" s="191">
        <v>542242</v>
      </c>
      <c r="W44" s="191">
        <v>293086</v>
      </c>
      <c r="X44" s="191">
        <v>44861</v>
      </c>
      <c r="Y44" s="191">
        <v>122881</v>
      </c>
      <c r="Z44" s="191">
        <v>241181</v>
      </c>
      <c r="AA44" s="192">
        <f>IFERROR(Z44/Y44-1,"-")</f>
        <v>0.96272002994767303</v>
      </c>
      <c r="AB44" s="193">
        <f t="shared" si="20"/>
        <v>-0.55521519911773709</v>
      </c>
      <c r="AC44" s="191">
        <f t="shared" si="24"/>
        <v>118300</v>
      </c>
      <c r="AD44" s="191">
        <f t="shared" si="25"/>
        <v>-301061</v>
      </c>
      <c r="AE44" s="192">
        <f t="shared" si="21"/>
        <v>0.71948581946404222</v>
      </c>
      <c r="AF44" s="194">
        <f t="shared" si="26"/>
        <v>7.0042698337443926E-3</v>
      </c>
      <c r="AG44" s="194">
        <f t="shared" si="26"/>
        <v>2.7958880940472027E-8</v>
      </c>
      <c r="AH44" s="50"/>
      <c r="AI44" s="50"/>
      <c r="AJ44" s="50"/>
    </row>
    <row r="45" spans="1:36" x14ac:dyDescent="0.25">
      <c r="B45" s="195" t="s">
        <v>182</v>
      </c>
      <c r="C45" s="196">
        <v>1385074</v>
      </c>
      <c r="D45" s="196">
        <v>590947</v>
      </c>
      <c r="E45" s="196">
        <v>11988</v>
      </c>
      <c r="F45" s="196">
        <v>1143140</v>
      </c>
      <c r="G45" s="196">
        <v>1566350</v>
      </c>
      <c r="H45" s="197">
        <f t="shared" ref="H45:H69" si="27">IFERROR(G45/F45-1,"-")</f>
        <v>0.37021712126248763</v>
      </c>
      <c r="I45" s="198">
        <f t="shared" ref="I45:I69" si="28">IFERROR(G45/C45-1,"-")</f>
        <v>0.13087820578539477</v>
      </c>
      <c r="J45" s="197">
        <f t="shared" si="18"/>
        <v>0.27076924672612696</v>
      </c>
      <c r="K45" s="199">
        <f t="shared" si="22"/>
        <v>0.12830155234762311</v>
      </c>
      <c r="L45" s="196">
        <v>3435949</v>
      </c>
      <c r="M45" s="196">
        <v>1620464</v>
      </c>
      <c r="N45" s="196">
        <v>37963</v>
      </c>
      <c r="O45" s="196">
        <v>2746387</v>
      </c>
      <c r="P45" s="196">
        <v>3416306</v>
      </c>
      <c r="Q45" s="197">
        <f t="shared" ref="Q45:Q69" si="29">IFERROR(P45/O45-1,"-")</f>
        <v>0.24392738532479208</v>
      </c>
      <c r="R45" s="198">
        <f t="shared" ref="R45:R69" si="30">IFERROR(P45/L45-1,"-")</f>
        <v>-5.716906741048855E-3</v>
      </c>
      <c r="S45" s="197">
        <f t="shared" si="19"/>
        <v>0.47291548569510344</v>
      </c>
      <c r="T45" s="199">
        <f t="shared" si="23"/>
        <v>0.27983360238420463</v>
      </c>
      <c r="U45" s="196">
        <v>105822</v>
      </c>
      <c r="V45" s="196">
        <v>79037</v>
      </c>
      <c r="W45" s="196">
        <v>42124</v>
      </c>
      <c r="X45" s="196">
        <v>503</v>
      </c>
      <c r="Y45" s="196">
        <v>24266</v>
      </c>
      <c r="Z45" s="196">
        <v>36757</v>
      </c>
      <c r="AA45" s="197">
        <f t="shared" ref="AA45:AA69" si="31">IFERROR(Z45/Y45-1,"-")</f>
        <v>0.51475315255913623</v>
      </c>
      <c r="AB45" s="198">
        <f t="shared" si="20"/>
        <v>-0.53493933221149592</v>
      </c>
      <c r="AC45" s="196">
        <f t="shared" si="24"/>
        <v>12491</v>
      </c>
      <c r="AD45" s="196">
        <f t="shared" si="25"/>
        <v>-42280</v>
      </c>
      <c r="AE45" s="197">
        <f t="shared" si="21"/>
        <v>0.10965266860175471</v>
      </c>
      <c r="AF45" s="199">
        <f t="shared" si="26"/>
        <v>3.0108086696086973E-3</v>
      </c>
      <c r="AG45" s="199">
        <f t="shared" si="26"/>
        <v>4.2164030101299227E-8</v>
      </c>
      <c r="AH45" s="50"/>
      <c r="AI45" s="50"/>
      <c r="AJ45" s="50"/>
    </row>
    <row r="46" spans="1:36" x14ac:dyDescent="0.25">
      <c r="B46" s="195" t="s">
        <v>186</v>
      </c>
      <c r="C46" s="196">
        <v>2350609</v>
      </c>
      <c r="D46" s="196">
        <v>1285044</v>
      </c>
      <c r="E46" s="196">
        <v>385314</v>
      </c>
      <c r="F46" s="196">
        <v>1966888</v>
      </c>
      <c r="G46" s="196">
        <v>2258963</v>
      </c>
      <c r="H46" s="197">
        <f t="shared" si="27"/>
        <v>0.14849599977222905</v>
      </c>
      <c r="I46" s="198">
        <f t="shared" si="28"/>
        <v>-3.8988194123310227E-2</v>
      </c>
      <c r="J46" s="197">
        <f t="shared" si="18"/>
        <v>0.3904987454222823</v>
      </c>
      <c r="K46" s="199">
        <f t="shared" si="22"/>
        <v>0.32120169223027539</v>
      </c>
      <c r="L46" s="196">
        <v>1071545</v>
      </c>
      <c r="M46" s="196">
        <v>516574</v>
      </c>
      <c r="N46" s="196">
        <v>59670</v>
      </c>
      <c r="O46" s="196">
        <v>732366</v>
      </c>
      <c r="P46" s="196">
        <v>891082</v>
      </c>
      <c r="Q46" s="197">
        <f t="shared" si="29"/>
        <v>0.21671677822291047</v>
      </c>
      <c r="R46" s="198">
        <f t="shared" si="30"/>
        <v>-0.16841383236354979</v>
      </c>
      <c r="S46" s="197">
        <f t="shared" si="19"/>
        <v>0.123351502126614</v>
      </c>
      <c r="T46" s="199">
        <f t="shared" si="23"/>
        <v>0.12670284830514633</v>
      </c>
      <c r="U46" s="196">
        <v>283930</v>
      </c>
      <c r="V46" s="196">
        <v>288359</v>
      </c>
      <c r="W46" s="196">
        <v>154188</v>
      </c>
      <c r="X46" s="196">
        <v>31697</v>
      </c>
      <c r="Y46" s="196">
        <v>51076</v>
      </c>
      <c r="Z46" s="196">
        <v>95479</v>
      </c>
      <c r="AA46" s="197">
        <f t="shared" si="31"/>
        <v>0.86935155454616653</v>
      </c>
      <c r="AB46" s="198">
        <f t="shared" si="20"/>
        <v>-0.66888843420874666</v>
      </c>
      <c r="AC46" s="196">
        <f t="shared" si="24"/>
        <v>44403</v>
      </c>
      <c r="AD46" s="196">
        <f t="shared" si="25"/>
        <v>-192880</v>
      </c>
      <c r="AE46" s="197">
        <f t="shared" si="21"/>
        <v>0.28483083889944605</v>
      </c>
      <c r="AF46" s="199">
        <f t="shared" si="26"/>
        <v>1.3576148158449016E-2</v>
      </c>
      <c r="AG46" s="199">
        <f t="shared" si="26"/>
        <v>1.2361299873581339E-7</v>
      </c>
      <c r="AH46" s="50"/>
      <c r="AI46" s="50"/>
      <c r="AJ46" s="50"/>
    </row>
    <row r="47" spans="1:36" x14ac:dyDescent="0.25">
      <c r="B47" s="195" t="s">
        <v>190</v>
      </c>
      <c r="C47" s="196">
        <v>313048</v>
      </c>
      <c r="D47" s="196">
        <v>146904</v>
      </c>
      <c r="E47" s="196">
        <v>56420</v>
      </c>
      <c r="F47" s="196">
        <v>307858</v>
      </c>
      <c r="G47" s="196">
        <v>298580</v>
      </c>
      <c r="H47" s="197">
        <f t="shared" si="27"/>
        <v>-3.0137271079523686E-2</v>
      </c>
      <c r="I47" s="198">
        <f t="shared" si="28"/>
        <v>-4.6216554649766151E-2</v>
      </c>
      <c r="J47" s="197">
        <f t="shared" si="18"/>
        <v>5.161444229417881E-2</v>
      </c>
      <c r="K47" s="199">
        <f t="shared" si="22"/>
        <v>0.17747867111522442</v>
      </c>
      <c r="L47" s="196">
        <v>373264</v>
      </c>
      <c r="M47" s="196">
        <v>178948</v>
      </c>
      <c r="N47" s="196">
        <v>80909</v>
      </c>
      <c r="O47" s="196">
        <v>362642</v>
      </c>
      <c r="P47" s="196">
        <v>437963</v>
      </c>
      <c r="Q47" s="197">
        <f t="shared" si="29"/>
        <v>0.2077007075848909</v>
      </c>
      <c r="R47" s="198">
        <f t="shared" si="30"/>
        <v>0.17333308328689623</v>
      </c>
      <c r="S47" s="197">
        <f t="shared" si="19"/>
        <v>6.0626736850119566E-2</v>
      </c>
      <c r="T47" s="199">
        <f t="shared" si="23"/>
        <v>0.26032919565154072</v>
      </c>
      <c r="U47" s="196">
        <v>32504</v>
      </c>
      <c r="V47" s="196">
        <v>20433</v>
      </c>
      <c r="W47" s="196">
        <v>4753</v>
      </c>
      <c r="X47" s="196">
        <v>1939</v>
      </c>
      <c r="Y47" s="196">
        <v>5515</v>
      </c>
      <c r="Z47" s="196">
        <v>7257</v>
      </c>
      <c r="AA47" s="197">
        <f t="shared" si="31"/>
        <v>0.3158658204895739</v>
      </c>
      <c r="AB47" s="198">
        <f t="shared" si="20"/>
        <v>-0.64483923065629134</v>
      </c>
      <c r="AC47" s="196">
        <f t="shared" si="24"/>
        <v>1742</v>
      </c>
      <c r="AD47" s="196">
        <f t="shared" si="25"/>
        <v>-13176</v>
      </c>
      <c r="AE47" s="197">
        <f t="shared" si="21"/>
        <v>2.1648921730362487E-2</v>
      </c>
      <c r="AF47" s="199">
        <f t="shared" si="26"/>
        <v>4.313626888214829E-3</v>
      </c>
      <c r="AG47" s="199">
        <f t="shared" si="26"/>
        <v>1.877535202331355E-7</v>
      </c>
      <c r="AH47" s="50"/>
      <c r="AI47" s="50"/>
      <c r="AJ47" s="50"/>
    </row>
    <row r="48" spans="1:36" x14ac:dyDescent="0.25">
      <c r="B48" s="195" t="s">
        <v>199</v>
      </c>
      <c r="C48" s="196">
        <v>155584</v>
      </c>
      <c r="D48" s="196">
        <v>77817</v>
      </c>
      <c r="E48" s="196">
        <v>4457</v>
      </c>
      <c r="F48" s="196">
        <v>187411</v>
      </c>
      <c r="G48" s="196">
        <v>186045</v>
      </c>
      <c r="H48" s="197">
        <f t="shared" si="27"/>
        <v>-7.2887930804488299E-3</v>
      </c>
      <c r="I48" s="198">
        <f t="shared" si="28"/>
        <v>0.19578491361579586</v>
      </c>
      <c r="J48" s="197">
        <f t="shared" si="18"/>
        <v>3.2160924765960539E-2</v>
      </c>
      <c r="K48" s="199">
        <f t="shared" si="22"/>
        <v>0.10750684323572801</v>
      </c>
      <c r="L48" s="196">
        <v>265099</v>
      </c>
      <c r="M48" s="196">
        <v>145460</v>
      </c>
      <c r="N48" s="196">
        <v>4171</v>
      </c>
      <c r="O48" s="196">
        <v>337913</v>
      </c>
      <c r="P48" s="196">
        <v>287817</v>
      </c>
      <c r="Q48" s="197">
        <f t="shared" si="29"/>
        <v>-0.14825117707812363</v>
      </c>
      <c r="R48" s="198">
        <f t="shared" si="30"/>
        <v>8.5696287047480446E-2</v>
      </c>
      <c r="S48" s="197">
        <f t="shared" si="19"/>
        <v>3.9842191052647975E-2</v>
      </c>
      <c r="T48" s="199">
        <f t="shared" si="23"/>
        <v>0.16631619822933985</v>
      </c>
      <c r="U48" s="196">
        <v>59785</v>
      </c>
      <c r="V48" s="196">
        <v>56359</v>
      </c>
      <c r="W48" s="196">
        <v>24978</v>
      </c>
      <c r="X48" s="196">
        <v>635</v>
      </c>
      <c r="Y48" s="196">
        <v>10088</v>
      </c>
      <c r="Z48" s="196">
        <v>15471</v>
      </c>
      <c r="AA48" s="197">
        <f t="shared" si="31"/>
        <v>0.53360428231562262</v>
      </c>
      <c r="AB48" s="198">
        <f t="shared" si="20"/>
        <v>-0.7254919356269629</v>
      </c>
      <c r="AC48" s="196">
        <f t="shared" si="24"/>
        <v>5383</v>
      </c>
      <c r="AD48" s="196">
        <f t="shared" si="25"/>
        <v>-40888</v>
      </c>
      <c r="AE48" s="197">
        <f t="shared" si="21"/>
        <v>4.6152744672790139E-2</v>
      </c>
      <c r="AF48" s="199">
        <f t="shared" si="26"/>
        <v>8.9399788852156641E-3</v>
      </c>
      <c r="AG48" s="199">
        <f t="shared" si="26"/>
        <v>3.0834535692342602E-7</v>
      </c>
      <c r="AH48" s="50"/>
      <c r="AI48" s="50"/>
      <c r="AJ48" s="50"/>
    </row>
    <row r="49" spans="2:36" x14ac:dyDescent="0.25">
      <c r="B49" s="195" t="s">
        <v>194</v>
      </c>
      <c r="C49" s="196">
        <v>31959</v>
      </c>
      <c r="D49" s="196">
        <v>19638</v>
      </c>
      <c r="E49" s="196">
        <v>7591</v>
      </c>
      <c r="F49" s="196">
        <v>40281</v>
      </c>
      <c r="G49" s="196">
        <v>38629</v>
      </c>
      <c r="H49" s="197">
        <f t="shared" si="27"/>
        <v>-4.101189146247608E-2</v>
      </c>
      <c r="I49" s="198">
        <f t="shared" si="28"/>
        <v>0.20870490315717016</v>
      </c>
      <c r="J49" s="197">
        <f t="shared" si="18"/>
        <v>6.6776552059141046E-3</v>
      </c>
      <c r="K49" s="199">
        <f t="shared" si="22"/>
        <v>4.2347815791550829E-2</v>
      </c>
      <c r="L49" s="196">
        <v>111046</v>
      </c>
      <c r="M49" s="196">
        <v>49093</v>
      </c>
      <c r="N49" s="196">
        <v>11839</v>
      </c>
      <c r="O49" s="196">
        <v>112050</v>
      </c>
      <c r="P49" s="196">
        <v>127136</v>
      </c>
      <c r="Q49" s="197">
        <f t="shared" si="29"/>
        <v>0.13463632307005802</v>
      </c>
      <c r="R49" s="198">
        <f t="shared" si="30"/>
        <v>0.14489490841633201</v>
      </c>
      <c r="S49" s="197">
        <f t="shared" si="19"/>
        <v>1.7599296781181974E-2</v>
      </c>
      <c r="T49" s="199">
        <f t="shared" si="23"/>
        <v>0.13937538917586803</v>
      </c>
      <c r="U49" s="196">
        <v>13620</v>
      </c>
      <c r="V49" s="196">
        <v>11827</v>
      </c>
      <c r="W49" s="196">
        <v>6122</v>
      </c>
      <c r="X49" s="196">
        <v>2030</v>
      </c>
      <c r="Y49" s="196">
        <v>3932</v>
      </c>
      <c r="Z49" s="196">
        <v>8108</v>
      </c>
      <c r="AA49" s="197">
        <f t="shared" si="31"/>
        <v>1.0620549338758902</v>
      </c>
      <c r="AB49" s="198">
        <f t="shared" si="20"/>
        <v>-0.31444998731715568</v>
      </c>
      <c r="AC49" s="196">
        <f t="shared" si="24"/>
        <v>4176</v>
      </c>
      <c r="AD49" s="196">
        <f t="shared" si="25"/>
        <v>-3719</v>
      </c>
      <c r="AE49" s="197">
        <f t="shared" si="21"/>
        <v>2.4187606089262646E-2</v>
      </c>
      <c r="AF49" s="199">
        <f t="shared" si="26"/>
        <v>8.8885575717179872E-3</v>
      </c>
      <c r="AG49" s="199">
        <f>AA49/$G16</f>
        <v>1.1642990162904525E-6</v>
      </c>
      <c r="AH49" s="50"/>
      <c r="AI49" s="50"/>
      <c r="AJ49" s="50"/>
    </row>
    <row r="50" spans="2:36" x14ac:dyDescent="0.25">
      <c r="B50" s="195" t="s">
        <v>203</v>
      </c>
      <c r="C50" s="196">
        <v>157581</v>
      </c>
      <c r="D50" s="196">
        <v>63021</v>
      </c>
      <c r="E50" s="196">
        <v>39703</v>
      </c>
      <c r="F50" s="196">
        <v>154784</v>
      </c>
      <c r="G50" s="196">
        <v>143844</v>
      </c>
      <c r="H50" s="197">
        <f t="shared" si="27"/>
        <v>-7.0679139962786852E-2</v>
      </c>
      <c r="I50" s="198">
        <f t="shared" si="28"/>
        <v>-8.7174215165533919E-2</v>
      </c>
      <c r="J50" s="197">
        <f t="shared" si="18"/>
        <v>2.4865790867988E-2</v>
      </c>
      <c r="K50" s="199">
        <f t="shared" si="22"/>
        <v>0.15632804501913836</v>
      </c>
      <c r="L50" s="196">
        <v>117790</v>
      </c>
      <c r="M50" s="196">
        <v>53234</v>
      </c>
      <c r="N50" s="196">
        <v>16444</v>
      </c>
      <c r="O50" s="196">
        <v>106067</v>
      </c>
      <c r="P50" s="196">
        <v>122931</v>
      </c>
      <c r="Q50" s="197">
        <f t="shared" si="29"/>
        <v>0.15899384351400525</v>
      </c>
      <c r="R50" s="198">
        <f t="shared" si="30"/>
        <v>4.3645470753035154E-2</v>
      </c>
      <c r="S50" s="197">
        <f t="shared" si="19"/>
        <v>1.7017203251694889E-2</v>
      </c>
      <c r="T50" s="199">
        <f t="shared" si="23"/>
        <v>0.13360003129951681</v>
      </c>
      <c r="U50" s="196">
        <v>5391</v>
      </c>
      <c r="V50" s="196">
        <v>3325</v>
      </c>
      <c r="W50" s="196">
        <v>1678</v>
      </c>
      <c r="X50" s="196">
        <v>867</v>
      </c>
      <c r="Y50" s="196">
        <v>4340</v>
      </c>
      <c r="Z50" s="196">
        <v>3558</v>
      </c>
      <c r="AA50" s="197">
        <f t="shared" si="31"/>
        <v>-0.18018433179723503</v>
      </c>
      <c r="AB50" s="198">
        <f t="shared" si="20"/>
        <v>7.0075187969924846E-2</v>
      </c>
      <c r="AC50" s="196">
        <f t="shared" si="24"/>
        <v>-782</v>
      </c>
      <c r="AD50" s="196">
        <f t="shared" si="25"/>
        <v>233</v>
      </c>
      <c r="AE50" s="197">
        <f t="shared" si="21"/>
        <v>1.0614146826047915E-2</v>
      </c>
      <c r="AF50" s="199">
        <f t="shared" si="26"/>
        <v>3.8667944730269893E-3</v>
      </c>
      <c r="AG50" s="199">
        <f t="shared" si="26"/>
        <v>-1.9582230981439282E-7</v>
      </c>
      <c r="AH50" s="50"/>
      <c r="AI50" s="50"/>
      <c r="AJ50" s="50"/>
    </row>
    <row r="51" spans="2:36" x14ac:dyDescent="0.25">
      <c r="B51" s="195" t="s">
        <v>207</v>
      </c>
      <c r="C51" s="196">
        <v>64445</v>
      </c>
      <c r="D51" s="196">
        <v>32664</v>
      </c>
      <c r="E51" s="196">
        <v>13013</v>
      </c>
      <c r="F51" s="196">
        <v>68659</v>
      </c>
      <c r="G51" s="196">
        <v>100815</v>
      </c>
      <c r="H51" s="197">
        <f t="shared" si="27"/>
        <v>0.4683435529209572</v>
      </c>
      <c r="I51" s="198">
        <f t="shared" si="28"/>
        <v>0.56435720381720844</v>
      </c>
      <c r="J51" s="197">
        <f t="shared" si="18"/>
        <v>1.7427523611386015E-2</v>
      </c>
      <c r="K51" s="199">
        <f t="shared" si="22"/>
        <v>6.6212921683344417E-2</v>
      </c>
      <c r="L51" s="196">
        <v>646294</v>
      </c>
      <c r="M51" s="196">
        <v>279732</v>
      </c>
      <c r="N51" s="196">
        <v>21516</v>
      </c>
      <c r="O51" s="196">
        <v>597976</v>
      </c>
      <c r="P51" s="196">
        <v>742700</v>
      </c>
      <c r="Q51" s="197">
        <f t="shared" si="29"/>
        <v>0.24202309122774168</v>
      </c>
      <c r="R51" s="198">
        <f t="shared" si="30"/>
        <v>0.1491674067839095</v>
      </c>
      <c r="S51" s="197">
        <f t="shared" si="19"/>
        <v>0.10281114491083448</v>
      </c>
      <c r="T51" s="199">
        <f t="shared" si="23"/>
        <v>0.48778789797371319</v>
      </c>
      <c r="U51" s="196">
        <v>1359</v>
      </c>
      <c r="V51" s="196">
        <v>1054</v>
      </c>
      <c r="W51" s="196">
        <v>771</v>
      </c>
      <c r="X51" s="196">
        <v>88</v>
      </c>
      <c r="Y51" s="196">
        <v>301</v>
      </c>
      <c r="Z51" s="196">
        <v>865</v>
      </c>
      <c r="AA51" s="197">
        <f t="shared" si="31"/>
        <v>1.8737541528239201</v>
      </c>
      <c r="AB51" s="198">
        <f t="shared" si="20"/>
        <v>-0.1793168880455408</v>
      </c>
      <c r="AC51" s="196">
        <f t="shared" si="24"/>
        <v>564</v>
      </c>
      <c r="AD51" s="196">
        <f t="shared" si="25"/>
        <v>-189</v>
      </c>
      <c r="AE51" s="197">
        <f t="shared" si="21"/>
        <v>2.5804488489408225E-3</v>
      </c>
      <c r="AF51" s="199">
        <f t="shared" si="26"/>
        <v>5.6811166251146078E-4</v>
      </c>
      <c r="AG51" s="199">
        <f t="shared" si="26"/>
        <v>1.2306376727150879E-6</v>
      </c>
      <c r="AH51" s="50"/>
      <c r="AI51" s="50"/>
      <c r="AJ51" s="50"/>
    </row>
    <row r="52" spans="2:36" x14ac:dyDescent="0.25">
      <c r="B52" s="195" t="s">
        <v>229</v>
      </c>
      <c r="C52" s="196">
        <v>108275</v>
      </c>
      <c r="D52" s="196">
        <v>57069</v>
      </c>
      <c r="E52" s="196">
        <v>70425</v>
      </c>
      <c r="F52" s="196">
        <v>182122</v>
      </c>
      <c r="G52" s="196">
        <v>227113</v>
      </c>
      <c r="H52" s="197">
        <f t="shared" si="27"/>
        <v>0.24703770000329439</v>
      </c>
      <c r="I52" s="198">
        <f t="shared" si="28"/>
        <v>1.0975571461556224</v>
      </c>
      <c r="J52" s="197">
        <f t="shared" si="18"/>
        <v>3.9260201060880948E-2</v>
      </c>
      <c r="K52" s="199">
        <f t="shared" si="22"/>
        <v>0.28026600917136835</v>
      </c>
      <c r="L52" s="196">
        <v>117379</v>
      </c>
      <c r="M52" s="196">
        <v>48705</v>
      </c>
      <c r="N52" s="196">
        <v>4981</v>
      </c>
      <c r="O52" s="196">
        <v>84392</v>
      </c>
      <c r="P52" s="196">
        <v>99628</v>
      </c>
      <c r="Q52" s="197">
        <f t="shared" si="29"/>
        <v>0.18053843966252736</v>
      </c>
      <c r="R52" s="198">
        <f t="shared" si="30"/>
        <v>-0.15122807316470577</v>
      </c>
      <c r="S52" s="197">
        <f t="shared" si="19"/>
        <v>1.3791394567357772E-2</v>
      </c>
      <c r="T52" s="199">
        <f t="shared" si="23"/>
        <v>0.1229447101739006</v>
      </c>
      <c r="U52" s="196">
        <v>2775</v>
      </c>
      <c r="V52" s="196">
        <v>2505</v>
      </c>
      <c r="W52" s="196">
        <v>2138</v>
      </c>
      <c r="X52" s="196">
        <v>410</v>
      </c>
      <c r="Y52" s="196">
        <v>1664</v>
      </c>
      <c r="Z52" s="196">
        <v>1776</v>
      </c>
      <c r="AA52" s="197">
        <f t="shared" si="31"/>
        <v>6.7307692307692291E-2</v>
      </c>
      <c r="AB52" s="198">
        <f t="shared" si="20"/>
        <v>-0.29101796407185632</v>
      </c>
      <c r="AC52" s="196">
        <f t="shared" si="24"/>
        <v>112</v>
      </c>
      <c r="AD52" s="196">
        <f t="shared" si="25"/>
        <v>-729</v>
      </c>
      <c r="AE52" s="197">
        <f t="shared" si="21"/>
        <v>5.2981238794438165E-3</v>
      </c>
      <c r="AF52" s="199">
        <f t="shared" si="26"/>
        <v>2.1916509943875964E-3</v>
      </c>
      <c r="AG52" s="199">
        <f t="shared" si="26"/>
        <v>8.3060231292842446E-8</v>
      </c>
      <c r="AH52" s="50"/>
      <c r="AI52" s="50"/>
      <c r="AJ52" s="50"/>
    </row>
    <row r="53" spans="2:36" x14ac:dyDescent="0.25">
      <c r="B53" s="195" t="s">
        <v>219</v>
      </c>
      <c r="C53" s="196">
        <v>92113</v>
      </c>
      <c r="D53" s="196">
        <v>63463</v>
      </c>
      <c r="E53" s="196">
        <v>772</v>
      </c>
      <c r="F53" s="196">
        <v>94667</v>
      </c>
      <c r="G53" s="196">
        <v>94039</v>
      </c>
      <c r="H53" s="197">
        <f t="shared" si="27"/>
        <v>-6.6337794585230592E-3</v>
      </c>
      <c r="I53" s="198">
        <f t="shared" si="28"/>
        <v>2.0909100778391698E-2</v>
      </c>
      <c r="J53" s="197">
        <f t="shared" si="18"/>
        <v>1.6256181053326685E-2</v>
      </c>
      <c r="K53" s="199">
        <f t="shared" si="22"/>
        <v>9.1995233884032343E-2</v>
      </c>
      <c r="L53" s="196">
        <v>130840</v>
      </c>
      <c r="M53" s="196">
        <v>69954</v>
      </c>
      <c r="N53" s="196">
        <v>3658</v>
      </c>
      <c r="O53" s="196">
        <v>124812</v>
      </c>
      <c r="P53" s="196">
        <v>111519</v>
      </c>
      <c r="Q53" s="197">
        <f t="shared" si="29"/>
        <v>-0.10650418229016445</v>
      </c>
      <c r="R53" s="198">
        <f t="shared" si="30"/>
        <v>-0.14766890859064508</v>
      </c>
      <c r="S53" s="197">
        <f t="shared" si="19"/>
        <v>1.5437452631360376E-2</v>
      </c>
      <c r="T53" s="199">
        <f t="shared" si="23"/>
        <v>0.10909533797162244</v>
      </c>
      <c r="U53" s="196">
        <v>31950</v>
      </c>
      <c r="V53" s="196">
        <v>19697</v>
      </c>
      <c r="W53" s="196">
        <v>24015</v>
      </c>
      <c r="X53" s="196">
        <v>110</v>
      </c>
      <c r="Y53" s="196">
        <v>721</v>
      </c>
      <c r="Z53" s="196">
        <v>41253</v>
      </c>
      <c r="AA53" s="197">
        <f t="shared" si="31"/>
        <v>56.216366158113729</v>
      </c>
      <c r="AB53" s="198">
        <f t="shared" si="20"/>
        <v>1.0943798548002235</v>
      </c>
      <c r="AC53" s="196">
        <f t="shared" si="24"/>
        <v>40532</v>
      </c>
      <c r="AD53" s="196">
        <f t="shared" si="25"/>
        <v>21556</v>
      </c>
      <c r="AE53" s="197">
        <f t="shared" si="21"/>
        <v>0.12306503626052689</v>
      </c>
      <c r="AF53" s="199">
        <f t="shared" si="26"/>
        <v>4.0356441300077477E-2</v>
      </c>
      <c r="AG53" s="199">
        <f t="shared" si="26"/>
        <v>5.4994605991408599E-5</v>
      </c>
      <c r="AH53" s="50"/>
      <c r="AI53" s="50"/>
      <c r="AJ53" s="50"/>
    </row>
    <row r="54" spans="2:36" x14ac:dyDescent="0.25">
      <c r="B54" s="195" t="s">
        <v>231</v>
      </c>
      <c r="C54" s="196">
        <v>234</v>
      </c>
      <c r="D54" s="196">
        <v>80</v>
      </c>
      <c r="E54" s="196">
        <v>16</v>
      </c>
      <c r="F54" s="196">
        <v>623</v>
      </c>
      <c r="G54" s="196">
        <v>440</v>
      </c>
      <c r="H54" s="197">
        <f t="shared" si="27"/>
        <v>-0.2937399678972713</v>
      </c>
      <c r="I54" s="198">
        <f t="shared" si="28"/>
        <v>0.88034188034188032</v>
      </c>
      <c r="J54" s="197">
        <f t="shared" si="18"/>
        <v>7.6061205068787854E-5</v>
      </c>
      <c r="K54" s="199">
        <f t="shared" si="22"/>
        <v>1.4945246053096382E-3</v>
      </c>
      <c r="L54" s="196">
        <v>384</v>
      </c>
      <c r="M54" s="196">
        <v>203</v>
      </c>
      <c r="N54" s="196">
        <v>15</v>
      </c>
      <c r="O54" s="196">
        <v>516</v>
      </c>
      <c r="P54" s="196">
        <v>343</v>
      </c>
      <c r="Q54" s="197">
        <f t="shared" si="29"/>
        <v>-0.3352713178294574</v>
      </c>
      <c r="R54" s="198">
        <f t="shared" si="30"/>
        <v>-0.10677083333333337</v>
      </c>
      <c r="S54" s="197">
        <f t="shared" si="19"/>
        <v>4.748111310679444E-5</v>
      </c>
      <c r="T54" s="199">
        <f t="shared" si="23"/>
        <v>1.1650498627754681E-3</v>
      </c>
      <c r="U54" s="196">
        <v>82</v>
      </c>
      <c r="V54" s="196">
        <v>125</v>
      </c>
      <c r="W54" s="196">
        <v>6</v>
      </c>
      <c r="X54" s="196">
        <v>0</v>
      </c>
      <c r="Y54" s="196">
        <v>59</v>
      </c>
      <c r="Z54" s="196">
        <v>55</v>
      </c>
      <c r="AA54" s="197">
        <f t="shared" si="31"/>
        <v>-6.7796610169491567E-2</v>
      </c>
      <c r="AB54" s="198">
        <f t="shared" si="20"/>
        <v>-0.56000000000000005</v>
      </c>
      <c r="AC54" s="196">
        <f t="shared" si="24"/>
        <v>-4</v>
      </c>
      <c r="AD54" s="196">
        <f t="shared" si="25"/>
        <v>-70</v>
      </c>
      <c r="AE54" s="197">
        <f t="shared" si="21"/>
        <v>1.6407478230259567E-4</v>
      </c>
      <c r="AF54" s="199">
        <f t="shared" si="26"/>
        <v>1.8681557566370478E-4</v>
      </c>
      <c r="AG54" s="199">
        <f t="shared" si="26"/>
        <v>-2.3028114103384273E-7</v>
      </c>
      <c r="AH54" s="50"/>
      <c r="AI54" s="50"/>
      <c r="AJ54" s="50"/>
    </row>
    <row r="55" spans="2:36" x14ac:dyDescent="0.25">
      <c r="B55" s="195" t="s">
        <v>211</v>
      </c>
      <c r="C55" s="196">
        <v>69943</v>
      </c>
      <c r="D55" s="196">
        <v>29460</v>
      </c>
      <c r="E55" s="196">
        <v>19065</v>
      </c>
      <c r="F55" s="196">
        <v>52491</v>
      </c>
      <c r="G55" s="196">
        <v>68212</v>
      </c>
      <c r="H55" s="197">
        <f t="shared" si="27"/>
        <v>0.29949896172677226</v>
      </c>
      <c r="I55" s="198">
        <f t="shared" si="28"/>
        <v>-2.4748723960939634E-2</v>
      </c>
      <c r="J55" s="197">
        <f t="shared" si="18"/>
        <v>1.1791561182163993E-2</v>
      </c>
      <c r="K55" s="199">
        <f t="shared" si="22"/>
        <v>0.14800574560508947</v>
      </c>
      <c r="L55" s="196">
        <v>64290</v>
      </c>
      <c r="M55" s="196">
        <v>34167</v>
      </c>
      <c r="N55" s="196">
        <v>13680</v>
      </c>
      <c r="O55" s="196">
        <v>47763</v>
      </c>
      <c r="P55" s="196">
        <v>59695</v>
      </c>
      <c r="Q55" s="197">
        <f t="shared" si="29"/>
        <v>0.24981680380210625</v>
      </c>
      <c r="R55" s="198">
        <f t="shared" si="30"/>
        <v>-7.1473012910250433E-2</v>
      </c>
      <c r="S55" s="197">
        <f t="shared" si="19"/>
        <v>8.2635132562976499E-3</v>
      </c>
      <c r="T55" s="199">
        <f t="shared" si="23"/>
        <v>0.12952564041364886</v>
      </c>
      <c r="U55" s="196">
        <v>7050</v>
      </c>
      <c r="V55" s="196">
        <v>11225</v>
      </c>
      <c r="W55" s="196">
        <v>4802</v>
      </c>
      <c r="X55" s="196">
        <v>2154</v>
      </c>
      <c r="Y55" s="196">
        <v>2269</v>
      </c>
      <c r="Z55" s="196">
        <v>5115</v>
      </c>
      <c r="AA55" s="197">
        <f t="shared" si="31"/>
        <v>1.2542970471573383</v>
      </c>
      <c r="AB55" s="198">
        <f t="shared" si="20"/>
        <v>-0.54432071269487747</v>
      </c>
      <c r="AC55" s="196">
        <f t="shared" si="24"/>
        <v>2846</v>
      </c>
      <c r="AD55" s="196">
        <f t="shared" si="25"/>
        <v>-6110</v>
      </c>
      <c r="AE55" s="197">
        <f t="shared" si="21"/>
        <v>1.5258954754141397E-2</v>
      </c>
      <c r="AF55" s="199">
        <f t="shared" si="26"/>
        <v>1.1098478108984235E-2</v>
      </c>
      <c r="AG55" s="199">
        <f t="shared" si="26"/>
        <v>2.7215617438981981E-6</v>
      </c>
      <c r="AH55" s="50"/>
      <c r="AI55" s="50"/>
      <c r="AJ55" s="50"/>
    </row>
    <row r="56" spans="2:36" x14ac:dyDescent="0.25">
      <c r="B56" s="195" t="s">
        <v>225</v>
      </c>
      <c r="C56" s="196">
        <v>175270</v>
      </c>
      <c r="D56" s="196">
        <v>91085</v>
      </c>
      <c r="E56" s="196">
        <v>28064</v>
      </c>
      <c r="F56" s="196">
        <v>70109</v>
      </c>
      <c r="G56" s="196">
        <v>90090</v>
      </c>
      <c r="H56" s="197">
        <f t="shared" si="27"/>
        <v>0.2849990728722418</v>
      </c>
      <c r="I56" s="198">
        <f t="shared" si="28"/>
        <v>-0.48599303931077764</v>
      </c>
      <c r="J56" s="197">
        <f t="shared" si="18"/>
        <v>1.5573531737834313E-2</v>
      </c>
      <c r="K56" s="199">
        <f t="shared" si="22"/>
        <v>6.422457857298676E-2</v>
      </c>
      <c r="L56" s="196">
        <v>139032</v>
      </c>
      <c r="M56" s="196">
        <v>80005</v>
      </c>
      <c r="N56" s="196">
        <v>740</v>
      </c>
      <c r="O56" s="196">
        <v>79472</v>
      </c>
      <c r="P56" s="196">
        <v>68250</v>
      </c>
      <c r="Q56" s="197">
        <f t="shared" si="29"/>
        <v>-0.14120696597543791</v>
      </c>
      <c r="R56" s="198">
        <f t="shared" si="30"/>
        <v>-0.50910581736578631</v>
      </c>
      <c r="S56" s="197">
        <f t="shared" si="19"/>
        <v>9.4477725059437904E-3</v>
      </c>
      <c r="T56" s="199">
        <f t="shared" si="23"/>
        <v>4.8654983767414207E-2</v>
      </c>
      <c r="U56" s="196">
        <v>30742</v>
      </c>
      <c r="V56" s="196">
        <v>20724</v>
      </c>
      <c r="W56" s="196">
        <v>9707</v>
      </c>
      <c r="X56" s="196">
        <v>101</v>
      </c>
      <c r="Y56" s="196">
        <v>303</v>
      </c>
      <c r="Z56" s="196">
        <v>1350</v>
      </c>
      <c r="AA56" s="197">
        <f t="shared" si="31"/>
        <v>3.4554455445544559</v>
      </c>
      <c r="AB56" s="198">
        <f t="shared" si="20"/>
        <v>-0.93485813549507812</v>
      </c>
      <c r="AC56" s="196">
        <f t="shared" si="24"/>
        <v>1047</v>
      </c>
      <c r="AD56" s="196">
        <f t="shared" si="25"/>
        <v>-19374</v>
      </c>
      <c r="AE56" s="197">
        <f t="shared" si="21"/>
        <v>4.0272901110637114E-3</v>
      </c>
      <c r="AF56" s="199">
        <f t="shared" si="26"/>
        <v>9.6240627232247876E-4</v>
      </c>
      <c r="AG56" s="199">
        <f t="shared" si="26"/>
        <v>2.463364789442942E-6</v>
      </c>
      <c r="AH56" s="50"/>
      <c r="AI56" s="50"/>
      <c r="AJ56" s="50"/>
    </row>
    <row r="57" spans="2:36" x14ac:dyDescent="0.25">
      <c r="B57" s="195" t="s">
        <v>375</v>
      </c>
      <c r="C57" s="196">
        <v>6324</v>
      </c>
      <c r="D57" s="196">
        <v>2907</v>
      </c>
      <c r="E57" s="196">
        <v>1274</v>
      </c>
      <c r="F57" s="196">
        <v>4515</v>
      </c>
      <c r="G57" s="196">
        <v>5291</v>
      </c>
      <c r="H57" s="197">
        <f t="shared" si="27"/>
        <v>0.17187153931339982</v>
      </c>
      <c r="I57" s="198">
        <f t="shared" si="28"/>
        <v>-0.16334598355471219</v>
      </c>
      <c r="J57" s="197">
        <f t="shared" si="18"/>
        <v>9.1463599095217396E-4</v>
      </c>
      <c r="K57" s="199">
        <f t="shared" si="22"/>
        <v>4.8577383193014995E-2</v>
      </c>
      <c r="L57" s="196">
        <v>8495</v>
      </c>
      <c r="M57" s="196">
        <v>3355</v>
      </c>
      <c r="N57" s="196">
        <v>1695</v>
      </c>
      <c r="O57" s="196">
        <v>8006</v>
      </c>
      <c r="P57" s="196">
        <v>10408</v>
      </c>
      <c r="Q57" s="197">
        <f t="shared" si="29"/>
        <v>0.30002498126405186</v>
      </c>
      <c r="R57" s="198">
        <f t="shared" si="30"/>
        <v>0.2251912889935257</v>
      </c>
      <c r="S57" s="197">
        <f t="shared" si="19"/>
        <v>1.4407680035437799E-3</v>
      </c>
      <c r="T57" s="199">
        <f t="shared" si="23"/>
        <v>9.5557248964827077E-2</v>
      </c>
      <c r="U57" s="196">
        <v>648</v>
      </c>
      <c r="V57" s="196">
        <v>922</v>
      </c>
      <c r="W57" s="196">
        <v>417</v>
      </c>
      <c r="X57" s="196">
        <v>105</v>
      </c>
      <c r="Y57" s="196">
        <v>574</v>
      </c>
      <c r="Z57" s="196">
        <v>1104</v>
      </c>
      <c r="AA57" s="197">
        <f t="shared" si="31"/>
        <v>0.9233449477351916</v>
      </c>
      <c r="AB57" s="198">
        <f t="shared" si="20"/>
        <v>0.1973969631236443</v>
      </c>
      <c r="AC57" s="196">
        <f t="shared" si="24"/>
        <v>530</v>
      </c>
      <c r="AD57" s="196">
        <f t="shared" si="25"/>
        <v>182</v>
      </c>
      <c r="AE57" s="197">
        <f t="shared" si="21"/>
        <v>3.293428357492102E-3</v>
      </c>
      <c r="AF57" s="199">
        <f t="shared" ref="AF57:AG69" si="32">Z57/$G24</f>
        <v>1.013597260349434E-2</v>
      </c>
      <c r="AG57" s="199">
        <f t="shared" si="32"/>
        <v>8.4773542516474767E-6</v>
      </c>
      <c r="AH57" s="50"/>
      <c r="AI57" s="50"/>
      <c r="AJ57" s="50"/>
    </row>
    <row r="58" spans="2:36" x14ac:dyDescent="0.25">
      <c r="B58" s="195" t="s">
        <v>221</v>
      </c>
      <c r="C58" s="196">
        <v>39436</v>
      </c>
      <c r="D58" s="196">
        <v>31714</v>
      </c>
      <c r="E58" s="196">
        <v>195</v>
      </c>
      <c r="F58" s="196">
        <v>17266</v>
      </c>
      <c r="G58" s="196">
        <v>24048</v>
      </c>
      <c r="H58" s="197">
        <f t="shared" si="27"/>
        <v>0.39279508861345991</v>
      </c>
      <c r="I58" s="198">
        <f t="shared" si="28"/>
        <v>-0.39020184602900898</v>
      </c>
      <c r="J58" s="197">
        <f t="shared" si="18"/>
        <v>4.1570905897595689E-3</v>
      </c>
      <c r="K58" s="199">
        <f t="shared" si="22"/>
        <v>3.3008301488997235E-2</v>
      </c>
      <c r="L58" s="196">
        <v>30733</v>
      </c>
      <c r="M58" s="196">
        <v>23134</v>
      </c>
      <c r="N58" s="196">
        <v>680</v>
      </c>
      <c r="O58" s="196">
        <v>23696</v>
      </c>
      <c r="P58" s="196">
        <v>32755</v>
      </c>
      <c r="Q58" s="197">
        <f t="shared" si="29"/>
        <v>0.38230081026333562</v>
      </c>
      <c r="R58" s="198">
        <f t="shared" si="30"/>
        <v>6.5792470634171707E-2</v>
      </c>
      <c r="S58" s="197">
        <f t="shared" si="19"/>
        <v>4.5342386583470898E-3</v>
      </c>
      <c r="T58" s="199">
        <f t="shared" si="23"/>
        <v>4.4959535731541267E-2</v>
      </c>
      <c r="U58" s="196">
        <v>12278</v>
      </c>
      <c r="V58" s="196">
        <v>1424</v>
      </c>
      <c r="W58" s="196">
        <v>3065</v>
      </c>
      <c r="X58" s="196">
        <v>55</v>
      </c>
      <c r="Y58" s="196">
        <v>146</v>
      </c>
      <c r="Z58" s="196">
        <v>419</v>
      </c>
      <c r="AA58" s="197">
        <f t="shared" si="31"/>
        <v>1.8698630136986303</v>
      </c>
      <c r="AB58" s="198">
        <f t="shared" si="20"/>
        <v>-0.70575842696629221</v>
      </c>
      <c r="AC58" s="196">
        <f t="shared" si="24"/>
        <v>273</v>
      </c>
      <c r="AD58" s="196">
        <f t="shared" si="25"/>
        <v>-1005</v>
      </c>
      <c r="AE58" s="197">
        <f t="shared" si="21"/>
        <v>1.2499515233597742E-3</v>
      </c>
      <c r="AF58" s="199">
        <f t="shared" si="32"/>
        <v>5.7511969078051571E-4</v>
      </c>
      <c r="AG58" s="199">
        <f t="shared" si="32"/>
        <v>2.5665752702631964E-6</v>
      </c>
      <c r="AH58" s="50"/>
      <c r="AI58" s="50"/>
      <c r="AJ58" s="50"/>
    </row>
    <row r="59" spans="2:36" x14ac:dyDescent="0.25">
      <c r="B59" s="195" t="s">
        <v>244</v>
      </c>
      <c r="C59" s="196">
        <v>3095</v>
      </c>
      <c r="D59" s="196">
        <v>2162</v>
      </c>
      <c r="E59" s="196">
        <v>1440</v>
      </c>
      <c r="F59" s="196">
        <v>9428</v>
      </c>
      <c r="G59" s="196">
        <v>11238</v>
      </c>
      <c r="H59" s="197">
        <f t="shared" si="27"/>
        <v>0.19198133220195168</v>
      </c>
      <c r="I59" s="198">
        <f t="shared" si="28"/>
        <v>2.6310177705977384</v>
      </c>
      <c r="J59" s="197">
        <f t="shared" si="18"/>
        <v>1.9426723240069043E-3</v>
      </c>
      <c r="K59" s="199">
        <f t="shared" si="22"/>
        <v>9.1913598926938581E-2</v>
      </c>
      <c r="L59" s="196">
        <v>6644</v>
      </c>
      <c r="M59" s="196">
        <v>2649</v>
      </c>
      <c r="N59" s="196">
        <v>858</v>
      </c>
      <c r="O59" s="196">
        <v>7781</v>
      </c>
      <c r="P59" s="196">
        <v>11422</v>
      </c>
      <c r="Q59" s="197">
        <f t="shared" si="29"/>
        <v>0.46793471276185583</v>
      </c>
      <c r="R59" s="198">
        <f t="shared" si="30"/>
        <v>0.71914509331727872</v>
      </c>
      <c r="S59" s="197">
        <f t="shared" si="19"/>
        <v>1.5811349093463733E-3</v>
      </c>
      <c r="T59" s="199">
        <f t="shared" si="23"/>
        <v>9.3418502130583073E-2</v>
      </c>
      <c r="U59" s="196">
        <v>285</v>
      </c>
      <c r="V59" s="196">
        <v>739</v>
      </c>
      <c r="W59" s="196">
        <v>95</v>
      </c>
      <c r="X59" s="196">
        <v>70</v>
      </c>
      <c r="Y59" s="196">
        <v>511</v>
      </c>
      <c r="Z59" s="196">
        <v>362</v>
      </c>
      <c r="AA59" s="197">
        <f t="shared" si="31"/>
        <v>-0.2915851272015656</v>
      </c>
      <c r="AB59" s="198">
        <f t="shared" si="20"/>
        <v>-0.51014884979702302</v>
      </c>
      <c r="AC59" s="196">
        <f t="shared" si="24"/>
        <v>-149</v>
      </c>
      <c r="AD59" s="196">
        <f t="shared" si="25"/>
        <v>-377</v>
      </c>
      <c r="AE59" s="197">
        <f t="shared" si="21"/>
        <v>1.0799103853370842E-3</v>
      </c>
      <c r="AF59" s="199">
        <f t="shared" si="32"/>
        <v>2.9607334767353414E-3</v>
      </c>
      <c r="AG59" s="199">
        <f t="shared" si="32"/>
        <v>-2.3848227829386966E-6</v>
      </c>
      <c r="AH59" s="50"/>
      <c r="AI59" s="50"/>
      <c r="AJ59" s="50"/>
    </row>
    <row r="60" spans="2:36" x14ac:dyDescent="0.25">
      <c r="B60" s="195" t="s">
        <v>235</v>
      </c>
      <c r="C60" s="196">
        <v>11745</v>
      </c>
      <c r="D60" s="196">
        <v>1425</v>
      </c>
      <c r="E60" s="196">
        <v>1855</v>
      </c>
      <c r="F60" s="196">
        <v>7730</v>
      </c>
      <c r="G60" s="196">
        <v>8890</v>
      </c>
      <c r="H60" s="197">
        <f t="shared" si="27"/>
        <v>0.1500646830530401</v>
      </c>
      <c r="I60" s="198">
        <f t="shared" si="28"/>
        <v>-0.24308216262239246</v>
      </c>
      <c r="J60" s="197">
        <f t="shared" si="18"/>
        <v>1.5367820751398273E-3</v>
      </c>
      <c r="K60" s="199">
        <f t="shared" si="22"/>
        <v>6.9182340993455299E-2</v>
      </c>
      <c r="L60" s="196">
        <v>7850</v>
      </c>
      <c r="M60" s="196">
        <v>3053</v>
      </c>
      <c r="N60" s="196">
        <v>765</v>
      </c>
      <c r="O60" s="196">
        <v>7790</v>
      </c>
      <c r="P60" s="196">
        <v>10960</v>
      </c>
      <c r="Q60" s="197">
        <f t="shared" si="29"/>
        <v>0.40693196405648258</v>
      </c>
      <c r="R60" s="198">
        <f t="shared" si="30"/>
        <v>0.3961783439490445</v>
      </c>
      <c r="S60" s="197">
        <f t="shared" si="19"/>
        <v>1.517180756998446E-3</v>
      </c>
      <c r="T60" s="199">
        <f t="shared" si="23"/>
        <v>8.5291165049299233E-2</v>
      </c>
      <c r="U60" s="196">
        <v>130</v>
      </c>
      <c r="V60" s="196">
        <v>537</v>
      </c>
      <c r="W60" s="196">
        <v>90</v>
      </c>
      <c r="X60" s="196">
        <v>43</v>
      </c>
      <c r="Y60" s="196">
        <v>170</v>
      </c>
      <c r="Z60" s="196">
        <v>194</v>
      </c>
      <c r="AA60" s="197">
        <f t="shared" si="31"/>
        <v>0.14117647058823524</v>
      </c>
      <c r="AB60" s="198">
        <f t="shared" si="20"/>
        <v>-0.63873370577281197</v>
      </c>
      <c r="AC60" s="196">
        <f t="shared" si="24"/>
        <v>24</v>
      </c>
      <c r="AD60" s="196">
        <f t="shared" si="25"/>
        <v>-343</v>
      </c>
      <c r="AE60" s="197">
        <f t="shared" si="21"/>
        <v>5.7873650484915559E-4</v>
      </c>
      <c r="AF60" s="199">
        <f t="shared" si="32"/>
        <v>1.5097158776974499E-3</v>
      </c>
      <c r="AG60" s="199">
        <f t="shared" si="32"/>
        <v>1.0986410268265245E-6</v>
      </c>
      <c r="AH60" s="50"/>
      <c r="AI60" s="50"/>
      <c r="AJ60" s="50"/>
    </row>
    <row r="61" spans="2:36" x14ac:dyDescent="0.25">
      <c r="B61" s="195" t="s">
        <v>223</v>
      </c>
      <c r="C61" s="196">
        <v>13806</v>
      </c>
      <c r="D61" s="196">
        <v>10428</v>
      </c>
      <c r="E61" s="196">
        <v>160</v>
      </c>
      <c r="F61" s="196">
        <v>2443</v>
      </c>
      <c r="G61" s="196">
        <v>11969</v>
      </c>
      <c r="H61" s="197">
        <f t="shared" si="27"/>
        <v>3.8993041342611541</v>
      </c>
      <c r="I61" s="198">
        <f t="shared" si="28"/>
        <v>-0.13305809068520935</v>
      </c>
      <c r="J61" s="197">
        <f t="shared" si="18"/>
        <v>2.069037644246186E-3</v>
      </c>
      <c r="K61" s="199">
        <f t="shared" si="22"/>
        <v>1.0441538637356963E-2</v>
      </c>
      <c r="L61" s="196">
        <v>70664</v>
      </c>
      <c r="M61" s="196">
        <v>51186</v>
      </c>
      <c r="N61" s="196">
        <v>207</v>
      </c>
      <c r="O61" s="196">
        <v>37743</v>
      </c>
      <c r="P61" s="196">
        <v>45225</v>
      </c>
      <c r="Q61" s="197">
        <f t="shared" si="29"/>
        <v>0.19823543438518398</v>
      </c>
      <c r="R61" s="198">
        <f t="shared" si="30"/>
        <v>-0.35999943394090339</v>
      </c>
      <c r="S61" s="197">
        <f t="shared" si="19"/>
        <v>6.26044705613638E-3</v>
      </c>
      <c r="T61" s="199">
        <f t="shared" si="23"/>
        <v>3.9453470204233322E-2</v>
      </c>
      <c r="U61" s="196">
        <v>9736</v>
      </c>
      <c r="V61" s="196">
        <v>3332</v>
      </c>
      <c r="W61" s="196">
        <v>2656</v>
      </c>
      <c r="X61" s="196">
        <v>13</v>
      </c>
      <c r="Y61" s="196">
        <v>55</v>
      </c>
      <c r="Z61" s="196">
        <v>498</v>
      </c>
      <c r="AA61" s="197">
        <f t="shared" si="31"/>
        <v>8.0545454545454547</v>
      </c>
      <c r="AB61" s="198">
        <f t="shared" si="20"/>
        <v>-0.8505402160864346</v>
      </c>
      <c r="AC61" s="196">
        <f t="shared" si="24"/>
        <v>443</v>
      </c>
      <c r="AD61" s="196">
        <f t="shared" si="25"/>
        <v>-2834</v>
      </c>
      <c r="AE61" s="197">
        <f t="shared" si="21"/>
        <v>1.4856225743035026E-3</v>
      </c>
      <c r="AF61" s="199">
        <f t="shared" si="32"/>
        <v>4.3444617272986606E-4</v>
      </c>
      <c r="AG61" s="199">
        <f t="shared" si="32"/>
        <v>7.0266394494096633E-6</v>
      </c>
      <c r="AH61" s="50"/>
      <c r="AI61" s="50"/>
      <c r="AJ61" s="50"/>
    </row>
    <row r="62" spans="2:36" x14ac:dyDescent="0.25">
      <c r="B62" s="195" t="s">
        <v>215</v>
      </c>
      <c r="C62" s="196">
        <v>41790</v>
      </c>
      <c r="D62" s="196">
        <v>20900</v>
      </c>
      <c r="E62" s="196">
        <v>6715</v>
      </c>
      <c r="F62" s="196">
        <v>32456</v>
      </c>
      <c r="G62" s="196">
        <v>39208</v>
      </c>
      <c r="H62" s="197">
        <f t="shared" si="27"/>
        <v>0.20803549420754242</v>
      </c>
      <c r="I62" s="198">
        <f t="shared" si="28"/>
        <v>-6.1785116056472855E-2</v>
      </c>
      <c r="J62" s="197">
        <f t="shared" si="18"/>
        <v>6.777744837129623E-3</v>
      </c>
      <c r="K62" s="199">
        <f t="shared" si="22"/>
        <v>0.13372031554283803</v>
      </c>
      <c r="L62" s="196">
        <v>23233</v>
      </c>
      <c r="M62" s="196">
        <v>11760</v>
      </c>
      <c r="N62" s="196">
        <v>2526</v>
      </c>
      <c r="O62" s="196">
        <v>20533</v>
      </c>
      <c r="P62" s="196">
        <v>25418</v>
      </c>
      <c r="Q62" s="197">
        <f t="shared" si="29"/>
        <v>0.23790970632640129</v>
      </c>
      <c r="R62" s="198">
        <f t="shared" si="30"/>
        <v>9.4047260362415619E-2</v>
      </c>
      <c r="S62" s="197">
        <f t="shared" si="19"/>
        <v>3.5185858103454841E-3</v>
      </c>
      <c r="T62" s="199">
        <f t="shared" si="23"/>
        <v>8.6689017049272024E-2</v>
      </c>
      <c r="U62" s="196">
        <v>3878</v>
      </c>
      <c r="V62" s="196">
        <v>4911</v>
      </c>
      <c r="W62" s="196">
        <v>3260</v>
      </c>
      <c r="X62" s="196">
        <v>751</v>
      </c>
      <c r="Y62" s="196">
        <v>1512</v>
      </c>
      <c r="Z62" s="196">
        <v>2709</v>
      </c>
      <c r="AA62" s="197">
        <f t="shared" si="31"/>
        <v>0.79166666666666674</v>
      </c>
      <c r="AB62" s="198">
        <f t="shared" si="20"/>
        <v>-0.44838118509468539</v>
      </c>
      <c r="AC62" s="196">
        <f t="shared" si="24"/>
        <v>1197</v>
      </c>
      <c r="AD62" s="196">
        <f t="shared" si="25"/>
        <v>-2202</v>
      </c>
      <c r="AE62" s="197">
        <f t="shared" si="21"/>
        <v>8.0814288228678484E-3</v>
      </c>
      <c r="AF62" s="199">
        <f t="shared" si="32"/>
        <v>9.2391434096497724E-3</v>
      </c>
      <c r="AG62" s="199">
        <f t="shared" si="32"/>
        <v>2.7000080716030774E-6</v>
      </c>
      <c r="AH62" s="50"/>
      <c r="AI62" s="50"/>
      <c r="AJ62" s="50"/>
    </row>
    <row r="63" spans="2:36" x14ac:dyDescent="0.25">
      <c r="B63" s="195" t="s">
        <v>241</v>
      </c>
      <c r="C63" s="196">
        <v>19246</v>
      </c>
      <c r="D63" s="196">
        <v>7624</v>
      </c>
      <c r="E63" s="196">
        <v>16319</v>
      </c>
      <c r="F63" s="196">
        <v>34455</v>
      </c>
      <c r="G63" s="196">
        <v>40985</v>
      </c>
      <c r="H63" s="197">
        <f t="shared" si="27"/>
        <v>0.18952256566536052</v>
      </c>
      <c r="I63" s="198">
        <f t="shared" si="28"/>
        <v>1.1295334095396448</v>
      </c>
      <c r="J63" s="197">
        <f t="shared" si="18"/>
        <v>7.0849283857824319E-3</v>
      </c>
      <c r="K63" s="199">
        <f t="shared" si="22"/>
        <v>0.23578447164948454</v>
      </c>
      <c r="L63" s="196">
        <v>10531</v>
      </c>
      <c r="M63" s="196">
        <v>2994</v>
      </c>
      <c r="N63" s="196">
        <v>2023</v>
      </c>
      <c r="O63" s="196">
        <v>15556</v>
      </c>
      <c r="P63" s="196">
        <v>14597</v>
      </c>
      <c r="Q63" s="197">
        <f t="shared" si="29"/>
        <v>-6.1648238621753615E-2</v>
      </c>
      <c r="R63" s="198">
        <f t="shared" si="30"/>
        <v>0.38609818630709336</v>
      </c>
      <c r="S63" s="197">
        <f t="shared" si="19"/>
        <v>2.0206466706118903E-3</v>
      </c>
      <c r="T63" s="199">
        <f t="shared" si="23"/>
        <v>8.3975745581737843E-2</v>
      </c>
      <c r="U63" s="196">
        <v>271</v>
      </c>
      <c r="V63" s="196">
        <v>569</v>
      </c>
      <c r="W63" s="196">
        <v>194</v>
      </c>
      <c r="X63" s="196">
        <v>347</v>
      </c>
      <c r="Y63" s="196">
        <v>625</v>
      </c>
      <c r="Z63" s="196">
        <v>2245</v>
      </c>
      <c r="AA63" s="197">
        <f t="shared" si="31"/>
        <v>2.5920000000000001</v>
      </c>
      <c r="AB63" s="198">
        <f t="shared" si="20"/>
        <v>2.9455184534270651</v>
      </c>
      <c r="AC63" s="196">
        <f t="shared" si="24"/>
        <v>1620</v>
      </c>
      <c r="AD63" s="196">
        <f t="shared" si="25"/>
        <v>1676</v>
      </c>
      <c r="AE63" s="197">
        <f t="shared" si="21"/>
        <v>6.6972342958059499E-3</v>
      </c>
      <c r="AF63" s="199">
        <f t="shared" si="32"/>
        <v>1.291536266568483E-2</v>
      </c>
      <c r="AG63" s="199">
        <f t="shared" si="32"/>
        <v>1.4911634756995582E-5</v>
      </c>
      <c r="AH63" s="50"/>
      <c r="AI63" s="50"/>
      <c r="AJ63" s="50"/>
    </row>
    <row r="64" spans="2:36" x14ac:dyDescent="0.25">
      <c r="B64" s="195" t="s">
        <v>227</v>
      </c>
      <c r="C64" s="196">
        <v>3716</v>
      </c>
      <c r="D64" s="196">
        <v>1568</v>
      </c>
      <c r="E64" s="196">
        <v>2004</v>
      </c>
      <c r="F64" s="196">
        <v>8469</v>
      </c>
      <c r="G64" s="196">
        <v>11827</v>
      </c>
      <c r="H64" s="197">
        <f t="shared" si="27"/>
        <v>0.3965049002243477</v>
      </c>
      <c r="I64" s="198">
        <f t="shared" si="28"/>
        <v>2.1827233584499464</v>
      </c>
      <c r="J64" s="197">
        <f t="shared" si="18"/>
        <v>2.0444906189739862E-3</v>
      </c>
      <c r="K64" s="199">
        <f t="shared" si="22"/>
        <v>0.12893414296460226</v>
      </c>
      <c r="L64" s="196">
        <v>6849</v>
      </c>
      <c r="M64" s="196">
        <v>2334</v>
      </c>
      <c r="N64" s="196">
        <v>1730</v>
      </c>
      <c r="O64" s="196">
        <v>9310</v>
      </c>
      <c r="P64" s="196">
        <v>10918</v>
      </c>
      <c r="Q64" s="197">
        <f t="shared" si="29"/>
        <v>0.17271750805585384</v>
      </c>
      <c r="R64" s="198">
        <f t="shared" si="30"/>
        <v>0.59410132866111831</v>
      </c>
      <c r="S64" s="197">
        <f t="shared" si="19"/>
        <v>1.5113667431486345E-3</v>
      </c>
      <c r="T64" s="199">
        <f t="shared" si="23"/>
        <v>0.11902451787330071</v>
      </c>
      <c r="U64" s="196">
        <v>192</v>
      </c>
      <c r="V64" s="196">
        <v>401</v>
      </c>
      <c r="W64" s="196">
        <v>382</v>
      </c>
      <c r="X64" s="196">
        <v>73</v>
      </c>
      <c r="Y64" s="196">
        <v>534</v>
      </c>
      <c r="Z64" s="196">
        <v>1138</v>
      </c>
      <c r="AA64" s="197">
        <f t="shared" si="31"/>
        <v>1.1310861423220975</v>
      </c>
      <c r="AB64" s="198">
        <f t="shared" si="20"/>
        <v>1.8379052369077309</v>
      </c>
      <c r="AC64" s="196">
        <f t="shared" si="24"/>
        <v>604</v>
      </c>
      <c r="AD64" s="196">
        <f t="shared" si="25"/>
        <v>737</v>
      </c>
      <c r="AE64" s="197">
        <f t="shared" si="21"/>
        <v>3.3948564047337065E-3</v>
      </c>
      <c r="AF64" s="199">
        <f t="shared" si="32"/>
        <v>1.2406109300221305E-2</v>
      </c>
      <c r="AG64" s="199">
        <f t="shared" si="32"/>
        <v>1.2330736651681556E-5</v>
      </c>
      <c r="AH64" s="50"/>
      <c r="AI64" s="50"/>
      <c r="AJ64" s="50"/>
    </row>
    <row r="65" spans="2:36" x14ac:dyDescent="0.25">
      <c r="B65" s="195" t="s">
        <v>237</v>
      </c>
      <c r="C65" s="196">
        <v>5525</v>
      </c>
      <c r="D65" s="196">
        <v>1949</v>
      </c>
      <c r="E65" s="196">
        <v>558</v>
      </c>
      <c r="F65" s="196">
        <v>10560</v>
      </c>
      <c r="G65" s="196">
        <v>25676</v>
      </c>
      <c r="H65" s="197">
        <f t="shared" si="27"/>
        <v>1.4314393939393941</v>
      </c>
      <c r="I65" s="198">
        <f t="shared" si="28"/>
        <v>3.6472398190045245</v>
      </c>
      <c r="J65" s="197">
        <f t="shared" si="18"/>
        <v>4.4385170485140837E-3</v>
      </c>
      <c r="K65" s="199">
        <f t="shared" si="22"/>
        <v>0.25429587299071993</v>
      </c>
      <c r="L65" s="196">
        <v>4413</v>
      </c>
      <c r="M65" s="196">
        <v>2227</v>
      </c>
      <c r="N65" s="196">
        <v>654</v>
      </c>
      <c r="O65" s="196">
        <v>3216</v>
      </c>
      <c r="P65" s="196">
        <v>8742</v>
      </c>
      <c r="Q65" s="197">
        <f t="shared" si="29"/>
        <v>1.7182835820895521</v>
      </c>
      <c r="R65" s="198">
        <f t="shared" si="30"/>
        <v>0.98096532970768191</v>
      </c>
      <c r="S65" s="197">
        <f t="shared" si="19"/>
        <v>1.2101454541679211E-3</v>
      </c>
      <c r="T65" s="199">
        <f t="shared" si="23"/>
        <v>8.6581029821034175E-2</v>
      </c>
      <c r="U65" s="196">
        <v>232</v>
      </c>
      <c r="V65" s="196">
        <v>638</v>
      </c>
      <c r="W65" s="196">
        <v>84</v>
      </c>
      <c r="X65" s="196">
        <v>54</v>
      </c>
      <c r="Y65" s="196">
        <v>99</v>
      </c>
      <c r="Z65" s="196">
        <v>530</v>
      </c>
      <c r="AA65" s="197">
        <f t="shared" si="31"/>
        <v>4.3535353535353538</v>
      </c>
      <c r="AB65" s="198">
        <f t="shared" si="20"/>
        <v>-0.16927899686520376</v>
      </c>
      <c r="AC65" s="196">
        <f t="shared" si="24"/>
        <v>431</v>
      </c>
      <c r="AD65" s="196">
        <f t="shared" si="25"/>
        <v>-108</v>
      </c>
      <c r="AE65" s="197">
        <f t="shared" si="21"/>
        <v>1.5810842658250128E-3</v>
      </c>
      <c r="AF65" s="199">
        <f t="shared" si="32"/>
        <v>5.2491358733868813E-3</v>
      </c>
      <c r="AG65" s="199">
        <f t="shared" si="32"/>
        <v>4.3117544528868801E-5</v>
      </c>
      <c r="AH65" s="50"/>
      <c r="AI65" s="50"/>
      <c r="AJ65" s="50"/>
    </row>
    <row r="66" spans="2:36" x14ac:dyDescent="0.25">
      <c r="B66" s="195" t="s">
        <v>233</v>
      </c>
      <c r="C66" s="196">
        <v>6173</v>
      </c>
      <c r="D66" s="196">
        <v>3008</v>
      </c>
      <c r="E66" s="196">
        <v>11976</v>
      </c>
      <c r="F66" s="196">
        <v>7780</v>
      </c>
      <c r="G66" s="196">
        <v>8791</v>
      </c>
      <c r="H66" s="197">
        <f t="shared" si="27"/>
        <v>0.12994858611825189</v>
      </c>
      <c r="I66" s="198">
        <f t="shared" si="28"/>
        <v>0.42410497327069496</v>
      </c>
      <c r="J66" s="197">
        <f t="shared" si="18"/>
        <v>1.5196683039993501E-3</v>
      </c>
      <c r="K66" s="199">
        <f t="shared" si="22"/>
        <v>0.12889084377978155</v>
      </c>
      <c r="L66" s="196">
        <v>6852</v>
      </c>
      <c r="M66" s="196">
        <v>3952</v>
      </c>
      <c r="N66" s="196">
        <v>9176</v>
      </c>
      <c r="O66" s="196">
        <v>12632</v>
      </c>
      <c r="P66" s="196">
        <v>13754</v>
      </c>
      <c r="Q66" s="197">
        <f t="shared" si="29"/>
        <v>8.8822039265357811E-2</v>
      </c>
      <c r="R66" s="198">
        <f t="shared" si="30"/>
        <v>1.0072971395213077</v>
      </c>
      <c r="S66" s="197">
        <f t="shared" si="19"/>
        <v>1.9039511069121012E-3</v>
      </c>
      <c r="T66" s="199">
        <f t="shared" si="23"/>
        <v>0.2016567700315226</v>
      </c>
      <c r="U66" s="196">
        <v>68</v>
      </c>
      <c r="V66" s="196">
        <v>159</v>
      </c>
      <c r="W66" s="196">
        <v>118</v>
      </c>
      <c r="X66" s="196">
        <v>8</v>
      </c>
      <c r="Y66" s="196">
        <v>33</v>
      </c>
      <c r="Z66" s="196">
        <v>54</v>
      </c>
      <c r="AA66" s="197">
        <f t="shared" si="31"/>
        <v>0.63636363636363646</v>
      </c>
      <c r="AB66" s="198">
        <f t="shared" si="20"/>
        <v>-0.66037735849056611</v>
      </c>
      <c r="AC66" s="196">
        <f t="shared" si="24"/>
        <v>21</v>
      </c>
      <c r="AD66" s="196">
        <f t="shared" si="25"/>
        <v>-105</v>
      </c>
      <c r="AE66" s="197">
        <f t="shared" si="21"/>
        <v>1.6109160444254848E-4</v>
      </c>
      <c r="AF66" s="199">
        <f t="shared" si="32"/>
        <v>7.917308115240818E-4</v>
      </c>
      <c r="AG66" s="199">
        <f t="shared" si="32"/>
        <v>9.3301610785666215E-6</v>
      </c>
      <c r="AH66" s="50"/>
      <c r="AI66" s="50"/>
      <c r="AJ66" s="50"/>
    </row>
    <row r="67" spans="2:36" x14ac:dyDescent="0.25">
      <c r="B67" s="195" t="s">
        <v>239</v>
      </c>
      <c r="C67" s="196">
        <v>4098</v>
      </c>
      <c r="D67" s="196">
        <v>2092</v>
      </c>
      <c r="E67" s="196">
        <v>1001</v>
      </c>
      <c r="F67" s="196">
        <v>1941</v>
      </c>
      <c r="G67" s="196">
        <v>2633</v>
      </c>
      <c r="H67" s="197">
        <f t="shared" si="27"/>
        <v>0.35651725914477073</v>
      </c>
      <c r="I67" s="198">
        <f t="shared" si="28"/>
        <v>-0.35749145924841386</v>
      </c>
      <c r="J67" s="197">
        <f t="shared" si="18"/>
        <v>4.5515716578663277E-4</v>
      </c>
      <c r="K67" s="199">
        <f t="shared" si="22"/>
        <v>6.4125669751583056E-2</v>
      </c>
      <c r="L67" s="196">
        <v>3595</v>
      </c>
      <c r="M67" s="196">
        <v>2470</v>
      </c>
      <c r="N67" s="196">
        <v>550</v>
      </c>
      <c r="O67" s="196">
        <v>3550</v>
      </c>
      <c r="P67" s="196">
        <v>2340</v>
      </c>
      <c r="Q67" s="197">
        <f t="shared" si="29"/>
        <v>-0.3408450704225352</v>
      </c>
      <c r="R67" s="198">
        <f t="shared" si="30"/>
        <v>-0.34909596662030595</v>
      </c>
      <c r="S67" s="197">
        <f t="shared" si="19"/>
        <v>3.239236287752157E-4</v>
      </c>
      <c r="T67" s="199">
        <f t="shared" si="23"/>
        <v>5.6989771066731615E-2</v>
      </c>
      <c r="U67" s="196">
        <v>231</v>
      </c>
      <c r="V67" s="196">
        <v>572</v>
      </c>
      <c r="W67" s="196">
        <v>188</v>
      </c>
      <c r="X67" s="196">
        <v>148</v>
      </c>
      <c r="Y67" s="196">
        <v>122</v>
      </c>
      <c r="Z67" s="196">
        <v>413</v>
      </c>
      <c r="AA67" s="197">
        <f t="shared" si="31"/>
        <v>2.3852459016393444</v>
      </c>
      <c r="AB67" s="198">
        <f t="shared" si="20"/>
        <v>-0.27797202797202802</v>
      </c>
      <c r="AC67" s="196">
        <f t="shared" si="24"/>
        <v>291</v>
      </c>
      <c r="AD67" s="196">
        <f t="shared" si="25"/>
        <v>-159</v>
      </c>
      <c r="AE67" s="197">
        <f t="shared" si="21"/>
        <v>1.2320524561994911E-3</v>
      </c>
      <c r="AF67" s="199">
        <f t="shared" si="32"/>
        <v>1.0058451047247929E-2</v>
      </c>
      <c r="AG67" s="199">
        <f t="shared" si="32"/>
        <v>5.8091717039438489E-5</v>
      </c>
      <c r="AH67" s="50"/>
      <c r="AI67" s="50"/>
      <c r="AJ67" s="50"/>
    </row>
    <row r="68" spans="2:36" x14ac:dyDescent="0.25">
      <c r="B68" s="195" t="s">
        <v>217</v>
      </c>
      <c r="C68" s="196">
        <v>996</v>
      </c>
      <c r="D68" s="196">
        <v>510</v>
      </c>
      <c r="E68" s="196">
        <v>268</v>
      </c>
      <c r="F68" s="196">
        <v>1173</v>
      </c>
      <c r="G68" s="196">
        <v>1525</v>
      </c>
      <c r="H68" s="197">
        <f t="shared" si="27"/>
        <v>0.30008525149190102</v>
      </c>
      <c r="I68" s="198">
        <f t="shared" si="28"/>
        <v>0.53112449799196781</v>
      </c>
      <c r="J68" s="197">
        <f t="shared" si="18"/>
        <v>2.6362122211341242E-4</v>
      </c>
      <c r="K68" s="199">
        <f t="shared" si="22"/>
        <v>5.3697183098591547E-2</v>
      </c>
      <c r="L68" s="196">
        <v>3871</v>
      </c>
      <c r="M68" s="196">
        <v>3202</v>
      </c>
      <c r="N68" s="196">
        <v>172</v>
      </c>
      <c r="O68" s="196">
        <v>2784</v>
      </c>
      <c r="P68" s="196">
        <v>4584</v>
      </c>
      <c r="Q68" s="197">
        <f t="shared" si="29"/>
        <v>0.64655172413793105</v>
      </c>
      <c r="R68" s="198">
        <f t="shared" si="30"/>
        <v>0.18419013174890209</v>
      </c>
      <c r="S68" s="197">
        <f t="shared" si="19"/>
        <v>6.3455808303657633E-4</v>
      </c>
      <c r="T68" s="199">
        <f t="shared" si="23"/>
        <v>0.16140845070422535</v>
      </c>
      <c r="U68" s="196">
        <v>284</v>
      </c>
      <c r="V68" s="196">
        <v>263</v>
      </c>
      <c r="W68" s="196">
        <v>207</v>
      </c>
      <c r="X68" s="196">
        <v>15</v>
      </c>
      <c r="Y68" s="196">
        <v>131</v>
      </c>
      <c r="Z68" s="196">
        <v>196</v>
      </c>
      <c r="AA68" s="197">
        <f t="shared" si="31"/>
        <v>0.49618320610687028</v>
      </c>
      <c r="AB68" s="198">
        <f t="shared" si="20"/>
        <v>-0.25475285171102657</v>
      </c>
      <c r="AC68" s="196">
        <f t="shared" si="24"/>
        <v>65</v>
      </c>
      <c r="AD68" s="196">
        <f t="shared" si="25"/>
        <v>-67</v>
      </c>
      <c r="AE68" s="197">
        <f t="shared" si="21"/>
        <v>5.8470286056924996E-4</v>
      </c>
      <c r="AF68" s="199">
        <f t="shared" si="32"/>
        <v>6.9014084507042252E-3</v>
      </c>
      <c r="AG68" s="199">
        <f t="shared" si="32"/>
        <v>1.7471239651650361E-5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242267</v>
      </c>
      <c r="D69" s="202">
        <f>D44-SUM(D45:D68)</f>
        <v>119710</v>
      </c>
      <c r="E69" s="202">
        <f>E44-SUM(E45:E68)</f>
        <v>23398</v>
      </c>
      <c r="F69" s="202">
        <f>F44-SUM(F45:F68)</f>
        <v>146644</v>
      </c>
      <c r="G69" s="202">
        <f>G44-SUM(G45:G68)</f>
        <v>169367</v>
      </c>
      <c r="H69" s="203">
        <f t="shared" si="27"/>
        <v>0.15495349281252557</v>
      </c>
      <c r="I69" s="204">
        <f t="shared" si="28"/>
        <v>-0.30090767624150216</v>
      </c>
      <c r="J69" s="203">
        <f t="shared" si="18"/>
        <v>2.9277859361103165E-2</v>
      </c>
      <c r="K69" s="205">
        <f t="shared" si="22"/>
        <v>0.12080936647607309</v>
      </c>
      <c r="L69" s="202">
        <f>L44-SUM(L45:L68)</f>
        <v>103845</v>
      </c>
      <c r="M69" s="202">
        <f>M44-SUM(M45:M68)</f>
        <v>49799</v>
      </c>
      <c r="N69" s="202">
        <f>N44-SUM(N45:N68)</f>
        <v>17568</v>
      </c>
      <c r="O69" s="202">
        <f>O44-SUM(O45:O68)</f>
        <v>105029</v>
      </c>
      <c r="P69" s="202">
        <f>P44-SUM(P45:P68)</f>
        <v>105492</v>
      </c>
      <c r="Q69" s="203">
        <f t="shared" si="29"/>
        <v>4.4083062773139225E-3</v>
      </c>
      <c r="R69" s="204">
        <f t="shared" si="30"/>
        <v>1.5860176224180345E-2</v>
      </c>
      <c r="S69" s="203">
        <f t="shared" si="19"/>
        <v>1.4603141643912416E-2</v>
      </c>
      <c r="T69" s="205">
        <f t="shared" si="23"/>
        <v>7.5247372205293248E-2</v>
      </c>
      <c r="U69" s="202">
        <f t="shared" ref="U69:Z69" si="33">U44-SUM(U45:U68)</f>
        <v>12960</v>
      </c>
      <c r="V69" s="202">
        <f t="shared" si="33"/>
        <v>13105</v>
      </c>
      <c r="W69" s="202">
        <f t="shared" si="33"/>
        <v>7048</v>
      </c>
      <c r="X69" s="202">
        <f t="shared" si="33"/>
        <v>2645</v>
      </c>
      <c r="Y69" s="202">
        <f t="shared" si="33"/>
        <v>13835</v>
      </c>
      <c r="Z69" s="202">
        <f t="shared" si="33"/>
        <v>14275</v>
      </c>
      <c r="AA69" s="203">
        <f t="shared" si="31"/>
        <v>3.1803397181062509E-2</v>
      </c>
      <c r="AB69" s="204">
        <f t="shared" si="20"/>
        <v>8.9278901182754611E-2</v>
      </c>
      <c r="AC69" s="202">
        <f>Z69-Y69</f>
        <v>440</v>
      </c>
      <c r="AD69" s="202">
        <f t="shared" si="25"/>
        <v>1170</v>
      </c>
      <c r="AE69" s="203">
        <f t="shared" si="21"/>
        <v>4.2584863952173695E-2</v>
      </c>
      <c r="AF69" s="205">
        <f t="shared" si="32"/>
        <v>1.018234783898837E-2</v>
      </c>
      <c r="AG69" s="205">
        <f t="shared" si="32"/>
        <v>2.2685341685399695E-8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1ABCE-464F-4837-84F4-6253D8C1C5BD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443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</row>
    <row r="4" spans="1:34" ht="6" customHeight="1" x14ac:dyDescent="0.25"/>
    <row r="5" spans="1:34" ht="15.75" x14ac:dyDescent="0.25">
      <c r="B5" s="180"/>
      <c r="C5" s="329" t="s">
        <v>98</v>
      </c>
      <c r="D5" s="326"/>
      <c r="E5" s="326"/>
      <c r="F5" s="326"/>
      <c r="G5" s="326"/>
      <c r="H5" s="326"/>
      <c r="I5" s="326"/>
      <c r="J5" s="326"/>
      <c r="K5" s="327"/>
      <c r="L5" s="325" t="s">
        <v>102</v>
      </c>
      <c r="M5" s="326"/>
      <c r="N5" s="326"/>
      <c r="O5" s="326"/>
      <c r="P5" s="326"/>
      <c r="Q5" s="326"/>
      <c r="R5" s="326"/>
      <c r="S5" s="326"/>
      <c r="T5" s="327"/>
      <c r="U5" s="325" t="s">
        <v>101</v>
      </c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7"/>
    </row>
    <row r="6" spans="1:34" s="185" customFormat="1" ht="72" customHeight="1" x14ac:dyDescent="0.25">
      <c r="B6" s="181"/>
      <c r="C6" s="225">
        <v>2018</v>
      </c>
      <c r="D6" s="225">
        <v>2019</v>
      </c>
      <c r="E6" s="225">
        <v>2020</v>
      </c>
      <c r="F6" s="225">
        <v>2021</v>
      </c>
      <c r="G6" s="225">
        <v>2022</v>
      </c>
      <c r="H6" s="183" t="str">
        <f>CONCATENATE("var. ",RIGHT(G6,2),"/",RIGHT(F6,2))</f>
        <v>var. 22/21</v>
      </c>
      <c r="I6" s="183" t="str">
        <f>CONCATENATE("var. ",RIGHT(G6,2),"/",RIGHT(D6,2))</f>
        <v>var. 22/19</v>
      </c>
      <c r="J6" s="183" t="str">
        <f>CONCATENATE("Cuota s/ total lugares de residencia ",RIGHT(G6,4))</f>
        <v>Cuota s/ total lugares de residencia 2022</v>
      </c>
      <c r="K6" s="184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3" t="str">
        <f>CONCATENATE("var. ",RIGHT(P6,2),"/",RIGHT(O6,2))</f>
        <v>var. 22/21</v>
      </c>
      <c r="R6" s="183" t="str">
        <f>CONCATENATE("var. ",RIGHT(P6,2),"/",RIGHT(M6,2))</f>
        <v>var. 22/19</v>
      </c>
      <c r="S6" s="183" t="str">
        <f>CONCATENATE("Cuota s/ total lugares de residencia ",RIGHT(P6,4))</f>
        <v>Cuota s/ total lugares de residencia 2022</v>
      </c>
      <c r="T6" s="184" t="str">
        <f>CONCATENATE("cuota s/ Canarias ",RIGHT(P6,4))</f>
        <v>cuota s/ Canarias 2022</v>
      </c>
      <c r="U6" s="225">
        <v>2017</v>
      </c>
      <c r="V6" s="225">
        <v>2018</v>
      </c>
      <c r="W6" s="225">
        <v>2019</v>
      </c>
      <c r="X6" s="225">
        <v>2020</v>
      </c>
      <c r="Y6" s="225">
        <v>2021</v>
      </c>
      <c r="Z6" s="225">
        <v>2022</v>
      </c>
      <c r="AA6" s="183" t="str">
        <f>CONCATENATE("var. ",RIGHT(Z6,2),"/",RIGHT(Y6,2))</f>
        <v>var. 22/21</v>
      </c>
      <c r="AB6" s="183" t="str">
        <f>CONCATENATE("var. ",RIGHT(Z6,2),"/",RIGHT(W6,2))</f>
        <v>var. 22/19</v>
      </c>
      <c r="AC6" s="182" t="str">
        <f>CONCATENATE("dif. ",RIGHT(Z6,2),"/",RIGHT(Y6,2))</f>
        <v>dif. 22/21</v>
      </c>
      <c r="AD6" s="182" t="str">
        <f>CONCATENATE("dif. ",RIGHT(Z6,2),"/",RIGHT(W6,2))</f>
        <v>dif. 22/19</v>
      </c>
      <c r="AE6" s="183" t="str">
        <f>CONCATENATE("Cuota s/ total lugares de residencia ",RIGHT(Z6,4))</f>
        <v>Cuota s/ total lugares de residencia 2022</v>
      </c>
      <c r="AF6" s="184" t="str">
        <f>CONCATENATE("cuota s/ Canarias ",RIGHT(W6,4))</f>
        <v>cuota s/ Canarias 2019</v>
      </c>
      <c r="AG6" s="184" t="str">
        <f>CONCATENATE("cuota s/ Canarias ",RIGHT(Z6,4))</f>
        <v>cuota s/ Canarias 2022</v>
      </c>
    </row>
    <row r="7" spans="1:34" x14ac:dyDescent="0.25">
      <c r="A7" s="1"/>
      <c r="B7" s="186" t="s">
        <v>133</v>
      </c>
      <c r="C7" s="187">
        <v>102297590</v>
      </c>
      <c r="D7" s="187">
        <v>97964361</v>
      </c>
      <c r="E7" s="187">
        <v>29252005</v>
      </c>
      <c r="F7" s="187">
        <v>40204828</v>
      </c>
      <c r="G7" s="187">
        <v>86708053</v>
      </c>
      <c r="H7" s="188">
        <f>IFERROR(G7/F7-1,"-")</f>
        <v>1.1566577277733909</v>
      </c>
      <c r="I7" s="188">
        <f>IFERROR(G7/D7-1,"-")</f>
        <v>-0.11490207137675301</v>
      </c>
      <c r="J7" s="188">
        <f>G7/G$7</f>
        <v>1</v>
      </c>
      <c r="K7" s="189">
        <f>G7/$G7</f>
        <v>1</v>
      </c>
      <c r="L7" s="187">
        <v>30413909</v>
      </c>
      <c r="M7" s="187">
        <v>28845156</v>
      </c>
      <c r="N7" s="187">
        <v>8778034</v>
      </c>
      <c r="O7" s="187">
        <v>11489687</v>
      </c>
      <c r="P7" s="187">
        <v>23157953</v>
      </c>
      <c r="Q7" s="188">
        <f>IFERROR(P7/O7-1,"-")</f>
        <v>1.0155425469814801</v>
      </c>
      <c r="R7" s="188">
        <f>IFERROR(P7/M7-1,"-")</f>
        <v>-0.19716319093576751</v>
      </c>
      <c r="S7" s="188">
        <f>P7/P$7</f>
        <v>1</v>
      </c>
      <c r="T7" s="189">
        <f>P7/$G7</f>
        <v>0.26707961024104648</v>
      </c>
      <c r="U7" s="187">
        <v>36596780</v>
      </c>
      <c r="V7" s="187">
        <v>34510831</v>
      </c>
      <c r="W7" s="187">
        <v>34034766</v>
      </c>
      <c r="X7" s="187">
        <v>10243785</v>
      </c>
      <c r="Y7" s="187">
        <v>13903380</v>
      </c>
      <c r="Z7" s="187">
        <v>31405937</v>
      </c>
      <c r="AA7" s="188">
        <f>IFERROR(Z7/Y7-1,"-")</f>
        <v>1.2588706487199515</v>
      </c>
      <c r="AB7" s="188">
        <f>IFERROR(Z7/W7-1,"-")</f>
        <v>-7.7239520318723498E-2</v>
      </c>
      <c r="AC7" s="187">
        <f>Z7-Y7</f>
        <v>17502557</v>
      </c>
      <c r="AD7" s="187">
        <f>Z7-W7</f>
        <v>-2628829</v>
      </c>
      <c r="AE7" s="188">
        <f>Z7/Z$7</f>
        <v>1</v>
      </c>
      <c r="AF7" s="189">
        <f>W7/$D7</f>
        <v>0.34741987445822264</v>
      </c>
      <c r="AG7" s="189">
        <f>Z7/$G7</f>
        <v>0.36220323157296591</v>
      </c>
      <c r="AH7" s="149"/>
    </row>
    <row r="8" spans="1:34" x14ac:dyDescent="0.25">
      <c r="A8" s="1" t="s">
        <v>165</v>
      </c>
      <c r="B8" s="190" t="s">
        <v>166</v>
      </c>
      <c r="C8" s="191">
        <v>11046717</v>
      </c>
      <c r="D8" s="191">
        <v>11591196</v>
      </c>
      <c r="E8" s="191">
        <v>4891619</v>
      </c>
      <c r="F8" s="191">
        <v>8666107</v>
      </c>
      <c r="G8" s="191">
        <v>11299475</v>
      </c>
      <c r="H8" s="192">
        <f>IFERROR(G8/F8-1,"-")</f>
        <v>0.30386977682135696</v>
      </c>
      <c r="I8" s="193">
        <f t="shared" ref="I8:I36" si="0">IFERROR(G8/D8-1,"-")</f>
        <v>-2.5167463305771021E-2</v>
      </c>
      <c r="J8" s="192">
        <f>G8/G$7</f>
        <v>0.13031632713515087</v>
      </c>
      <c r="K8" s="194">
        <f>G8/$G8</f>
        <v>1</v>
      </c>
      <c r="L8" s="191">
        <v>3138033</v>
      </c>
      <c r="M8" s="191">
        <v>3587406</v>
      </c>
      <c r="N8" s="191">
        <v>1667908</v>
      </c>
      <c r="O8" s="191">
        <v>2891677</v>
      </c>
      <c r="P8" s="191">
        <v>3387033</v>
      </c>
      <c r="Q8" s="192">
        <f>IFERROR(P8/O8-1,"-")</f>
        <v>0.17130405643507207</v>
      </c>
      <c r="R8" s="193">
        <f t="shared" ref="R8:R36" si="1">IFERROR(P8/M8-1,"-")</f>
        <v>-5.5854564551656494E-2</v>
      </c>
      <c r="S8" s="192">
        <f>P8/P$7</f>
        <v>0.14625787521030031</v>
      </c>
      <c r="T8" s="194">
        <f>P8/$G8</f>
        <v>0.29975136012956355</v>
      </c>
      <c r="U8" s="191">
        <v>4389480</v>
      </c>
      <c r="V8" s="191">
        <v>4630328</v>
      </c>
      <c r="W8" s="191">
        <v>4613933</v>
      </c>
      <c r="X8" s="191">
        <v>1666329</v>
      </c>
      <c r="Y8" s="191">
        <v>2851484</v>
      </c>
      <c r="Z8" s="191">
        <v>4154268</v>
      </c>
      <c r="AA8" s="192">
        <f>IFERROR(Z8/Y8-1,"-")</f>
        <v>0.45687929513193826</v>
      </c>
      <c r="AB8" s="193">
        <f t="shared" ref="AB8:AB36" si="2">IFERROR(Z8/W8-1,"-")</f>
        <v>-9.9625417187462428E-2</v>
      </c>
      <c r="AC8" s="191">
        <f t="shared" ref="AC8:AC35" si="3">Z8-Y8</f>
        <v>1302784</v>
      </c>
      <c r="AD8" s="191">
        <f t="shared" ref="AD8:AD36" si="4">Z8-W8</f>
        <v>-459665</v>
      </c>
      <c r="AE8" s="192">
        <f>Z8/Z$7</f>
        <v>0.13227651829015641</v>
      </c>
      <c r="AF8" s="194">
        <f t="shared" ref="AF8:AF36" si="5">W8/$D8</f>
        <v>0.39805495481225578</v>
      </c>
      <c r="AG8" s="194">
        <f t="shared" ref="AG8:AG15" si="6">Z8/$G8</f>
        <v>0.36765141743311081</v>
      </c>
      <c r="AH8" s="149"/>
    </row>
    <row r="9" spans="1:34" x14ac:dyDescent="0.25">
      <c r="A9" s="207" t="s">
        <v>98</v>
      </c>
      <c r="B9" s="195" t="s">
        <v>98</v>
      </c>
      <c r="C9" s="196">
        <v>4610657</v>
      </c>
      <c r="D9" s="196">
        <v>4629624</v>
      </c>
      <c r="E9" s="196">
        <v>2284241</v>
      </c>
      <c r="F9" s="196">
        <v>4058445</v>
      </c>
      <c r="G9" s="196">
        <v>4401902</v>
      </c>
      <c r="H9" s="197">
        <f>IFERROR(G9/F9-1,"-")</f>
        <v>8.4627733035682384E-2</v>
      </c>
      <c r="I9" s="198">
        <f t="shared" si="0"/>
        <v>-4.9188011812622334E-2</v>
      </c>
      <c r="J9" s="197">
        <f>G9/G$7</f>
        <v>5.0766933954796561E-2</v>
      </c>
      <c r="K9" s="199">
        <f>G9/$G9</f>
        <v>1</v>
      </c>
      <c r="L9" s="196">
        <v>1791580</v>
      </c>
      <c r="M9" s="196">
        <v>1971743</v>
      </c>
      <c r="N9" s="196">
        <v>1115181</v>
      </c>
      <c r="O9" s="196">
        <v>1845642</v>
      </c>
      <c r="P9" s="196">
        <v>1792837</v>
      </c>
      <c r="Q9" s="197">
        <f>IFERROR(P9/O9-1,"-")</f>
        <v>-2.861064063344898E-2</v>
      </c>
      <c r="R9" s="198">
        <f t="shared" si="1"/>
        <v>-9.0734948723033337E-2</v>
      </c>
      <c r="S9" s="197">
        <f>P9/P$7</f>
        <v>7.7417766587573614E-2</v>
      </c>
      <c r="T9" s="199">
        <f>P9/$G9</f>
        <v>0.40728689552834207</v>
      </c>
      <c r="U9" s="196">
        <v>1336731</v>
      </c>
      <c r="V9" s="196">
        <v>1417896</v>
      </c>
      <c r="W9" s="196">
        <v>1301233</v>
      </c>
      <c r="X9" s="196">
        <v>564792</v>
      </c>
      <c r="Y9" s="196">
        <v>1116779</v>
      </c>
      <c r="Z9" s="196">
        <v>1214668</v>
      </c>
      <c r="AA9" s="197">
        <f>IFERROR(Z9/Y9-1,"-")</f>
        <v>8.765297341730105E-2</v>
      </c>
      <c r="AB9" s="198">
        <f t="shared" si="2"/>
        <v>-6.6525364788627361E-2</v>
      </c>
      <c r="AC9" s="196">
        <f t="shared" si="3"/>
        <v>97889</v>
      </c>
      <c r="AD9" s="196">
        <f t="shared" si="4"/>
        <v>-86565</v>
      </c>
      <c r="AE9" s="197">
        <f>Z9/Z$7</f>
        <v>3.8676381475260556E-2</v>
      </c>
      <c r="AF9" s="199">
        <f t="shared" si="5"/>
        <v>0.28106666977707045</v>
      </c>
      <c r="AG9" s="199">
        <f t="shared" si="6"/>
        <v>0.27594162705121561</v>
      </c>
      <c r="AH9" s="149"/>
    </row>
    <row r="10" spans="1:34" x14ac:dyDescent="0.25">
      <c r="A10" s="207" t="s">
        <v>170</v>
      </c>
      <c r="B10" s="195" t="s">
        <v>170</v>
      </c>
      <c r="C10" s="196">
        <v>6436060</v>
      </c>
      <c r="D10" s="196">
        <v>6961572</v>
      </c>
      <c r="E10" s="196">
        <v>2607378</v>
      </c>
      <c r="F10" s="196">
        <v>4607662</v>
      </c>
      <c r="G10" s="196">
        <v>6897573</v>
      </c>
      <c r="H10" s="197">
        <f>IFERROR(G10/F10-1,"-")</f>
        <v>0.49697894507018958</v>
      </c>
      <c r="I10" s="198">
        <f t="shared" si="0"/>
        <v>-9.1931822295309162E-3</v>
      </c>
      <c r="J10" s="197">
        <f>G10/G$7</f>
        <v>7.9549393180354311E-2</v>
      </c>
      <c r="K10" s="199">
        <f>G10/$G10</f>
        <v>1</v>
      </c>
      <c r="L10" s="196">
        <v>1346453</v>
      </c>
      <c r="M10" s="196">
        <v>1615663</v>
      </c>
      <c r="N10" s="196">
        <v>552727</v>
      </c>
      <c r="O10" s="196">
        <v>1046035</v>
      </c>
      <c r="P10" s="196">
        <v>1594196</v>
      </c>
      <c r="Q10" s="197">
        <f>IFERROR(P10/O10-1,"-")</f>
        <v>0.52403695861037147</v>
      </c>
      <c r="R10" s="198">
        <f t="shared" si="1"/>
        <v>-1.3286805478617714E-2</v>
      </c>
      <c r="S10" s="197">
        <f>P10/P$7</f>
        <v>6.8840108622726714E-2</v>
      </c>
      <c r="T10" s="199">
        <f>P10/$G10</f>
        <v>0.2311241939737354</v>
      </c>
      <c r="U10" s="196">
        <v>3052749</v>
      </c>
      <c r="V10" s="196">
        <v>3212432</v>
      </c>
      <c r="W10" s="196">
        <v>3312700</v>
      </c>
      <c r="X10" s="196">
        <v>1101537</v>
      </c>
      <c r="Y10" s="196">
        <v>1734705</v>
      </c>
      <c r="Z10" s="196">
        <v>2939600</v>
      </c>
      <c r="AA10" s="197">
        <f>IFERROR(Z10/Y10-1,"-")</f>
        <v>0.69458207591492505</v>
      </c>
      <c r="AB10" s="198">
        <f t="shared" si="2"/>
        <v>-0.11262716213360702</v>
      </c>
      <c r="AC10" s="196">
        <f t="shared" si="3"/>
        <v>1204895</v>
      </c>
      <c r="AD10" s="196">
        <f t="shared" si="4"/>
        <v>-373100</v>
      </c>
      <c r="AE10" s="197">
        <f>Z10/Z$7</f>
        <v>9.360013681489586E-2</v>
      </c>
      <c r="AF10" s="199">
        <f t="shared" si="5"/>
        <v>0.47585516604582989</v>
      </c>
      <c r="AG10" s="199">
        <f t="shared" si="6"/>
        <v>0.42617888929917813</v>
      </c>
      <c r="AH10" s="149"/>
    </row>
    <row r="11" spans="1:34" x14ac:dyDescent="0.25">
      <c r="A11" s="1"/>
      <c r="B11" s="190" t="s">
        <v>178</v>
      </c>
      <c r="C11" s="191">
        <v>91250873</v>
      </c>
      <c r="D11" s="191">
        <v>86373165</v>
      </c>
      <c r="E11" s="191">
        <v>24360386</v>
      </c>
      <c r="F11" s="191">
        <v>31538721</v>
      </c>
      <c r="G11" s="191">
        <v>75408578</v>
      </c>
      <c r="H11" s="192">
        <f>IFERROR(G11/F11-1,"-")</f>
        <v>1.3909840224655907</v>
      </c>
      <c r="I11" s="193">
        <f t="shared" si="0"/>
        <v>-0.12694436981671331</v>
      </c>
      <c r="J11" s="192">
        <f>G11/G$7</f>
        <v>0.86968367286484916</v>
      </c>
      <c r="K11" s="194">
        <f>G11/$G11</f>
        <v>1</v>
      </c>
      <c r="L11" s="191">
        <v>27275876</v>
      </c>
      <c r="M11" s="191">
        <v>25257750</v>
      </c>
      <c r="N11" s="191">
        <v>7110126</v>
      </c>
      <c r="O11" s="191">
        <v>8598010</v>
      </c>
      <c r="P11" s="191">
        <v>19770920</v>
      </c>
      <c r="Q11" s="192">
        <f>IFERROR(P11/O11-1,"-")</f>
        <v>1.2994762741611141</v>
      </c>
      <c r="R11" s="193">
        <f t="shared" si="1"/>
        <v>-0.21723352238421867</v>
      </c>
      <c r="S11" s="192">
        <f>P11/P$7</f>
        <v>0.85374212478969969</v>
      </c>
      <c r="T11" s="194">
        <f>P11/$G11</f>
        <v>0.26218396533084076</v>
      </c>
      <c r="U11" s="191">
        <v>32207300</v>
      </c>
      <c r="V11" s="191">
        <v>29880503</v>
      </c>
      <c r="W11" s="191">
        <v>29420833</v>
      </c>
      <c r="X11" s="191">
        <v>8577456</v>
      </c>
      <c r="Y11" s="191">
        <v>11051896</v>
      </c>
      <c r="Z11" s="191">
        <v>27251669</v>
      </c>
      <c r="AA11" s="192">
        <f>IFERROR(Z11/Y11-1,"-")</f>
        <v>1.46579129952001</v>
      </c>
      <c r="AB11" s="193">
        <f t="shared" si="2"/>
        <v>-7.3728843775429431E-2</v>
      </c>
      <c r="AC11" s="191">
        <f t="shared" si="3"/>
        <v>16199773</v>
      </c>
      <c r="AD11" s="191">
        <f t="shared" si="4"/>
        <v>-2169164</v>
      </c>
      <c r="AE11" s="192">
        <f>Z11/Z$7</f>
        <v>0.86772348170984359</v>
      </c>
      <c r="AF11" s="194">
        <f t="shared" si="5"/>
        <v>0.34062469518165739</v>
      </c>
      <c r="AG11" s="194">
        <f t="shared" si="6"/>
        <v>0.36138685707612733</v>
      </c>
      <c r="AH11" s="149"/>
    </row>
    <row r="12" spans="1:34" s="113" customFormat="1" x14ac:dyDescent="0.25">
      <c r="B12" s="195" t="s">
        <v>182</v>
      </c>
      <c r="C12" s="196">
        <v>31462824</v>
      </c>
      <c r="D12" s="196">
        <v>30912265</v>
      </c>
      <c r="E12" s="196">
        <v>7334222</v>
      </c>
      <c r="F12" s="196">
        <v>7348452</v>
      </c>
      <c r="G12" s="196">
        <v>28433513</v>
      </c>
      <c r="H12" s="197">
        <f t="shared" ref="H12:H36" si="7">IFERROR(G12/F12-1,"-")</f>
        <v>2.8693200962597292</v>
      </c>
      <c r="I12" s="198">
        <f t="shared" si="0"/>
        <v>-8.0186683182225549E-2</v>
      </c>
      <c r="J12" s="197">
        <f t="shared" ref="J12:J36" si="8">G12/G$7</f>
        <v>0.32792240185579996</v>
      </c>
      <c r="K12" s="199">
        <f t="shared" ref="K12:K36" si="9">G12/$G12</f>
        <v>1</v>
      </c>
      <c r="L12" s="196">
        <v>6029259</v>
      </c>
      <c r="M12" s="196">
        <v>5558503</v>
      </c>
      <c r="N12" s="196">
        <v>1085316</v>
      </c>
      <c r="O12" s="196">
        <v>1176792</v>
      </c>
      <c r="P12" s="196">
        <v>4538501</v>
      </c>
      <c r="Q12" s="197">
        <f t="shared" ref="Q12:Q36" si="10">IFERROR(P12/O12-1,"-")</f>
        <v>2.856672207153006</v>
      </c>
      <c r="R12" s="198">
        <f t="shared" si="1"/>
        <v>-0.18350300431609012</v>
      </c>
      <c r="S12" s="197">
        <f t="shared" ref="S12:S29" si="11">P12/P$7</f>
        <v>0.19598023193155284</v>
      </c>
      <c r="T12" s="199">
        <f t="shared" ref="T12:T36" si="12">P12/$G12</f>
        <v>0.15961801835742209</v>
      </c>
      <c r="U12" s="196">
        <v>14186559</v>
      </c>
      <c r="V12" s="196">
        <v>12789312</v>
      </c>
      <c r="W12" s="196">
        <v>13160030</v>
      </c>
      <c r="X12" s="196">
        <v>3390819</v>
      </c>
      <c r="Y12" s="196">
        <v>3350798</v>
      </c>
      <c r="Z12" s="196">
        <v>12657617</v>
      </c>
      <c r="AA12" s="197">
        <f t="shared" ref="AA12:AA36" si="13">IFERROR(Z12/Y12-1,"-")</f>
        <v>2.7774933015956198</v>
      </c>
      <c r="AB12" s="198">
        <f t="shared" si="2"/>
        <v>-3.817719260518404E-2</v>
      </c>
      <c r="AC12" s="196">
        <f t="shared" si="3"/>
        <v>9306819</v>
      </c>
      <c r="AD12" s="196">
        <f t="shared" si="4"/>
        <v>-502413</v>
      </c>
      <c r="AE12" s="197">
        <f t="shared" ref="AE12:AE36" si="14">Z12/Z$7</f>
        <v>0.40303261768626741</v>
      </c>
      <c r="AF12" s="199">
        <f t="shared" si="5"/>
        <v>0.42572195858181211</v>
      </c>
      <c r="AG12" s="199">
        <f t="shared" si="6"/>
        <v>0.44516542855608449</v>
      </c>
      <c r="AH12" s="212"/>
    </row>
    <row r="13" spans="1:34" s="113" customFormat="1" x14ac:dyDescent="0.25">
      <c r="B13" s="195" t="s">
        <v>186</v>
      </c>
      <c r="C13" s="196">
        <v>22633033</v>
      </c>
      <c r="D13" s="196">
        <v>19512434</v>
      </c>
      <c r="E13" s="196">
        <v>5910635</v>
      </c>
      <c r="F13" s="196">
        <v>8692997</v>
      </c>
      <c r="G13" s="196">
        <v>15407369</v>
      </c>
      <c r="H13" s="197">
        <f t="shared" si="7"/>
        <v>0.77238862500470207</v>
      </c>
      <c r="I13" s="198">
        <f t="shared" si="0"/>
        <v>-0.2103820056482959</v>
      </c>
      <c r="J13" s="197">
        <f t="shared" si="8"/>
        <v>0.17769248030514537</v>
      </c>
      <c r="K13" s="199">
        <f t="shared" si="9"/>
        <v>1</v>
      </c>
      <c r="L13" s="196">
        <v>6529081</v>
      </c>
      <c r="M13" s="196">
        <v>5623295</v>
      </c>
      <c r="N13" s="196">
        <v>1647599</v>
      </c>
      <c r="O13" s="196">
        <v>2477524</v>
      </c>
      <c r="P13" s="196">
        <v>4540744</v>
      </c>
      <c r="Q13" s="197">
        <f t="shared" si="10"/>
        <v>0.83277498018182672</v>
      </c>
      <c r="R13" s="198">
        <f t="shared" si="1"/>
        <v>-0.19251186359598771</v>
      </c>
      <c r="S13" s="197">
        <f t="shared" si="11"/>
        <v>0.19607708850605232</v>
      </c>
      <c r="T13" s="199">
        <f t="shared" si="12"/>
        <v>0.29471248465588123</v>
      </c>
      <c r="U13" s="196">
        <v>5430362</v>
      </c>
      <c r="V13" s="196">
        <v>5171883</v>
      </c>
      <c r="W13" s="196">
        <v>4424103</v>
      </c>
      <c r="X13" s="196">
        <v>1278654</v>
      </c>
      <c r="Y13" s="196">
        <v>1806937</v>
      </c>
      <c r="Z13" s="196">
        <v>3169256</v>
      </c>
      <c r="AA13" s="197">
        <f t="shared" si="13"/>
        <v>0.75393829447291183</v>
      </c>
      <c r="AB13" s="198">
        <f t="shared" si="2"/>
        <v>-0.28363873987563126</v>
      </c>
      <c r="AC13" s="196">
        <f t="shared" si="3"/>
        <v>1362319</v>
      </c>
      <c r="AD13" s="196">
        <f t="shared" si="4"/>
        <v>-1254847</v>
      </c>
      <c r="AE13" s="197">
        <f t="shared" si="14"/>
        <v>0.10091263954328127</v>
      </c>
      <c r="AF13" s="199">
        <f t="shared" si="5"/>
        <v>0.2267325029773323</v>
      </c>
      <c r="AG13" s="199">
        <f t="shared" si="6"/>
        <v>0.20569741660630053</v>
      </c>
      <c r="AH13" s="212"/>
    </row>
    <row r="14" spans="1:34" x14ac:dyDescent="0.25">
      <c r="A14" s="1"/>
      <c r="B14" s="195" t="s">
        <v>190</v>
      </c>
      <c r="C14" s="196">
        <v>3709220</v>
      </c>
      <c r="D14" s="196">
        <v>3525781</v>
      </c>
      <c r="E14" s="196">
        <v>1098881</v>
      </c>
      <c r="F14" s="196">
        <v>2226909</v>
      </c>
      <c r="G14" s="196">
        <v>3626311</v>
      </c>
      <c r="H14" s="197">
        <f t="shared" si="7"/>
        <v>0.62840556125104352</v>
      </c>
      <c r="I14" s="198">
        <f t="shared" si="0"/>
        <v>2.8512831625106649E-2</v>
      </c>
      <c r="J14" s="197">
        <f t="shared" si="8"/>
        <v>4.1822078509824223E-2</v>
      </c>
      <c r="K14" s="199">
        <f t="shared" si="9"/>
        <v>1</v>
      </c>
      <c r="L14" s="196">
        <v>713919</v>
      </c>
      <c r="M14" s="196">
        <v>628169</v>
      </c>
      <c r="N14" s="196">
        <v>177486</v>
      </c>
      <c r="O14" s="196">
        <v>391242</v>
      </c>
      <c r="P14" s="196">
        <v>618718</v>
      </c>
      <c r="Q14" s="197">
        <f t="shared" si="10"/>
        <v>0.58142019517331978</v>
      </c>
      <c r="R14" s="198">
        <f t="shared" si="1"/>
        <v>-1.504531423868416E-2</v>
      </c>
      <c r="S14" s="197">
        <f t="shared" si="11"/>
        <v>2.6717300963517803E-2</v>
      </c>
      <c r="T14" s="199">
        <f t="shared" si="12"/>
        <v>0.17061912229811507</v>
      </c>
      <c r="U14" s="196">
        <v>1152376</v>
      </c>
      <c r="V14" s="196">
        <v>1147817</v>
      </c>
      <c r="W14" s="196">
        <v>1180822</v>
      </c>
      <c r="X14" s="196">
        <v>395218</v>
      </c>
      <c r="Y14" s="196">
        <v>815902</v>
      </c>
      <c r="Z14" s="196">
        <v>1288352</v>
      </c>
      <c r="AA14" s="197">
        <f t="shared" si="13"/>
        <v>0.57905238619343979</v>
      </c>
      <c r="AB14" s="198">
        <f t="shared" si="2"/>
        <v>9.1063682756588271E-2</v>
      </c>
      <c r="AC14" s="196">
        <f t="shared" si="3"/>
        <v>472450</v>
      </c>
      <c r="AD14" s="196">
        <f t="shared" si="4"/>
        <v>107530</v>
      </c>
      <c r="AE14" s="197">
        <f t="shared" si="14"/>
        <v>4.1022562071623594E-2</v>
      </c>
      <c r="AF14" s="199">
        <f t="shared" si="5"/>
        <v>0.33491076161565336</v>
      </c>
      <c r="AG14" s="199">
        <f t="shared" si="6"/>
        <v>0.35527895980239976</v>
      </c>
      <c r="AH14" s="149"/>
    </row>
    <row r="15" spans="1:34" x14ac:dyDescent="0.25">
      <c r="A15" s="1"/>
      <c r="B15" s="195" t="s">
        <v>199</v>
      </c>
      <c r="C15" s="196">
        <v>4555360</v>
      </c>
      <c r="D15" s="196">
        <v>4164114</v>
      </c>
      <c r="E15" s="196">
        <v>1091148</v>
      </c>
      <c r="F15" s="196">
        <v>2107061</v>
      </c>
      <c r="G15" s="196">
        <v>4416638</v>
      </c>
      <c r="H15" s="197">
        <f t="shared" si="7"/>
        <v>1.0961130218821382</v>
      </c>
      <c r="I15" s="198">
        <f t="shared" si="0"/>
        <v>6.0642912273775496E-2</v>
      </c>
      <c r="J15" s="197">
        <f t="shared" si="8"/>
        <v>5.0936883567204536E-2</v>
      </c>
      <c r="K15" s="199">
        <f t="shared" si="9"/>
        <v>1</v>
      </c>
      <c r="L15" s="196">
        <v>2036974</v>
      </c>
      <c r="M15" s="196">
        <v>1933025</v>
      </c>
      <c r="N15" s="196">
        <v>467656</v>
      </c>
      <c r="O15" s="196">
        <v>903718</v>
      </c>
      <c r="P15" s="196">
        <v>1883863</v>
      </c>
      <c r="Q15" s="197">
        <f t="shared" si="10"/>
        <v>1.0845695227936147</v>
      </c>
      <c r="R15" s="198">
        <f t="shared" si="1"/>
        <v>-2.5432676763104456E-2</v>
      </c>
      <c r="S15" s="197">
        <f t="shared" si="11"/>
        <v>8.1348424880212863E-2</v>
      </c>
      <c r="T15" s="199">
        <f t="shared" si="12"/>
        <v>0.42653778733960085</v>
      </c>
      <c r="U15" s="196">
        <v>1270606</v>
      </c>
      <c r="V15" s="196">
        <v>1190551</v>
      </c>
      <c r="W15" s="196">
        <v>1116998</v>
      </c>
      <c r="X15" s="196">
        <v>302698</v>
      </c>
      <c r="Y15" s="196">
        <v>691981</v>
      </c>
      <c r="Z15" s="196">
        <v>1287744</v>
      </c>
      <c r="AA15" s="197">
        <f t="shared" si="13"/>
        <v>0.86095282962971531</v>
      </c>
      <c r="AB15" s="198">
        <f t="shared" si="2"/>
        <v>0.15286150915220986</v>
      </c>
      <c r="AC15" s="196">
        <f t="shared" si="3"/>
        <v>595763</v>
      </c>
      <c r="AD15" s="196">
        <f t="shared" si="4"/>
        <v>170746</v>
      </c>
      <c r="AE15" s="197">
        <f t="shared" si="14"/>
        <v>4.1003202674704468E-2</v>
      </c>
      <c r="AF15" s="199">
        <f t="shared" si="5"/>
        <v>0.26824385691650132</v>
      </c>
      <c r="AG15" s="199">
        <f t="shared" si="6"/>
        <v>0.29156657167737088</v>
      </c>
      <c r="AH15" s="149"/>
    </row>
    <row r="16" spans="1:34" x14ac:dyDescent="0.25">
      <c r="A16" s="1"/>
      <c r="B16" s="195" t="s">
        <v>194</v>
      </c>
      <c r="C16" s="196">
        <v>2305345</v>
      </c>
      <c r="D16" s="196">
        <v>2175623</v>
      </c>
      <c r="E16" s="196">
        <v>813616</v>
      </c>
      <c r="F16" s="196">
        <v>1373667</v>
      </c>
      <c r="G16" s="196">
        <v>2179560</v>
      </c>
      <c r="H16" s="197">
        <f t="shared" si="7"/>
        <v>0.58667275256667017</v>
      </c>
      <c r="I16" s="198">
        <f t="shared" si="0"/>
        <v>1.8095966075004633E-3</v>
      </c>
      <c r="J16" s="197">
        <f t="shared" si="8"/>
        <v>2.5136765555097865E-2</v>
      </c>
      <c r="K16" s="199">
        <f t="shared" si="9"/>
        <v>1</v>
      </c>
      <c r="L16" s="196">
        <v>724044</v>
      </c>
      <c r="M16" s="196">
        <v>670746</v>
      </c>
      <c r="N16" s="196">
        <v>206301</v>
      </c>
      <c r="O16" s="196">
        <v>400077</v>
      </c>
      <c r="P16" s="196">
        <v>652199</v>
      </c>
      <c r="Q16" s="197">
        <f t="shared" si="10"/>
        <v>0.63018368963974436</v>
      </c>
      <c r="R16" s="198">
        <f t="shared" si="1"/>
        <v>-2.7651301684989527E-2</v>
      </c>
      <c r="S16" s="197">
        <f t="shared" si="11"/>
        <v>2.8163067780645378E-2</v>
      </c>
      <c r="T16" s="199">
        <f t="shared" si="12"/>
        <v>0.29923424911450019</v>
      </c>
      <c r="U16" s="196">
        <v>1168052</v>
      </c>
      <c r="V16" s="196">
        <v>1113956</v>
      </c>
      <c r="W16" s="196">
        <v>1084813</v>
      </c>
      <c r="X16" s="196">
        <v>443857</v>
      </c>
      <c r="Y16" s="196">
        <v>726467</v>
      </c>
      <c r="Z16" s="196">
        <v>1124652</v>
      </c>
      <c r="AA16" s="197">
        <f t="shared" si="13"/>
        <v>0.54811161415453147</v>
      </c>
      <c r="AB16" s="198">
        <f t="shared" si="2"/>
        <v>3.6724301792106173E-2</v>
      </c>
      <c r="AC16" s="196">
        <f t="shared" si="3"/>
        <v>398185</v>
      </c>
      <c r="AD16" s="196">
        <f t="shared" si="4"/>
        <v>39839</v>
      </c>
      <c r="AE16" s="197">
        <f t="shared" si="14"/>
        <v>3.5810171815602893E-2</v>
      </c>
      <c r="AF16" s="199">
        <f t="shared" si="5"/>
        <v>0.49862177408494029</v>
      </c>
      <c r="AG16" s="199">
        <f>Z16/$G16</f>
        <v>0.51599955954412813</v>
      </c>
      <c r="AH16" s="149"/>
    </row>
    <row r="17" spans="1:34" x14ac:dyDescent="0.25">
      <c r="A17" s="1"/>
      <c r="B17" s="195" t="s">
        <v>203</v>
      </c>
      <c r="C17" s="196">
        <v>2364573</v>
      </c>
      <c r="D17" s="196">
        <v>2325459</v>
      </c>
      <c r="E17" s="196">
        <v>630311</v>
      </c>
      <c r="F17" s="196">
        <v>1126873</v>
      </c>
      <c r="G17" s="196">
        <v>2134429</v>
      </c>
      <c r="H17" s="197">
        <f t="shared" si="7"/>
        <v>0.89411672832697198</v>
      </c>
      <c r="I17" s="198">
        <f t="shared" si="0"/>
        <v>-8.2147223408367998E-2</v>
      </c>
      <c r="J17" s="197">
        <f t="shared" si="8"/>
        <v>2.4616271801190137E-2</v>
      </c>
      <c r="K17" s="199">
        <f t="shared" si="9"/>
        <v>1</v>
      </c>
      <c r="L17" s="196">
        <v>555424</v>
      </c>
      <c r="M17" s="196">
        <v>551059</v>
      </c>
      <c r="N17" s="196">
        <v>147585</v>
      </c>
      <c r="O17" s="196">
        <v>199224</v>
      </c>
      <c r="P17" s="196">
        <v>432040</v>
      </c>
      <c r="Q17" s="197">
        <f t="shared" si="10"/>
        <v>1.1686142231859615</v>
      </c>
      <c r="R17" s="198">
        <f t="shared" si="1"/>
        <v>-0.21598231768286158</v>
      </c>
      <c r="S17" s="197">
        <f t="shared" si="11"/>
        <v>1.8656225789904661E-2</v>
      </c>
      <c r="T17" s="199">
        <f t="shared" si="12"/>
        <v>0.20241479102842025</v>
      </c>
      <c r="U17" s="196">
        <v>1072825</v>
      </c>
      <c r="V17" s="196">
        <v>975406</v>
      </c>
      <c r="W17" s="196">
        <v>939521</v>
      </c>
      <c r="X17" s="196">
        <v>279952</v>
      </c>
      <c r="Y17" s="196">
        <v>474121</v>
      </c>
      <c r="Z17" s="196">
        <v>945175</v>
      </c>
      <c r="AA17" s="197">
        <f t="shared" si="13"/>
        <v>0.99353118718639344</v>
      </c>
      <c r="AB17" s="198">
        <f t="shared" si="2"/>
        <v>6.0179602158971779E-3</v>
      </c>
      <c r="AC17" s="196">
        <f t="shared" si="3"/>
        <v>471054</v>
      </c>
      <c r="AD17" s="196">
        <f t="shared" si="4"/>
        <v>5654</v>
      </c>
      <c r="AE17" s="197">
        <f t="shared" si="14"/>
        <v>3.0095424314198937E-2</v>
      </c>
      <c r="AF17" s="199">
        <f t="shared" si="5"/>
        <v>0.40401529332488767</v>
      </c>
      <c r="AG17" s="199">
        <f t="shared" ref="AG17:AG36" si="15">Z17/$G17</f>
        <v>0.44282334994511413</v>
      </c>
      <c r="AH17" s="149"/>
    </row>
    <row r="18" spans="1:34" x14ac:dyDescent="0.25">
      <c r="A18" s="1"/>
      <c r="B18" s="195" t="s">
        <v>207</v>
      </c>
      <c r="C18" s="196">
        <v>3165734</v>
      </c>
      <c r="D18" s="196">
        <v>3332725</v>
      </c>
      <c r="E18" s="196">
        <v>689290</v>
      </c>
      <c r="F18" s="196">
        <v>1030499</v>
      </c>
      <c r="G18" s="196">
        <v>3379849</v>
      </c>
      <c r="H18" s="197">
        <f t="shared" si="7"/>
        <v>2.2798178358251682</v>
      </c>
      <c r="I18" s="198">
        <f t="shared" si="0"/>
        <v>1.4139780509943023E-2</v>
      </c>
      <c r="J18" s="197">
        <f t="shared" si="8"/>
        <v>3.8979643563210903E-2</v>
      </c>
      <c r="K18" s="199">
        <f t="shared" si="9"/>
        <v>1</v>
      </c>
      <c r="L18" s="196">
        <v>516569</v>
      </c>
      <c r="M18" s="196">
        <v>528786</v>
      </c>
      <c r="N18" s="196">
        <v>104832</v>
      </c>
      <c r="O18" s="196">
        <v>141710</v>
      </c>
      <c r="P18" s="196">
        <v>469191</v>
      </c>
      <c r="Q18" s="197">
        <f t="shared" si="10"/>
        <v>2.3109237174511326</v>
      </c>
      <c r="R18" s="198">
        <f t="shared" si="1"/>
        <v>-0.11270154656136888</v>
      </c>
      <c r="S18" s="197">
        <f t="shared" si="11"/>
        <v>2.0260469481046102E-2</v>
      </c>
      <c r="T18" s="199">
        <f t="shared" si="12"/>
        <v>0.13882010705211978</v>
      </c>
      <c r="U18" s="196">
        <v>732543</v>
      </c>
      <c r="V18" s="196">
        <v>778218</v>
      </c>
      <c r="W18" s="196">
        <v>841869</v>
      </c>
      <c r="X18" s="196">
        <v>196883</v>
      </c>
      <c r="Y18" s="196">
        <v>320309</v>
      </c>
      <c r="Z18" s="196">
        <v>1016020</v>
      </c>
      <c r="AA18" s="197">
        <f t="shared" si="13"/>
        <v>2.1719995379461707</v>
      </c>
      <c r="AB18" s="198">
        <f t="shared" si="2"/>
        <v>0.20686235031816125</v>
      </c>
      <c r="AC18" s="196">
        <f t="shared" si="3"/>
        <v>695711</v>
      </c>
      <c r="AD18" s="196">
        <f t="shared" si="4"/>
        <v>174151</v>
      </c>
      <c r="AE18" s="197">
        <f t="shared" si="14"/>
        <v>3.2351207989750476E-2</v>
      </c>
      <c r="AF18" s="199">
        <f t="shared" si="5"/>
        <v>0.25260680074113528</v>
      </c>
      <c r="AG18" s="199">
        <f t="shared" si="15"/>
        <v>0.30061106280191807</v>
      </c>
      <c r="AH18" s="149"/>
    </row>
    <row r="19" spans="1:34" x14ac:dyDescent="0.25">
      <c r="A19" s="1"/>
      <c r="B19" s="195" t="s">
        <v>229</v>
      </c>
      <c r="C19" s="196">
        <v>1531897</v>
      </c>
      <c r="D19" s="196">
        <v>1305227</v>
      </c>
      <c r="E19" s="196">
        <v>492754</v>
      </c>
      <c r="F19" s="196">
        <v>1069807</v>
      </c>
      <c r="G19" s="196">
        <v>1753840</v>
      </c>
      <c r="H19" s="197">
        <f t="shared" si="7"/>
        <v>0.63939850832907252</v>
      </c>
      <c r="I19" s="198">
        <f t="shared" si="0"/>
        <v>0.34370496473027301</v>
      </c>
      <c r="J19" s="197">
        <f t="shared" si="8"/>
        <v>2.0226956312812145E-2</v>
      </c>
      <c r="K19" s="199">
        <f t="shared" si="9"/>
        <v>1</v>
      </c>
      <c r="L19" s="196">
        <v>361025</v>
      </c>
      <c r="M19" s="196">
        <v>310754</v>
      </c>
      <c r="N19" s="196">
        <v>89564</v>
      </c>
      <c r="O19" s="196">
        <v>195265</v>
      </c>
      <c r="P19" s="196">
        <v>412490</v>
      </c>
      <c r="Q19" s="197">
        <f t="shared" si="10"/>
        <v>1.1124625508923769</v>
      </c>
      <c r="R19" s="198">
        <f t="shared" si="1"/>
        <v>0.32738436190684594</v>
      </c>
      <c r="S19" s="197">
        <f t="shared" si="11"/>
        <v>1.7812023368386661E-2</v>
      </c>
      <c r="T19" s="199">
        <f t="shared" si="12"/>
        <v>0.23519249190348035</v>
      </c>
      <c r="U19" s="196">
        <v>385457</v>
      </c>
      <c r="V19" s="196">
        <v>412485</v>
      </c>
      <c r="W19" s="196">
        <v>378672</v>
      </c>
      <c r="X19" s="196">
        <v>202223</v>
      </c>
      <c r="Y19" s="196">
        <v>414791</v>
      </c>
      <c r="Z19" s="196">
        <v>638474</v>
      </c>
      <c r="AA19" s="197">
        <f t="shared" si="13"/>
        <v>0.53926676326149803</v>
      </c>
      <c r="AB19" s="198">
        <f t="shared" si="2"/>
        <v>0.68608716778636913</v>
      </c>
      <c r="AC19" s="196">
        <f t="shared" si="3"/>
        <v>223683</v>
      </c>
      <c r="AD19" s="196">
        <f t="shared" si="4"/>
        <v>259802</v>
      </c>
      <c r="AE19" s="197">
        <f t="shared" si="14"/>
        <v>2.0329723007468301E-2</v>
      </c>
      <c r="AF19" s="199">
        <f t="shared" si="5"/>
        <v>0.290119649685457</v>
      </c>
      <c r="AG19" s="199">
        <f t="shared" si="15"/>
        <v>0.36404347032796608</v>
      </c>
      <c r="AH19" s="149"/>
    </row>
    <row r="20" spans="1:34" x14ac:dyDescent="0.25">
      <c r="A20" s="1"/>
      <c r="B20" s="195" t="s">
        <v>219</v>
      </c>
      <c r="C20" s="196">
        <v>2155107</v>
      </c>
      <c r="D20" s="196">
        <v>2181064</v>
      </c>
      <c r="E20" s="196">
        <v>754302</v>
      </c>
      <c r="F20" s="196">
        <v>890253</v>
      </c>
      <c r="G20" s="196">
        <v>1936420</v>
      </c>
      <c r="H20" s="197">
        <f t="shared" si="7"/>
        <v>1.1751344842421201</v>
      </c>
      <c r="I20" s="198">
        <f t="shared" si="0"/>
        <v>-0.11216727248718972</v>
      </c>
      <c r="J20" s="197">
        <f t="shared" si="8"/>
        <v>2.2332643082182919E-2</v>
      </c>
      <c r="K20" s="199">
        <f t="shared" si="9"/>
        <v>1</v>
      </c>
      <c r="L20" s="196">
        <v>1028127</v>
      </c>
      <c r="M20" s="196">
        <v>1052870</v>
      </c>
      <c r="N20" s="196">
        <v>346540</v>
      </c>
      <c r="O20" s="196">
        <v>406635</v>
      </c>
      <c r="P20" s="196">
        <v>911145</v>
      </c>
      <c r="Q20" s="197">
        <f t="shared" si="10"/>
        <v>1.2406949721494707</v>
      </c>
      <c r="R20" s="198">
        <f t="shared" si="1"/>
        <v>-0.13460826122883163</v>
      </c>
      <c r="S20" s="197">
        <f t="shared" si="11"/>
        <v>3.9344798739335898E-2</v>
      </c>
      <c r="T20" s="199">
        <f t="shared" si="12"/>
        <v>0.47053066999927701</v>
      </c>
      <c r="U20" s="196">
        <v>618513</v>
      </c>
      <c r="V20" s="196">
        <v>561907</v>
      </c>
      <c r="W20" s="196">
        <v>594834</v>
      </c>
      <c r="X20" s="196">
        <v>241432</v>
      </c>
      <c r="Y20" s="196">
        <v>191434</v>
      </c>
      <c r="Z20" s="196">
        <v>491173</v>
      </c>
      <c r="AA20" s="197">
        <f t="shared" si="13"/>
        <v>1.5657563442230744</v>
      </c>
      <c r="AB20" s="198">
        <f t="shared" si="2"/>
        <v>-0.17426878759452213</v>
      </c>
      <c r="AC20" s="196">
        <f t="shared" si="3"/>
        <v>299739</v>
      </c>
      <c r="AD20" s="196">
        <f t="shared" si="4"/>
        <v>-103661</v>
      </c>
      <c r="AE20" s="197">
        <f t="shared" si="14"/>
        <v>1.5639495169336933E-2</v>
      </c>
      <c r="AF20" s="199">
        <f t="shared" si="5"/>
        <v>0.27272652246793311</v>
      </c>
      <c r="AG20" s="199">
        <f t="shared" si="15"/>
        <v>0.25365003459993185</v>
      </c>
      <c r="AH20" s="149"/>
    </row>
    <row r="21" spans="1:34" x14ac:dyDescent="0.25">
      <c r="A21" s="207" t="s">
        <v>186</v>
      </c>
      <c r="B21" s="195" t="s">
        <v>231</v>
      </c>
      <c r="C21" s="196">
        <v>294276</v>
      </c>
      <c r="D21" s="196">
        <v>346482</v>
      </c>
      <c r="E21" s="196">
        <v>122219</v>
      </c>
      <c r="F21" s="196">
        <v>218931</v>
      </c>
      <c r="G21" s="196">
        <v>567583</v>
      </c>
      <c r="H21" s="197">
        <f t="shared" si="7"/>
        <v>1.592520017722479</v>
      </c>
      <c r="I21" s="198">
        <f t="shared" si="0"/>
        <v>0.63813127377468382</v>
      </c>
      <c r="J21" s="197">
        <f t="shared" si="8"/>
        <v>6.5459087173829174E-3</v>
      </c>
      <c r="K21" s="199">
        <f t="shared" si="9"/>
        <v>1</v>
      </c>
      <c r="L21" s="196">
        <v>62469</v>
      </c>
      <c r="M21" s="196">
        <v>93114</v>
      </c>
      <c r="N21" s="196">
        <v>42603</v>
      </c>
      <c r="O21" s="196">
        <v>16802</v>
      </c>
      <c r="P21" s="196">
        <v>65876</v>
      </c>
      <c r="Q21" s="197">
        <f t="shared" si="10"/>
        <v>2.9207237233662657</v>
      </c>
      <c r="R21" s="198">
        <f t="shared" si="1"/>
        <v>-0.29252314367334664</v>
      </c>
      <c r="S21" s="197">
        <f t="shared" si="11"/>
        <v>2.8446382976941012E-3</v>
      </c>
      <c r="T21" s="199">
        <f t="shared" si="12"/>
        <v>0.11606408225757291</v>
      </c>
      <c r="U21" s="196">
        <v>179444</v>
      </c>
      <c r="V21" s="196">
        <v>228812</v>
      </c>
      <c r="W21" s="196">
        <v>250975</v>
      </c>
      <c r="X21" s="196">
        <v>77993</v>
      </c>
      <c r="Y21" s="196">
        <v>197824</v>
      </c>
      <c r="Z21" s="196">
        <v>494794</v>
      </c>
      <c r="AA21" s="197">
        <f t="shared" si="13"/>
        <v>1.5011828696214815</v>
      </c>
      <c r="AB21" s="198">
        <f t="shared" si="2"/>
        <v>0.97148719992031074</v>
      </c>
      <c r="AC21" s="196">
        <f t="shared" si="3"/>
        <v>296970</v>
      </c>
      <c r="AD21" s="196">
        <f t="shared" si="4"/>
        <v>243819</v>
      </c>
      <c r="AE21" s="197">
        <f t="shared" si="14"/>
        <v>1.5754791840791121E-2</v>
      </c>
      <c r="AF21" s="199">
        <f t="shared" si="5"/>
        <v>0.72435220300044445</v>
      </c>
      <c r="AG21" s="199">
        <f t="shared" si="15"/>
        <v>0.87175620129566955</v>
      </c>
      <c r="AH21" s="149"/>
    </row>
    <row r="22" spans="1:34" x14ac:dyDescent="0.25">
      <c r="A22" s="207" t="s">
        <v>373</v>
      </c>
      <c r="B22" s="195" t="s">
        <v>211</v>
      </c>
      <c r="C22" s="196">
        <v>1352514</v>
      </c>
      <c r="D22" s="196">
        <v>1239251</v>
      </c>
      <c r="E22" s="196">
        <v>313219</v>
      </c>
      <c r="F22" s="196">
        <v>657699</v>
      </c>
      <c r="G22" s="196">
        <v>983477</v>
      </c>
      <c r="H22" s="197">
        <f t="shared" si="7"/>
        <v>0.49532993056094043</v>
      </c>
      <c r="I22" s="198">
        <f t="shared" si="0"/>
        <v>-0.20639402348676739</v>
      </c>
      <c r="J22" s="197">
        <f t="shared" si="8"/>
        <v>1.1342395152155014E-2</v>
      </c>
      <c r="K22" s="199">
        <f t="shared" si="9"/>
        <v>1</v>
      </c>
      <c r="L22" s="196">
        <v>565902</v>
      </c>
      <c r="M22" s="196">
        <v>491012</v>
      </c>
      <c r="N22" s="196">
        <v>121374</v>
      </c>
      <c r="O22" s="196">
        <v>221756</v>
      </c>
      <c r="P22" s="196">
        <v>353848</v>
      </c>
      <c r="Q22" s="197">
        <f t="shared" si="10"/>
        <v>0.59566370244773537</v>
      </c>
      <c r="R22" s="198">
        <f t="shared" si="1"/>
        <v>-0.27934958819743716</v>
      </c>
      <c r="S22" s="197">
        <f t="shared" si="11"/>
        <v>1.527976155750899E-2</v>
      </c>
      <c r="T22" s="199">
        <f t="shared" si="12"/>
        <v>0.35979285738253158</v>
      </c>
      <c r="U22" s="196">
        <v>392654</v>
      </c>
      <c r="V22" s="196">
        <v>350126</v>
      </c>
      <c r="W22" s="196">
        <v>315739</v>
      </c>
      <c r="X22" s="196">
        <v>89423</v>
      </c>
      <c r="Y22" s="196">
        <v>221478</v>
      </c>
      <c r="Z22" s="196">
        <v>311415</v>
      </c>
      <c r="AA22" s="197">
        <f t="shared" si="13"/>
        <v>0.40607645003115445</v>
      </c>
      <c r="AB22" s="198">
        <f t="shared" si="2"/>
        <v>-1.3694855561080521E-2</v>
      </c>
      <c r="AC22" s="196">
        <f t="shared" si="3"/>
        <v>89937</v>
      </c>
      <c r="AD22" s="196">
        <f t="shared" si="4"/>
        <v>-4324</v>
      </c>
      <c r="AE22" s="197">
        <f t="shared" si="14"/>
        <v>9.9158003150805526E-3</v>
      </c>
      <c r="AF22" s="199">
        <f t="shared" si="5"/>
        <v>0.25478212242717579</v>
      </c>
      <c r="AG22" s="199">
        <f t="shared" si="15"/>
        <v>0.31664695768177598</v>
      </c>
      <c r="AH22" s="149"/>
    </row>
    <row r="23" spans="1:34" x14ac:dyDescent="0.25">
      <c r="A23" s="207" t="s">
        <v>374</v>
      </c>
      <c r="B23" s="195" t="s">
        <v>225</v>
      </c>
      <c r="C23" s="196">
        <v>4587208</v>
      </c>
      <c r="D23" s="196">
        <v>4212685</v>
      </c>
      <c r="E23" s="196">
        <v>1563812</v>
      </c>
      <c r="F23" s="196">
        <v>929640</v>
      </c>
      <c r="G23" s="196">
        <v>2171405</v>
      </c>
      <c r="H23" s="197">
        <f t="shared" si="7"/>
        <v>1.3357482466331052</v>
      </c>
      <c r="I23" s="198">
        <f t="shared" si="0"/>
        <v>-0.4845555744139427</v>
      </c>
      <c r="J23" s="197">
        <f t="shared" si="8"/>
        <v>2.5042714313974965E-2</v>
      </c>
      <c r="K23" s="199">
        <f t="shared" si="9"/>
        <v>1</v>
      </c>
      <c r="L23" s="196">
        <v>2946912</v>
      </c>
      <c r="M23" s="196">
        <v>2774503</v>
      </c>
      <c r="N23" s="196">
        <v>1004410</v>
      </c>
      <c r="O23" s="196">
        <v>626283</v>
      </c>
      <c r="P23" s="196">
        <v>1433576</v>
      </c>
      <c r="Q23" s="197">
        <f t="shared" si="10"/>
        <v>1.2890226942133189</v>
      </c>
      <c r="R23" s="198">
        <f t="shared" si="1"/>
        <v>-0.48330349615769019</v>
      </c>
      <c r="S23" s="197">
        <f t="shared" si="11"/>
        <v>6.190426243632155E-2</v>
      </c>
      <c r="T23" s="199">
        <f t="shared" si="12"/>
        <v>0.66020664040103072</v>
      </c>
      <c r="U23" s="196">
        <v>1087364</v>
      </c>
      <c r="V23" s="196">
        <v>955904</v>
      </c>
      <c r="W23" s="196">
        <v>847396</v>
      </c>
      <c r="X23" s="196">
        <v>356220</v>
      </c>
      <c r="Y23" s="196">
        <v>171613</v>
      </c>
      <c r="Z23" s="196">
        <v>432862</v>
      </c>
      <c r="AA23" s="197">
        <f t="shared" si="13"/>
        <v>1.5223147430555959</v>
      </c>
      <c r="AB23" s="198">
        <f t="shared" si="2"/>
        <v>-0.48918569358363739</v>
      </c>
      <c r="AC23" s="196">
        <f t="shared" si="3"/>
        <v>261249</v>
      </c>
      <c r="AD23" s="196">
        <f t="shared" si="4"/>
        <v>-414534</v>
      </c>
      <c r="AE23" s="197">
        <f t="shared" si="14"/>
        <v>1.3782808008562204E-2</v>
      </c>
      <c r="AF23" s="199">
        <f t="shared" si="5"/>
        <v>0.20115342115539139</v>
      </c>
      <c r="AG23" s="199">
        <f t="shared" si="15"/>
        <v>0.19934650606404608</v>
      </c>
      <c r="AH23" s="149"/>
    </row>
    <row r="24" spans="1:34" x14ac:dyDescent="0.25">
      <c r="A24" s="207" t="s">
        <v>194</v>
      </c>
      <c r="B24" s="195" t="s">
        <v>375</v>
      </c>
      <c r="C24" s="196">
        <v>176220</v>
      </c>
      <c r="D24" s="196">
        <v>176685</v>
      </c>
      <c r="E24" s="196">
        <v>45282</v>
      </c>
      <c r="F24" s="196">
        <v>83696</v>
      </c>
      <c r="G24" s="196">
        <v>213733</v>
      </c>
      <c r="H24" s="197">
        <f t="shared" si="7"/>
        <v>1.5536823743070158</v>
      </c>
      <c r="I24" s="198">
        <f t="shared" si="0"/>
        <v>0.20968390072728305</v>
      </c>
      <c r="J24" s="197">
        <f t="shared" si="8"/>
        <v>2.4649728901189835E-3</v>
      </c>
      <c r="K24" s="199">
        <f t="shared" si="9"/>
        <v>1</v>
      </c>
      <c r="L24" s="196">
        <v>48831</v>
      </c>
      <c r="M24" s="196">
        <v>50939</v>
      </c>
      <c r="N24" s="196">
        <v>12463</v>
      </c>
      <c r="O24" s="196">
        <v>25562</v>
      </c>
      <c r="P24" s="196">
        <v>48442</v>
      </c>
      <c r="Q24" s="197">
        <f t="shared" si="10"/>
        <v>0.89507863234488694</v>
      </c>
      <c r="R24" s="198">
        <f t="shared" si="1"/>
        <v>-4.9019415379178977E-2</v>
      </c>
      <c r="S24" s="197">
        <f t="shared" si="11"/>
        <v>2.0918083735639329E-3</v>
      </c>
      <c r="T24" s="199">
        <f t="shared" si="12"/>
        <v>0.22664726551351452</v>
      </c>
      <c r="U24" s="196">
        <v>88802</v>
      </c>
      <c r="V24" s="196">
        <v>88338</v>
      </c>
      <c r="W24" s="196">
        <v>84019</v>
      </c>
      <c r="X24" s="196">
        <v>21564</v>
      </c>
      <c r="Y24" s="196">
        <v>39159</v>
      </c>
      <c r="Z24" s="196">
        <v>129002</v>
      </c>
      <c r="AA24" s="197">
        <f t="shared" si="13"/>
        <v>2.2943129293393603</v>
      </c>
      <c r="AB24" s="198">
        <f t="shared" si="2"/>
        <v>0.53539080446089571</v>
      </c>
      <c r="AC24" s="196">
        <f t="shared" si="3"/>
        <v>89843</v>
      </c>
      <c r="AD24" s="196">
        <f t="shared" si="4"/>
        <v>44983</v>
      </c>
      <c r="AE24" s="197">
        <f t="shared" si="14"/>
        <v>4.1075673048697765E-3</v>
      </c>
      <c r="AF24" s="199">
        <f t="shared" si="5"/>
        <v>0.47552989784079008</v>
      </c>
      <c r="AG24" s="199">
        <f t="shared" si="15"/>
        <v>0.60356613157537675</v>
      </c>
      <c r="AH24" s="149"/>
    </row>
    <row r="25" spans="1:34" x14ac:dyDescent="0.25">
      <c r="A25" s="207" t="s">
        <v>190</v>
      </c>
      <c r="B25" s="195" t="s">
        <v>221</v>
      </c>
      <c r="C25" s="196">
        <v>1857448</v>
      </c>
      <c r="D25" s="196">
        <v>1778604</v>
      </c>
      <c r="E25" s="196">
        <v>702773</v>
      </c>
      <c r="F25" s="196">
        <v>385334</v>
      </c>
      <c r="G25" s="196">
        <v>1107550</v>
      </c>
      <c r="H25" s="197">
        <f t="shared" si="7"/>
        <v>1.8742597331146484</v>
      </c>
      <c r="I25" s="198">
        <f t="shared" si="0"/>
        <v>-0.37729252829747373</v>
      </c>
      <c r="J25" s="197">
        <f t="shared" si="8"/>
        <v>1.2773323372859035E-2</v>
      </c>
      <c r="K25" s="199">
        <f t="shared" si="9"/>
        <v>1</v>
      </c>
      <c r="L25" s="196">
        <v>963527</v>
      </c>
      <c r="M25" s="196">
        <v>930383</v>
      </c>
      <c r="N25" s="196">
        <v>347407</v>
      </c>
      <c r="O25" s="196">
        <v>191092</v>
      </c>
      <c r="P25" s="196">
        <v>577099</v>
      </c>
      <c r="Q25" s="197">
        <f t="shared" si="10"/>
        <v>2.0200060703744791</v>
      </c>
      <c r="R25" s="198">
        <f t="shared" si="1"/>
        <v>-0.37971888996252079</v>
      </c>
      <c r="S25" s="197">
        <f t="shared" si="11"/>
        <v>2.492012139414913E-2</v>
      </c>
      <c r="T25" s="199">
        <f t="shared" si="12"/>
        <v>0.52105909439754416</v>
      </c>
      <c r="U25" s="196">
        <v>750716</v>
      </c>
      <c r="V25" s="196">
        <v>710529</v>
      </c>
      <c r="W25" s="196">
        <v>701643</v>
      </c>
      <c r="X25" s="196">
        <v>294196</v>
      </c>
      <c r="Y25" s="196">
        <v>154134</v>
      </c>
      <c r="Z25" s="196">
        <v>441341</v>
      </c>
      <c r="AA25" s="197">
        <f t="shared" si="13"/>
        <v>1.8633591550209556</v>
      </c>
      <c r="AB25" s="198">
        <f t="shared" si="2"/>
        <v>-0.37098923526636762</v>
      </c>
      <c r="AC25" s="196">
        <f t="shared" si="3"/>
        <v>287207</v>
      </c>
      <c r="AD25" s="196">
        <f t="shared" si="4"/>
        <v>-260302</v>
      </c>
      <c r="AE25" s="197">
        <f t="shared" si="14"/>
        <v>1.4052788808689261E-2</v>
      </c>
      <c r="AF25" s="199">
        <f t="shared" si="5"/>
        <v>0.39449084787844851</v>
      </c>
      <c r="AG25" s="199">
        <f t="shared" si="15"/>
        <v>0.3984840413525349</v>
      </c>
      <c r="AH25" s="149"/>
    </row>
    <row r="26" spans="1:34" x14ac:dyDescent="0.25">
      <c r="A26" s="207" t="s">
        <v>203</v>
      </c>
      <c r="B26" s="195" t="s">
        <v>244</v>
      </c>
      <c r="C26" s="196">
        <v>161182</v>
      </c>
      <c r="D26" s="196">
        <v>183805</v>
      </c>
      <c r="E26" s="196">
        <v>63480</v>
      </c>
      <c r="F26" s="196">
        <v>124751</v>
      </c>
      <c r="G26" s="196">
        <v>283038</v>
      </c>
      <c r="H26" s="197">
        <f t="shared" si="7"/>
        <v>1.2688234964048384</v>
      </c>
      <c r="I26" s="198">
        <f t="shared" si="0"/>
        <v>0.53988194009956203</v>
      </c>
      <c r="J26" s="197">
        <f t="shared" si="8"/>
        <v>3.2642642777366941E-3</v>
      </c>
      <c r="K26" s="199">
        <f t="shared" si="9"/>
        <v>1</v>
      </c>
      <c r="L26" s="196">
        <v>34223</v>
      </c>
      <c r="M26" s="196">
        <v>42355</v>
      </c>
      <c r="N26" s="196">
        <v>11180</v>
      </c>
      <c r="O26" s="196">
        <v>22026</v>
      </c>
      <c r="P26" s="196">
        <v>52595</v>
      </c>
      <c r="Q26" s="197">
        <f t="shared" si="10"/>
        <v>1.38785980205212</v>
      </c>
      <c r="R26" s="198">
        <f t="shared" si="1"/>
        <v>0.24176602526266078</v>
      </c>
      <c r="S26" s="197">
        <f t="shared" si="11"/>
        <v>2.2711420132858892E-3</v>
      </c>
      <c r="T26" s="199">
        <f t="shared" si="12"/>
        <v>0.18582310502476698</v>
      </c>
      <c r="U26" s="196">
        <v>87871</v>
      </c>
      <c r="V26" s="196">
        <v>97600</v>
      </c>
      <c r="W26" s="196">
        <v>109854</v>
      </c>
      <c r="X26" s="196">
        <v>39706</v>
      </c>
      <c r="Y26" s="196">
        <v>83525</v>
      </c>
      <c r="Z26" s="196">
        <v>173187</v>
      </c>
      <c r="AA26" s="197">
        <f t="shared" si="13"/>
        <v>1.0734750074827897</v>
      </c>
      <c r="AB26" s="198">
        <f t="shared" si="2"/>
        <v>0.57651974438800591</v>
      </c>
      <c r="AC26" s="196">
        <f t="shared" si="3"/>
        <v>89662</v>
      </c>
      <c r="AD26" s="196">
        <f t="shared" si="4"/>
        <v>63333</v>
      </c>
      <c r="AE26" s="197">
        <f t="shared" si="14"/>
        <v>5.5144668984084128E-3</v>
      </c>
      <c r="AF26" s="199">
        <f t="shared" si="5"/>
        <v>0.59766600473327713</v>
      </c>
      <c r="AG26" s="199">
        <f t="shared" si="15"/>
        <v>0.61188603650393236</v>
      </c>
      <c r="AH26" s="149"/>
    </row>
    <row r="27" spans="1:34" x14ac:dyDescent="0.25">
      <c r="A27" s="207" t="s">
        <v>211</v>
      </c>
      <c r="B27" s="195" t="s">
        <v>235</v>
      </c>
      <c r="C27" s="196">
        <v>128689</v>
      </c>
      <c r="D27" s="196">
        <v>136253</v>
      </c>
      <c r="E27" s="196">
        <v>40830</v>
      </c>
      <c r="F27" s="196">
        <v>113133</v>
      </c>
      <c r="G27" s="196">
        <v>212003</v>
      </c>
      <c r="H27" s="197">
        <f t="shared" si="7"/>
        <v>0.87392714769342272</v>
      </c>
      <c r="I27" s="198">
        <f t="shared" si="0"/>
        <v>0.55595106162800079</v>
      </c>
      <c r="J27" s="197">
        <f t="shared" si="8"/>
        <v>2.4450208794331942E-3</v>
      </c>
      <c r="K27" s="199">
        <f t="shared" si="9"/>
        <v>1</v>
      </c>
      <c r="L27" s="196">
        <v>27364</v>
      </c>
      <c r="M27" s="196">
        <v>27030</v>
      </c>
      <c r="N27" s="196">
        <v>6004</v>
      </c>
      <c r="O27" s="196">
        <v>12930</v>
      </c>
      <c r="P27" s="196">
        <v>31657</v>
      </c>
      <c r="Q27" s="197">
        <f t="shared" si="10"/>
        <v>1.448337200309358</v>
      </c>
      <c r="R27" s="198">
        <f t="shared" si="1"/>
        <v>0.17118017018128007</v>
      </c>
      <c r="S27" s="197">
        <f t="shared" si="11"/>
        <v>1.3670033789255898E-3</v>
      </c>
      <c r="T27" s="199">
        <f t="shared" si="12"/>
        <v>0.14932335863171747</v>
      </c>
      <c r="U27" s="196">
        <v>87365</v>
      </c>
      <c r="V27" s="196">
        <v>74003</v>
      </c>
      <c r="W27" s="196">
        <v>77063</v>
      </c>
      <c r="X27" s="196">
        <v>27597</v>
      </c>
      <c r="Y27" s="196">
        <v>88115</v>
      </c>
      <c r="Z27" s="196">
        <v>145499</v>
      </c>
      <c r="AA27" s="197">
        <f t="shared" si="13"/>
        <v>0.65123985700505016</v>
      </c>
      <c r="AB27" s="198">
        <f t="shared" si="2"/>
        <v>0.88805263226191555</v>
      </c>
      <c r="AC27" s="196">
        <f t="shared" si="3"/>
        <v>57384</v>
      </c>
      <c r="AD27" s="196">
        <f t="shared" si="4"/>
        <v>68436</v>
      </c>
      <c r="AE27" s="197">
        <f t="shared" si="14"/>
        <v>4.6328501518677822E-3</v>
      </c>
      <c r="AF27" s="199">
        <f t="shared" si="5"/>
        <v>0.56558754669621958</v>
      </c>
      <c r="AG27" s="199">
        <f t="shared" si="15"/>
        <v>0.68630632585387941</v>
      </c>
      <c r="AH27" s="149"/>
    </row>
    <row r="28" spans="1:34" x14ac:dyDescent="0.25">
      <c r="A28" s="207" t="s">
        <v>207</v>
      </c>
      <c r="B28" s="195" t="s">
        <v>223</v>
      </c>
      <c r="C28" s="196">
        <v>3225323</v>
      </c>
      <c r="D28" s="196">
        <v>3177968</v>
      </c>
      <c r="E28" s="196">
        <v>1059454</v>
      </c>
      <c r="F28" s="196">
        <v>491518</v>
      </c>
      <c r="G28" s="196">
        <v>1758689</v>
      </c>
      <c r="H28" s="197">
        <f t="shared" si="7"/>
        <v>2.5780764895690496</v>
      </c>
      <c r="I28" s="198">
        <f t="shared" si="0"/>
        <v>-0.44659952523121693</v>
      </c>
      <c r="J28" s="197">
        <f t="shared" si="8"/>
        <v>2.0282879607503124E-2</v>
      </c>
      <c r="K28" s="199">
        <f t="shared" si="9"/>
        <v>1</v>
      </c>
      <c r="L28" s="196">
        <v>2481445</v>
      </c>
      <c r="M28" s="196">
        <v>2459607</v>
      </c>
      <c r="N28" s="196">
        <v>806957</v>
      </c>
      <c r="O28" s="196">
        <v>399588</v>
      </c>
      <c r="P28" s="196">
        <v>1368563</v>
      </c>
      <c r="Q28" s="197">
        <f t="shared" si="10"/>
        <v>2.4249351832387358</v>
      </c>
      <c r="R28" s="198">
        <f t="shared" si="1"/>
        <v>-0.44358468649666394</v>
      </c>
      <c r="S28" s="197">
        <f t="shared" si="11"/>
        <v>5.9096889953960959E-2</v>
      </c>
      <c r="T28" s="199">
        <f t="shared" si="12"/>
        <v>0.77817226354403768</v>
      </c>
      <c r="U28" s="196">
        <v>599722</v>
      </c>
      <c r="V28" s="196">
        <v>535885</v>
      </c>
      <c r="W28" s="196">
        <v>545266</v>
      </c>
      <c r="X28" s="196">
        <v>184260</v>
      </c>
      <c r="Y28" s="196">
        <v>67569</v>
      </c>
      <c r="Z28" s="196">
        <v>288726</v>
      </c>
      <c r="AA28" s="197">
        <f t="shared" si="13"/>
        <v>3.273054211250721</v>
      </c>
      <c r="AB28" s="198">
        <f t="shared" si="2"/>
        <v>-0.47048596464844683</v>
      </c>
      <c r="AC28" s="196">
        <f t="shared" si="3"/>
        <v>221157</v>
      </c>
      <c r="AD28" s="196">
        <f t="shared" si="4"/>
        <v>-256540</v>
      </c>
      <c r="AE28" s="197">
        <f t="shared" si="14"/>
        <v>9.1933572941956809E-3</v>
      </c>
      <c r="AF28" s="199">
        <f t="shared" si="5"/>
        <v>0.17157693217804584</v>
      </c>
      <c r="AG28" s="199">
        <f t="shared" si="15"/>
        <v>0.16417115248915529</v>
      </c>
      <c r="AH28" s="149"/>
    </row>
    <row r="29" spans="1:34" x14ac:dyDescent="0.25">
      <c r="A29" s="207" t="s">
        <v>215</v>
      </c>
      <c r="B29" s="195" t="s">
        <v>215</v>
      </c>
      <c r="C29" s="196">
        <v>749324</v>
      </c>
      <c r="D29" s="196">
        <v>705966</v>
      </c>
      <c r="E29" s="196">
        <v>213952</v>
      </c>
      <c r="F29" s="196">
        <v>266344</v>
      </c>
      <c r="G29" s="196">
        <v>567278</v>
      </c>
      <c r="H29" s="197">
        <f t="shared" si="7"/>
        <v>1.1298696422671433</v>
      </c>
      <c r="I29" s="198">
        <f t="shared" si="0"/>
        <v>-0.19645138717728616</v>
      </c>
      <c r="J29" s="197">
        <f t="shared" si="8"/>
        <v>6.5423911663660579E-3</v>
      </c>
      <c r="K29" s="199">
        <f t="shared" si="9"/>
        <v>1</v>
      </c>
      <c r="L29" s="196">
        <v>302966</v>
      </c>
      <c r="M29" s="196">
        <v>275358</v>
      </c>
      <c r="N29" s="196">
        <v>81278</v>
      </c>
      <c r="O29" s="196">
        <v>95255</v>
      </c>
      <c r="P29" s="196">
        <v>220987</v>
      </c>
      <c r="Q29" s="197">
        <f t="shared" si="10"/>
        <v>1.3199517085717285</v>
      </c>
      <c r="R29" s="198">
        <f t="shared" si="1"/>
        <v>-0.19745567588375856</v>
      </c>
      <c r="S29" s="197">
        <f t="shared" si="11"/>
        <v>9.5425964462403038E-3</v>
      </c>
      <c r="T29" s="199">
        <f t="shared" si="12"/>
        <v>0.38955679578619301</v>
      </c>
      <c r="U29" s="196">
        <v>294259</v>
      </c>
      <c r="V29" s="196">
        <v>269133</v>
      </c>
      <c r="W29" s="196">
        <v>254156</v>
      </c>
      <c r="X29" s="196">
        <v>81721</v>
      </c>
      <c r="Y29" s="196">
        <v>102392</v>
      </c>
      <c r="Z29" s="196">
        <v>201674</v>
      </c>
      <c r="AA29" s="197">
        <f t="shared" si="13"/>
        <v>0.96962653332291593</v>
      </c>
      <c r="AB29" s="198">
        <f t="shared" si="2"/>
        <v>-0.20649522340609705</v>
      </c>
      <c r="AC29" s="196">
        <f t="shared" si="3"/>
        <v>99282</v>
      </c>
      <c r="AD29" s="196">
        <f t="shared" si="4"/>
        <v>-52482</v>
      </c>
      <c r="AE29" s="197">
        <f t="shared" si="14"/>
        <v>6.4215246945187468E-3</v>
      </c>
      <c r="AF29" s="199">
        <f t="shared" si="5"/>
        <v>0.36001167195020722</v>
      </c>
      <c r="AG29" s="199">
        <f t="shared" si="15"/>
        <v>0.35551175966633641</v>
      </c>
      <c r="AH29" s="149"/>
    </row>
    <row r="30" spans="1:34" x14ac:dyDescent="0.25">
      <c r="A30" s="207" t="s">
        <v>375</v>
      </c>
      <c r="B30" s="195" t="s">
        <v>241</v>
      </c>
      <c r="C30" s="196">
        <v>232105</v>
      </c>
      <c r="D30" s="196">
        <v>214844</v>
      </c>
      <c r="E30" s="196">
        <v>81702</v>
      </c>
      <c r="F30" s="196">
        <v>300935</v>
      </c>
      <c r="G30" s="196">
        <v>439693</v>
      </c>
      <c r="H30" s="197">
        <f t="shared" si="7"/>
        <v>0.46108960406732358</v>
      </c>
      <c r="I30" s="198">
        <f t="shared" si="0"/>
        <v>1.0465686730837258</v>
      </c>
      <c r="J30" s="197">
        <f>G30/G$7</f>
        <v>5.0709592106744691E-3</v>
      </c>
      <c r="K30" s="199">
        <f t="shared" si="9"/>
        <v>1</v>
      </c>
      <c r="L30" s="196">
        <v>61694</v>
      </c>
      <c r="M30" s="196">
        <v>62136</v>
      </c>
      <c r="N30" s="196">
        <v>20152</v>
      </c>
      <c r="O30" s="196">
        <v>66742</v>
      </c>
      <c r="P30" s="196">
        <v>95793</v>
      </c>
      <c r="Q30" s="197">
        <f t="shared" si="10"/>
        <v>0.43527314135027417</v>
      </c>
      <c r="R30" s="198">
        <f t="shared" si="1"/>
        <v>0.54166666666666674</v>
      </c>
      <c r="S30" s="197">
        <f>P30/P$7</f>
        <v>4.1365055020191116E-3</v>
      </c>
      <c r="T30" s="199">
        <f t="shared" si="12"/>
        <v>0.21786337285333177</v>
      </c>
      <c r="U30" s="196">
        <v>77258</v>
      </c>
      <c r="V30" s="196">
        <v>68294</v>
      </c>
      <c r="W30" s="196">
        <v>71452</v>
      </c>
      <c r="X30" s="196">
        <v>41549</v>
      </c>
      <c r="Y30" s="196">
        <v>146588</v>
      </c>
      <c r="Z30" s="196">
        <v>196088</v>
      </c>
      <c r="AA30" s="197">
        <f t="shared" si="13"/>
        <v>0.33768111987338667</v>
      </c>
      <c r="AB30" s="198">
        <f t="shared" si="2"/>
        <v>1.7443318591501988</v>
      </c>
      <c r="AC30" s="196">
        <f t="shared" si="3"/>
        <v>49500</v>
      </c>
      <c r="AD30" s="196">
        <f t="shared" si="4"/>
        <v>124636</v>
      </c>
      <c r="AE30" s="197">
        <f t="shared" si="14"/>
        <v>6.2436602353242955E-3</v>
      </c>
      <c r="AF30" s="199">
        <f t="shared" si="5"/>
        <v>0.33257619482042783</v>
      </c>
      <c r="AG30" s="199">
        <f t="shared" si="15"/>
        <v>0.44596570789164258</v>
      </c>
      <c r="AH30" s="149"/>
    </row>
    <row r="31" spans="1:34" x14ac:dyDescent="0.25">
      <c r="A31" s="207" t="s">
        <v>223</v>
      </c>
      <c r="B31" s="195" t="s">
        <v>227</v>
      </c>
      <c r="C31" s="196">
        <v>252209</v>
      </c>
      <c r="D31" s="196">
        <v>268844</v>
      </c>
      <c r="E31" s="196">
        <v>41520</v>
      </c>
      <c r="F31" s="196">
        <v>121357</v>
      </c>
      <c r="G31" s="196">
        <v>315139</v>
      </c>
      <c r="H31" s="197">
        <f t="shared" si="7"/>
        <v>1.5967929332465371</v>
      </c>
      <c r="I31" s="198">
        <f t="shared" si="0"/>
        <v>0.17220023508056714</v>
      </c>
      <c r="J31" s="197">
        <f t="shared" si="8"/>
        <v>3.6344836390225484E-3</v>
      </c>
      <c r="K31" s="199">
        <f t="shared" si="9"/>
        <v>1</v>
      </c>
      <c r="L31" s="196">
        <v>104275</v>
      </c>
      <c r="M31" s="196">
        <v>108162</v>
      </c>
      <c r="N31" s="196">
        <v>12310</v>
      </c>
      <c r="O31" s="196">
        <v>39747</v>
      </c>
      <c r="P31" s="196">
        <v>118545</v>
      </c>
      <c r="Q31" s="197">
        <f t="shared" si="10"/>
        <v>1.9824892444712807</v>
      </c>
      <c r="R31" s="198">
        <f t="shared" si="1"/>
        <v>9.5994896544072672E-2</v>
      </c>
      <c r="S31" s="197">
        <f t="shared" ref="S31:S36" si="16">P31/P$7</f>
        <v>5.1189757574859919E-3</v>
      </c>
      <c r="T31" s="199">
        <f t="shared" si="12"/>
        <v>0.37616734203002483</v>
      </c>
      <c r="U31" s="196">
        <v>56227</v>
      </c>
      <c r="V31" s="196">
        <v>64737</v>
      </c>
      <c r="W31" s="196">
        <v>78188</v>
      </c>
      <c r="X31" s="196">
        <v>18234</v>
      </c>
      <c r="Y31" s="196">
        <v>53029</v>
      </c>
      <c r="Z31" s="196">
        <v>116128</v>
      </c>
      <c r="AA31" s="197">
        <f t="shared" si="13"/>
        <v>1.189896094589753</v>
      </c>
      <c r="AB31" s="198">
        <f t="shared" si="2"/>
        <v>0.4852407018979894</v>
      </c>
      <c r="AC31" s="196">
        <f t="shared" si="3"/>
        <v>63099</v>
      </c>
      <c r="AD31" s="196">
        <f t="shared" si="4"/>
        <v>37940</v>
      </c>
      <c r="AE31" s="197">
        <f t="shared" si="14"/>
        <v>3.6976448115526692E-3</v>
      </c>
      <c r="AF31" s="199">
        <f t="shared" si="5"/>
        <v>0.29083037002871553</v>
      </c>
      <c r="AG31" s="199">
        <f t="shared" si="15"/>
        <v>0.36849771053408181</v>
      </c>
      <c r="AH31" s="149"/>
    </row>
    <row r="32" spans="1:34" x14ac:dyDescent="0.25">
      <c r="A32" s="207" t="s">
        <v>219</v>
      </c>
      <c r="B32" s="195" t="s">
        <v>237</v>
      </c>
      <c r="C32" s="196">
        <v>131784</v>
      </c>
      <c r="D32" s="196">
        <v>133051</v>
      </c>
      <c r="E32" s="196">
        <v>38757</v>
      </c>
      <c r="F32" s="196">
        <v>80729</v>
      </c>
      <c r="G32" s="196">
        <v>193818</v>
      </c>
      <c r="H32" s="197">
        <f t="shared" si="7"/>
        <v>1.4008472791685764</v>
      </c>
      <c r="I32" s="198">
        <f t="shared" si="0"/>
        <v>0.45671960376096377</v>
      </c>
      <c r="J32" s="197">
        <f t="shared" si="8"/>
        <v>2.235294108149332E-3</v>
      </c>
      <c r="K32" s="199">
        <f t="shared" si="9"/>
        <v>1</v>
      </c>
      <c r="L32" s="196">
        <v>33217</v>
      </c>
      <c r="M32" s="196">
        <v>36114</v>
      </c>
      <c r="N32" s="196">
        <v>8246</v>
      </c>
      <c r="O32" s="196">
        <v>19548</v>
      </c>
      <c r="P32" s="196">
        <v>42992</v>
      </c>
      <c r="Q32" s="197">
        <f t="shared" si="10"/>
        <v>1.199304276652343</v>
      </c>
      <c r="R32" s="198">
        <f t="shared" si="1"/>
        <v>0.19045245611120332</v>
      </c>
      <c r="S32" s="197">
        <f t="shared" si="16"/>
        <v>1.8564680565678667E-3</v>
      </c>
      <c r="T32" s="199">
        <f t="shared" si="12"/>
        <v>0.22181634316730128</v>
      </c>
      <c r="U32" s="196">
        <v>60360</v>
      </c>
      <c r="V32" s="196">
        <v>67647</v>
      </c>
      <c r="W32" s="196">
        <v>75328</v>
      </c>
      <c r="X32" s="196">
        <v>24298</v>
      </c>
      <c r="Y32" s="196">
        <v>51961</v>
      </c>
      <c r="Z32" s="196">
        <v>103227</v>
      </c>
      <c r="AA32" s="197">
        <f t="shared" si="13"/>
        <v>0.9866245838224823</v>
      </c>
      <c r="AB32" s="198">
        <f t="shared" si="2"/>
        <v>0.37036692863211562</v>
      </c>
      <c r="AC32" s="196">
        <f t="shared" si="3"/>
        <v>51266</v>
      </c>
      <c r="AD32" s="196">
        <f t="shared" si="4"/>
        <v>27899</v>
      </c>
      <c r="AE32" s="197">
        <f t="shared" si="14"/>
        <v>3.2868626081750084E-3</v>
      </c>
      <c r="AF32" s="199">
        <f t="shared" si="5"/>
        <v>0.56615884134655137</v>
      </c>
      <c r="AG32" s="199">
        <f t="shared" si="15"/>
        <v>0.53259759155496389</v>
      </c>
      <c r="AH32" s="149"/>
    </row>
    <row r="33" spans="1:36" x14ac:dyDescent="0.25">
      <c r="A33" s="207" t="s">
        <v>225</v>
      </c>
      <c r="B33" s="195" t="s">
        <v>233</v>
      </c>
      <c r="C33" s="196">
        <v>103374</v>
      </c>
      <c r="D33" s="196">
        <v>96635</v>
      </c>
      <c r="E33" s="196">
        <v>52002</v>
      </c>
      <c r="F33" s="196">
        <v>134559</v>
      </c>
      <c r="G33" s="196">
        <v>141981</v>
      </c>
      <c r="H33" s="197">
        <f t="shared" si="7"/>
        <v>5.5157960448576571E-2</v>
      </c>
      <c r="I33" s="198">
        <f t="shared" si="0"/>
        <v>0.46925027164070987</v>
      </c>
      <c r="J33" s="197">
        <f t="shared" si="8"/>
        <v>1.6374603636873267E-3</v>
      </c>
      <c r="K33" s="199">
        <f t="shared" si="9"/>
        <v>1</v>
      </c>
      <c r="L33" s="196">
        <v>46241</v>
      </c>
      <c r="M33" s="196">
        <v>38072</v>
      </c>
      <c r="N33" s="196">
        <v>18417</v>
      </c>
      <c r="O33" s="196">
        <v>46713</v>
      </c>
      <c r="P33" s="196">
        <v>52651</v>
      </c>
      <c r="Q33" s="197">
        <f t="shared" si="10"/>
        <v>0.12711664847044712</v>
      </c>
      <c r="R33" s="198">
        <f t="shared" si="1"/>
        <v>0.38293233872662324</v>
      </c>
      <c r="S33" s="197">
        <f t="shared" si="16"/>
        <v>2.2735601890201606E-3</v>
      </c>
      <c r="T33" s="199">
        <f t="shared" si="12"/>
        <v>0.37083130841450618</v>
      </c>
      <c r="U33" s="196">
        <v>22293</v>
      </c>
      <c r="V33" s="196">
        <v>24618</v>
      </c>
      <c r="W33" s="196">
        <v>23114</v>
      </c>
      <c r="X33" s="196">
        <v>13967</v>
      </c>
      <c r="Y33" s="196">
        <v>33703</v>
      </c>
      <c r="Z33" s="196">
        <v>38707</v>
      </c>
      <c r="AA33" s="197">
        <f t="shared" si="13"/>
        <v>0.14847342966501498</v>
      </c>
      <c r="AB33" s="198">
        <f t="shared" si="2"/>
        <v>0.67461278878601716</v>
      </c>
      <c r="AC33" s="196">
        <f t="shared" si="3"/>
        <v>5004</v>
      </c>
      <c r="AD33" s="196">
        <f t="shared" si="4"/>
        <v>15593</v>
      </c>
      <c r="AE33" s="197">
        <f t="shared" si="14"/>
        <v>1.2324739745863975E-3</v>
      </c>
      <c r="AF33" s="199">
        <f t="shared" si="5"/>
        <v>0.23918869974646867</v>
      </c>
      <c r="AG33" s="199">
        <f t="shared" si="15"/>
        <v>0.27262098449792577</v>
      </c>
      <c r="AH33" s="149"/>
    </row>
    <row r="34" spans="1:36" x14ac:dyDescent="0.25">
      <c r="A34" s="207" t="s">
        <v>221</v>
      </c>
      <c r="B34" s="195" t="s">
        <v>239</v>
      </c>
      <c r="C34" s="196">
        <v>501523</v>
      </c>
      <c r="D34" s="196">
        <v>561070</v>
      </c>
      <c r="E34" s="196">
        <v>116714</v>
      </c>
      <c r="F34" s="196">
        <v>59124</v>
      </c>
      <c r="G34" s="196">
        <v>84336</v>
      </c>
      <c r="H34" s="197">
        <f t="shared" si="7"/>
        <v>0.42642581692713621</v>
      </c>
      <c r="I34" s="198">
        <f t="shared" si="0"/>
        <v>-0.84968720480510451</v>
      </c>
      <c r="J34" s="197">
        <f t="shared" si="8"/>
        <v>9.7264322150100637E-4</v>
      </c>
      <c r="K34" s="199">
        <f t="shared" si="9"/>
        <v>1</v>
      </c>
      <c r="L34" s="196">
        <v>39183</v>
      </c>
      <c r="M34" s="196">
        <v>39337</v>
      </c>
      <c r="N34" s="196">
        <v>12897</v>
      </c>
      <c r="O34" s="196">
        <v>12360</v>
      </c>
      <c r="P34" s="196">
        <v>17940</v>
      </c>
      <c r="Q34" s="197">
        <f t="shared" si="10"/>
        <v>0.45145631067961167</v>
      </c>
      <c r="R34" s="198">
        <f t="shared" si="1"/>
        <v>-0.54394081907618785</v>
      </c>
      <c r="S34" s="197">
        <f t="shared" si="16"/>
        <v>7.7467986915769277E-4</v>
      </c>
      <c r="T34" s="199">
        <f t="shared" si="12"/>
        <v>0.21272054638588503</v>
      </c>
      <c r="U34" s="196">
        <v>513255</v>
      </c>
      <c r="V34" s="196">
        <v>435385</v>
      </c>
      <c r="W34" s="196">
        <v>500909</v>
      </c>
      <c r="X34" s="196">
        <v>96145</v>
      </c>
      <c r="Y34" s="196">
        <v>38367</v>
      </c>
      <c r="Z34" s="196">
        <v>51407</v>
      </c>
      <c r="AA34" s="197">
        <f t="shared" si="13"/>
        <v>0.33987541376703945</v>
      </c>
      <c r="AB34" s="198">
        <f t="shared" si="2"/>
        <v>-0.89737257665564008</v>
      </c>
      <c r="AC34" s="196">
        <f t="shared" si="3"/>
        <v>13040</v>
      </c>
      <c r="AD34" s="196">
        <f t="shared" si="4"/>
        <v>-449502</v>
      </c>
      <c r="AE34" s="197">
        <f t="shared" si="14"/>
        <v>1.6368561141799399E-3</v>
      </c>
      <c r="AF34" s="199">
        <f t="shared" si="5"/>
        <v>0.89277452011335479</v>
      </c>
      <c r="AG34" s="199">
        <f t="shared" si="15"/>
        <v>0.60954989565547335</v>
      </c>
      <c r="AH34" s="149"/>
    </row>
    <row r="35" spans="1:36" x14ac:dyDescent="0.25">
      <c r="A35" s="207" t="s">
        <v>376</v>
      </c>
      <c r="B35" s="195" t="s">
        <v>217</v>
      </c>
      <c r="C35" s="196">
        <v>35912</v>
      </c>
      <c r="D35" s="196">
        <v>48092</v>
      </c>
      <c r="E35" s="196">
        <v>19758</v>
      </c>
      <c r="F35" s="196">
        <v>13780</v>
      </c>
      <c r="G35" s="196">
        <v>46711</v>
      </c>
      <c r="H35" s="197">
        <f t="shared" si="7"/>
        <v>2.3897677793904211</v>
      </c>
      <c r="I35" s="198">
        <f t="shared" si="0"/>
        <v>-2.8715794726773658E-2</v>
      </c>
      <c r="J35" s="197">
        <f t="shared" si="8"/>
        <v>5.3871582147046939E-4</v>
      </c>
      <c r="K35" s="199">
        <f t="shared" si="9"/>
        <v>1</v>
      </c>
      <c r="L35" s="196">
        <v>10001</v>
      </c>
      <c r="M35" s="196">
        <v>12536</v>
      </c>
      <c r="N35" s="196">
        <v>3644</v>
      </c>
      <c r="O35" s="196">
        <v>3914</v>
      </c>
      <c r="P35" s="196">
        <v>13185</v>
      </c>
      <c r="Q35" s="197">
        <f t="shared" si="10"/>
        <v>2.368676545733265</v>
      </c>
      <c r="R35" s="198">
        <f t="shared" si="1"/>
        <v>5.1770899808551318E-2</v>
      </c>
      <c r="S35" s="197">
        <f t="shared" si="16"/>
        <v>5.6935084029231776E-4</v>
      </c>
      <c r="T35" s="199">
        <f t="shared" si="12"/>
        <v>0.28226756010361587</v>
      </c>
      <c r="U35" s="196">
        <v>17478</v>
      </c>
      <c r="V35" s="196">
        <v>15536</v>
      </c>
      <c r="W35" s="196">
        <v>20886</v>
      </c>
      <c r="X35" s="196">
        <v>10159</v>
      </c>
      <c r="Y35" s="196">
        <v>5871</v>
      </c>
      <c r="Z35" s="196">
        <v>22305</v>
      </c>
      <c r="AA35" s="197">
        <f t="shared" si="13"/>
        <v>2.7991824220746038</v>
      </c>
      <c r="AB35" s="198">
        <f t="shared" si="2"/>
        <v>6.794024705544377E-2</v>
      </c>
      <c r="AC35" s="196">
        <f t="shared" si="3"/>
        <v>16434</v>
      </c>
      <c r="AD35" s="196">
        <f t="shared" si="4"/>
        <v>1419</v>
      </c>
      <c r="AE35" s="197">
        <f t="shared" si="14"/>
        <v>7.1021603335700504E-4</v>
      </c>
      <c r="AF35" s="199">
        <f t="shared" si="5"/>
        <v>0.43429260583880896</v>
      </c>
      <c r="AG35" s="199">
        <f t="shared" si="15"/>
        <v>0.47751065059621933</v>
      </c>
      <c r="AH35" s="149"/>
    </row>
    <row r="36" spans="1:36" x14ac:dyDescent="0.25">
      <c r="A36" s="200" t="s">
        <v>377</v>
      </c>
      <c r="B36" s="201" t="s">
        <v>377</v>
      </c>
      <c r="C36" s="202">
        <f>C11-SUM(C12:C35)</f>
        <v>3578689</v>
      </c>
      <c r="D36" s="202">
        <f>D11-SUM(D12:D35)</f>
        <v>3658238</v>
      </c>
      <c r="E36" s="202">
        <f>E11-SUM(E12:E35)</f>
        <v>1069753</v>
      </c>
      <c r="F36" s="202">
        <f>F11-SUM(F12:F35)</f>
        <v>1690673</v>
      </c>
      <c r="G36" s="202">
        <f>G11-SUM(G12:G35)</f>
        <v>3054215</v>
      </c>
      <c r="H36" s="203">
        <f t="shared" si="7"/>
        <v>0.80650841410491569</v>
      </c>
      <c r="I36" s="204">
        <f t="shared" si="0"/>
        <v>-0.165113095430095</v>
      </c>
      <c r="J36" s="203">
        <f t="shared" si="8"/>
        <v>3.5224121570345948E-2</v>
      </c>
      <c r="K36" s="205">
        <f t="shared" si="9"/>
        <v>1</v>
      </c>
      <c r="L36" s="202">
        <f>L11-SUM(L12:L35)</f>
        <v>1053204</v>
      </c>
      <c r="M36" s="202">
        <f>M11-SUM(M12:M35)</f>
        <v>959885</v>
      </c>
      <c r="N36" s="202">
        <f>N11-SUM(N12:N35)</f>
        <v>327905</v>
      </c>
      <c r="O36" s="202">
        <f>O11-SUM(O12:O35)</f>
        <v>505505</v>
      </c>
      <c r="P36" s="202">
        <f>P11-SUM(P12:P35)</f>
        <v>818280</v>
      </c>
      <c r="Q36" s="203">
        <f t="shared" si="10"/>
        <v>0.61873769794561873</v>
      </c>
      <c r="R36" s="204">
        <f t="shared" si="1"/>
        <v>-0.14752288034504135</v>
      </c>
      <c r="S36" s="203">
        <f t="shared" si="16"/>
        <v>3.5334729282851557E-2</v>
      </c>
      <c r="T36" s="205">
        <f t="shared" si="12"/>
        <v>0.26791827032478066</v>
      </c>
      <c r="U36" s="202">
        <f t="shared" ref="U36:Z36" si="17">U11-SUM(U12:U35)</f>
        <v>1874939</v>
      </c>
      <c r="V36" s="202">
        <f t="shared" si="17"/>
        <v>1752421</v>
      </c>
      <c r="W36" s="202">
        <f t="shared" si="17"/>
        <v>1743183</v>
      </c>
      <c r="X36" s="202">
        <f t="shared" si="17"/>
        <v>468688</v>
      </c>
      <c r="Y36" s="202">
        <f t="shared" si="17"/>
        <v>803828</v>
      </c>
      <c r="Z36" s="202">
        <f t="shared" si="17"/>
        <v>1486844</v>
      </c>
      <c r="AA36" s="203">
        <f t="shared" si="13"/>
        <v>0.84970416556775819</v>
      </c>
      <c r="AB36" s="204">
        <f t="shared" si="2"/>
        <v>-0.14705226014709871</v>
      </c>
      <c r="AC36" s="202">
        <f>Z36-Y36</f>
        <v>683016</v>
      </c>
      <c r="AD36" s="202">
        <f t="shared" si="4"/>
        <v>-256339</v>
      </c>
      <c r="AE36" s="203">
        <f t="shared" si="14"/>
        <v>4.7342768343450477E-2</v>
      </c>
      <c r="AF36" s="205">
        <f t="shared" si="5"/>
        <v>0.47650890948046576</v>
      </c>
      <c r="AG36" s="205">
        <f t="shared" si="15"/>
        <v>0.48681707083489539</v>
      </c>
      <c r="AH36" s="149"/>
    </row>
    <row r="37" spans="1:36" ht="6" customHeight="1" x14ac:dyDescent="0.25">
      <c r="C37" s="149"/>
      <c r="D37" s="149"/>
      <c r="E37" s="149"/>
      <c r="F37" s="149"/>
      <c r="G37" s="149"/>
      <c r="H37" s="149"/>
      <c r="L37" s="149"/>
      <c r="M37" s="149"/>
      <c r="N37" s="149"/>
      <c r="O37" s="149"/>
      <c r="P37" s="149"/>
      <c r="Q37" s="149"/>
      <c r="U37" s="149"/>
      <c r="V37" s="149"/>
      <c r="W37" s="149"/>
      <c r="X37" s="149"/>
      <c r="Y37" s="149"/>
      <c r="Z37" s="149"/>
      <c r="AA37" s="149"/>
      <c r="AB37" s="149"/>
      <c r="AH37" s="149"/>
      <c r="AI37" s="149"/>
    </row>
    <row r="38" spans="1:36" ht="15.75" x14ac:dyDescent="0.25">
      <c r="B38" s="180"/>
      <c r="C38" s="325" t="s">
        <v>104</v>
      </c>
      <c r="D38" s="326"/>
      <c r="E38" s="326"/>
      <c r="F38" s="326"/>
      <c r="G38" s="326"/>
      <c r="H38" s="326"/>
      <c r="I38" s="326"/>
      <c r="J38" s="326"/>
      <c r="K38" s="327"/>
      <c r="L38" s="325" t="s">
        <v>103</v>
      </c>
      <c r="M38" s="326"/>
      <c r="N38" s="326"/>
      <c r="O38" s="326"/>
      <c r="P38" s="326"/>
      <c r="Q38" s="326"/>
      <c r="R38" s="326"/>
      <c r="S38" s="326"/>
      <c r="T38" s="327"/>
      <c r="U38" s="325" t="s">
        <v>105</v>
      </c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7"/>
      <c r="AH38" s="50"/>
      <c r="AI38" s="50"/>
      <c r="AJ38" s="50"/>
    </row>
    <row r="39" spans="1:36" s="185" customFormat="1" ht="75" x14ac:dyDescent="0.25">
      <c r="B39" s="181"/>
      <c r="C39" s="225">
        <v>2018</v>
      </c>
      <c r="D39" s="225">
        <v>2019</v>
      </c>
      <c r="E39" s="225">
        <v>2020</v>
      </c>
      <c r="F39" s="225">
        <v>2021</v>
      </c>
      <c r="G39" s="225">
        <v>2022</v>
      </c>
      <c r="H39" s="183" t="str">
        <f>CONCATENATE("var. ",RIGHT(G39,2),"/",RIGHT(F39,2))</f>
        <v>var. 22/21</v>
      </c>
      <c r="I39" s="183" t="str">
        <f>CONCATENATE("var. ",RIGHT(G39,2),"/",RIGHT(D39,2))</f>
        <v>var. 22/19</v>
      </c>
      <c r="J39" s="183" t="str">
        <f>CONCATENATE("Cuota s/ total lugares de residencia ",RIGHT(G39,4))</f>
        <v>Cuota s/ total lugares de residencia 2022</v>
      </c>
      <c r="K39" s="184" t="str">
        <f>CONCATENATE("cuota s/ Canarias ",RIGHT(G39,4))</f>
        <v>cuota s/ Canarias 2022</v>
      </c>
      <c r="L39" s="225">
        <v>2018</v>
      </c>
      <c r="M39" s="225">
        <v>2019</v>
      </c>
      <c r="N39" s="225">
        <v>2020</v>
      </c>
      <c r="O39" s="225">
        <v>2021</v>
      </c>
      <c r="P39" s="225">
        <v>2022</v>
      </c>
      <c r="Q39" s="183" t="str">
        <f>CONCATENATE("var. ",RIGHT(P39,2),"/",RIGHT(O39,2))</f>
        <v>var. 22/21</v>
      </c>
      <c r="R39" s="183" t="str">
        <f>CONCATENATE("var. ",RIGHT(P39,2),"/",RIGHT(M39,2))</f>
        <v>var. 22/19</v>
      </c>
      <c r="S39" s="183" t="str">
        <f>CONCATENATE("Cuota s/ total lugares de residencia ",RIGHT(P39,4))</f>
        <v>Cuota s/ total lugares de residencia 2022</v>
      </c>
      <c r="T39" s="184" t="str">
        <f>CONCATENATE("cuota s/ Canarias ",RIGHT(P39,4))</f>
        <v>cuota s/ Canarias 2022</v>
      </c>
      <c r="U39" s="225">
        <v>2017</v>
      </c>
      <c r="V39" s="225">
        <v>2018</v>
      </c>
      <c r="W39" s="225">
        <v>2019</v>
      </c>
      <c r="X39" s="225">
        <v>2020</v>
      </c>
      <c r="Y39" s="225">
        <v>2021</v>
      </c>
      <c r="Z39" s="225">
        <v>2022</v>
      </c>
      <c r="AA39" s="183" t="str">
        <f>CONCATENATE("var. ",RIGHT(Z39,2),"/",RIGHT(Y39,2))</f>
        <v>var. 22/21</v>
      </c>
      <c r="AB39" s="183" t="str">
        <f>CONCATENATE("var. ",RIGHT(Z39,2),"/",RIGHT(W39,2))</f>
        <v>var. 22/19</v>
      </c>
      <c r="AC39" s="182" t="str">
        <f>CONCATENATE("dif. ",RIGHT(Z39,2),"/",RIGHT(Y39,2))</f>
        <v>dif. 22/21</v>
      </c>
      <c r="AD39" s="182" t="str">
        <f>CONCATENATE("dif. ",RIGHT(Z39,2),"/",RIGHT(W39,2))</f>
        <v>dif. 22/19</v>
      </c>
      <c r="AE39" s="183" t="str">
        <f>CONCATENATE("Cuota s/ total lugares de residencia ",RIGHT(Z39,4))</f>
        <v>Cuota s/ total lugares de residencia 2022</v>
      </c>
      <c r="AF39" s="184" t="str">
        <f>CONCATENATE("cuota s/ Canarias ",RIGHT(W39,4))</f>
        <v>cuota s/ Canarias 2019</v>
      </c>
      <c r="AG39" s="184" t="str">
        <f>CONCATENATE("cuota s/ Canarias ",RIGHT(Z39,4))</f>
        <v>cuota s/ Canarias 2022</v>
      </c>
      <c r="AH39" s="206"/>
      <c r="AI39" s="206"/>
      <c r="AJ39" s="206"/>
    </row>
    <row r="40" spans="1:36" x14ac:dyDescent="0.25">
      <c r="B40" s="186" t="s">
        <v>133</v>
      </c>
      <c r="C40" s="187">
        <v>15933630</v>
      </c>
      <c r="D40" s="187">
        <v>14312350</v>
      </c>
      <c r="E40" s="187">
        <v>4344721</v>
      </c>
      <c r="F40" s="187">
        <v>7170601</v>
      </c>
      <c r="G40" s="187">
        <v>13762076</v>
      </c>
      <c r="H40" s="188">
        <f>IFERROR(G40/F40-1,"-")</f>
        <v>0.91923605845590917</v>
      </c>
      <c r="I40" s="188">
        <f>IFERROR(G40/D40-1,"-")</f>
        <v>-3.8447494646232094E-2</v>
      </c>
      <c r="J40" s="188">
        <f>G40/G$40</f>
        <v>1</v>
      </c>
      <c r="K40" s="189">
        <f>G40/$G7</f>
        <v>0.15871739156684789</v>
      </c>
      <c r="L40" s="187">
        <v>18728240</v>
      </c>
      <c r="M40" s="187">
        <v>18176327</v>
      </c>
      <c r="N40" s="187">
        <v>4999955</v>
      </c>
      <c r="O40" s="187">
        <v>6676787</v>
      </c>
      <c r="P40" s="187">
        <v>16792166</v>
      </c>
      <c r="Q40" s="188">
        <f>IFERROR(P40/O40-1,"-")</f>
        <v>1.5150069936333148</v>
      </c>
      <c r="R40" s="188">
        <f>IFERROR(P40/M40-1,"-")</f>
        <v>-7.6151854002186492E-2</v>
      </c>
      <c r="S40" s="188">
        <f>P40/P$40</f>
        <v>1</v>
      </c>
      <c r="T40" s="189">
        <f>P40/$G7</f>
        <v>0.1936632806182374</v>
      </c>
      <c r="U40" s="187">
        <v>1841533</v>
      </c>
      <c r="V40" s="187">
        <v>1623216</v>
      </c>
      <c r="W40" s="187">
        <v>1553093</v>
      </c>
      <c r="X40" s="187">
        <v>470433</v>
      </c>
      <c r="Y40" s="187">
        <v>454169</v>
      </c>
      <c r="Z40" s="187">
        <v>838305</v>
      </c>
      <c r="AA40" s="188">
        <f>IFERROR(Z40/Y40-1,"-")</f>
        <v>0.84579969130433819</v>
      </c>
      <c r="AB40" s="188">
        <f>IFERROR(Z40/W40-1,"-")</f>
        <v>-0.46023515655533831</v>
      </c>
      <c r="AC40" s="187">
        <f>Z40-Y40</f>
        <v>384136</v>
      </c>
      <c r="AD40" s="187">
        <f>Z40-W40</f>
        <v>-714788</v>
      </c>
      <c r="AE40" s="188">
        <f>Z40/Z$40</f>
        <v>1</v>
      </c>
      <c r="AF40" s="189">
        <f>W40/$D7</f>
        <v>1.5853653146372281E-2</v>
      </c>
      <c r="AG40" s="189">
        <f>Z40/$G7</f>
        <v>9.6681331317634359E-3</v>
      </c>
      <c r="AH40" s="50"/>
      <c r="AI40" s="50"/>
      <c r="AJ40" s="50"/>
    </row>
    <row r="41" spans="1:36" x14ac:dyDescent="0.25">
      <c r="B41" s="190" t="s">
        <v>166</v>
      </c>
      <c r="C41" s="191">
        <v>1018631</v>
      </c>
      <c r="D41" s="191">
        <v>1097319</v>
      </c>
      <c r="E41" s="191">
        <v>486424</v>
      </c>
      <c r="F41" s="191">
        <v>940152</v>
      </c>
      <c r="G41" s="191">
        <v>1207955</v>
      </c>
      <c r="H41" s="192">
        <f>IFERROR(G41/F41-1,"-")</f>
        <v>0.28485074753869588</v>
      </c>
      <c r="I41" s="193">
        <f t="shared" ref="I41:I69" si="18">IFERROR(G41/D41-1,"-")</f>
        <v>0.10082391720183459</v>
      </c>
      <c r="J41" s="192">
        <f>G41/G$40</f>
        <v>8.777418465062975E-2</v>
      </c>
      <c r="K41" s="194">
        <f t="shared" ref="K41:K69" si="19">G41/$G8</f>
        <v>0.10690363932837588</v>
      </c>
      <c r="L41" s="191">
        <v>1614810</v>
      </c>
      <c r="M41" s="191">
        <v>1636935</v>
      </c>
      <c r="N41" s="191">
        <v>770581</v>
      </c>
      <c r="O41" s="191">
        <v>1473851</v>
      </c>
      <c r="P41" s="191">
        <v>1940195</v>
      </c>
      <c r="Q41" s="192">
        <f>IFERROR(P41/O41-1,"-")</f>
        <v>0.31641190323852286</v>
      </c>
      <c r="R41" s="193">
        <f t="shared" ref="R41:R69" si="20">IFERROR(P41/M41-1,"-")</f>
        <v>0.18526086863559033</v>
      </c>
      <c r="S41" s="192">
        <f t="shared" ref="S41:S69" si="21">P41/P$40</f>
        <v>0.1155416758028714</v>
      </c>
      <c r="T41" s="194">
        <f t="shared" ref="T41:T69" si="22">P41/$G8</f>
        <v>0.17170665008772532</v>
      </c>
      <c r="U41" s="191">
        <v>470965</v>
      </c>
      <c r="V41" s="191">
        <v>364964</v>
      </c>
      <c r="W41" s="191">
        <v>358912</v>
      </c>
      <c r="X41" s="191">
        <v>146865</v>
      </c>
      <c r="Y41" s="191">
        <v>277985</v>
      </c>
      <c r="Z41" s="191">
        <v>395101</v>
      </c>
      <c r="AA41" s="192">
        <f>IFERROR(Z41/Y41-1,"-")</f>
        <v>0.42130330773243152</v>
      </c>
      <c r="AB41" s="193">
        <f t="shared" ref="AB41:AB69" si="23">IFERROR(Z41/W41-1,"-")</f>
        <v>0.10082972985021388</v>
      </c>
      <c r="AC41" s="191">
        <f t="shared" ref="AC41:AC68" si="24">Z41-Y41</f>
        <v>117116</v>
      </c>
      <c r="AD41" s="191">
        <f t="shared" ref="AD41:AD69" si="25">Z41-W41</f>
        <v>36189</v>
      </c>
      <c r="AE41" s="192">
        <f t="shared" ref="AE41:AE69" si="26">Z41/Z$40</f>
        <v>0.47130936830867048</v>
      </c>
      <c r="AF41" s="194">
        <f t="shared" ref="AF41:AF69" si="27">W41/$D8</f>
        <v>3.0964190407961351E-2</v>
      </c>
      <c r="AG41" s="194">
        <f t="shared" ref="AG41:AG69" si="28">Z41/$G8</f>
        <v>3.4966314806661368E-2</v>
      </c>
      <c r="AH41" s="50"/>
      <c r="AI41" s="50"/>
      <c r="AJ41" s="50"/>
    </row>
    <row r="42" spans="1:36" x14ac:dyDescent="0.25">
      <c r="B42" s="195" t="s">
        <v>98</v>
      </c>
      <c r="C42" s="196">
        <v>470512</v>
      </c>
      <c r="D42" s="196">
        <v>518298</v>
      </c>
      <c r="E42" s="196">
        <v>210204</v>
      </c>
      <c r="F42" s="196">
        <v>431205</v>
      </c>
      <c r="G42" s="196">
        <v>560211</v>
      </c>
      <c r="H42" s="197">
        <f>IFERROR(G42/F42-1,"-")</f>
        <v>0.29917556614603269</v>
      </c>
      <c r="I42" s="198">
        <f t="shared" si="18"/>
        <v>8.08666056978804E-2</v>
      </c>
      <c r="J42" s="197">
        <f t="shared" ref="J42:J69" si="29">G42/G$40</f>
        <v>4.0706867190676753E-2</v>
      </c>
      <c r="K42" s="199">
        <f t="shared" si="19"/>
        <v>0.12726566834064001</v>
      </c>
      <c r="L42" s="196">
        <v>443019</v>
      </c>
      <c r="M42" s="196">
        <v>365452</v>
      </c>
      <c r="N42" s="196">
        <v>199655</v>
      </c>
      <c r="O42" s="196">
        <v>348489</v>
      </c>
      <c r="P42" s="196">
        <v>515834</v>
      </c>
      <c r="Q42" s="197">
        <f>IFERROR(P42/O42-1,"-")</f>
        <v>0.48020167064096708</v>
      </c>
      <c r="R42" s="198">
        <f t="shared" si="20"/>
        <v>0.41149590096647448</v>
      </c>
      <c r="S42" s="197">
        <f t="shared" si="21"/>
        <v>3.0718729197889063E-2</v>
      </c>
      <c r="T42" s="199">
        <f t="shared" si="22"/>
        <v>0.11718434440385088</v>
      </c>
      <c r="U42" s="196">
        <v>298285</v>
      </c>
      <c r="V42" s="196">
        <v>233015</v>
      </c>
      <c r="W42" s="196">
        <v>204294</v>
      </c>
      <c r="X42" s="196">
        <v>65535</v>
      </c>
      <c r="Y42" s="196">
        <v>120739</v>
      </c>
      <c r="Z42" s="196">
        <v>137585</v>
      </c>
      <c r="AA42" s="197">
        <f>IFERROR(Z42/Y42-1,"-")</f>
        <v>0.13952409743330652</v>
      </c>
      <c r="AB42" s="198">
        <f t="shared" si="23"/>
        <v>-0.32653430839868036</v>
      </c>
      <c r="AC42" s="196">
        <f t="shared" si="24"/>
        <v>16846</v>
      </c>
      <c r="AD42" s="196">
        <f t="shared" si="25"/>
        <v>-66709</v>
      </c>
      <c r="AE42" s="197">
        <f t="shared" si="26"/>
        <v>0.16412284311795827</v>
      </c>
      <c r="AF42" s="199">
        <f t="shared" si="27"/>
        <v>4.4127557659110112E-2</v>
      </c>
      <c r="AG42" s="199">
        <f t="shared" si="28"/>
        <v>3.125580714881885E-2</v>
      </c>
      <c r="AH42" s="50"/>
      <c r="AI42" s="50"/>
      <c r="AJ42" s="50"/>
    </row>
    <row r="43" spans="1:36" x14ac:dyDescent="0.25">
      <c r="B43" s="195" t="s">
        <v>170</v>
      </c>
      <c r="C43" s="196">
        <v>548119</v>
      </c>
      <c r="D43" s="196">
        <v>579021</v>
      </c>
      <c r="E43" s="196">
        <v>276220</v>
      </c>
      <c r="F43" s="196">
        <v>508947</v>
      </c>
      <c r="G43" s="196">
        <v>647744</v>
      </c>
      <c r="H43" s="197">
        <f>IFERROR(G43/F43-1,"-")</f>
        <v>0.27271405470510679</v>
      </c>
      <c r="I43" s="198">
        <f t="shared" si="18"/>
        <v>0.11868826864656024</v>
      </c>
      <c r="J43" s="197">
        <f t="shared" si="29"/>
        <v>4.706731745995299E-2</v>
      </c>
      <c r="K43" s="199">
        <f t="shared" si="19"/>
        <v>9.3908973489660777E-2</v>
      </c>
      <c r="L43" s="196">
        <v>1171791</v>
      </c>
      <c r="M43" s="196">
        <v>1271483</v>
      </c>
      <c r="N43" s="196">
        <v>570926</v>
      </c>
      <c r="O43" s="196">
        <v>1125362</v>
      </c>
      <c r="P43" s="196">
        <v>1424361</v>
      </c>
      <c r="Q43" s="197">
        <f>IFERROR(P43/O43-1,"-")</f>
        <v>0.26569139530213381</v>
      </c>
      <c r="R43" s="198">
        <f t="shared" si="20"/>
        <v>0.12023597641494232</v>
      </c>
      <c r="S43" s="197">
        <f t="shared" si="21"/>
        <v>8.4822946604982352E-2</v>
      </c>
      <c r="T43" s="199">
        <f t="shared" si="22"/>
        <v>0.20650176518610242</v>
      </c>
      <c r="U43" s="196">
        <v>172680</v>
      </c>
      <c r="V43" s="196">
        <v>131949</v>
      </c>
      <c r="W43" s="196">
        <v>154618</v>
      </c>
      <c r="X43" s="196">
        <v>81330</v>
      </c>
      <c r="Y43" s="196">
        <v>157246</v>
      </c>
      <c r="Z43" s="196">
        <v>257516</v>
      </c>
      <c r="AA43" s="197">
        <f>IFERROR(Z43/Y43-1,"-")</f>
        <v>0.63766327919311139</v>
      </c>
      <c r="AB43" s="198">
        <f t="shared" si="23"/>
        <v>0.66549819555291112</v>
      </c>
      <c r="AC43" s="196">
        <f t="shared" si="24"/>
        <v>100270</v>
      </c>
      <c r="AD43" s="196">
        <f t="shared" si="25"/>
        <v>102898</v>
      </c>
      <c r="AE43" s="197">
        <f t="shared" si="26"/>
        <v>0.30718652519071221</v>
      </c>
      <c r="AF43" s="199">
        <f t="shared" si="27"/>
        <v>2.221021344029768E-2</v>
      </c>
      <c r="AG43" s="199">
        <f t="shared" si="28"/>
        <v>3.7334291351465217E-2</v>
      </c>
      <c r="AH43" s="50"/>
      <c r="AI43" s="50"/>
      <c r="AJ43" s="50"/>
    </row>
    <row r="44" spans="1:36" x14ac:dyDescent="0.25">
      <c r="B44" s="190" t="s">
        <v>178</v>
      </c>
      <c r="C44" s="191">
        <v>14914999</v>
      </c>
      <c r="D44" s="191">
        <v>13215031</v>
      </c>
      <c r="E44" s="191">
        <v>3858297</v>
      </c>
      <c r="F44" s="191">
        <v>6230449</v>
      </c>
      <c r="G44" s="191">
        <v>12554121</v>
      </c>
      <c r="H44" s="192">
        <f>IFERROR(G44/F44-1,"-")</f>
        <v>1.0149624850472252</v>
      </c>
      <c r="I44" s="193">
        <f t="shared" si="18"/>
        <v>-5.0011990134567252E-2</v>
      </c>
      <c r="J44" s="192">
        <f t="shared" si="29"/>
        <v>0.91222581534937031</v>
      </c>
      <c r="K44" s="194">
        <f t="shared" si="19"/>
        <v>0.16648133850236507</v>
      </c>
      <c r="L44" s="191">
        <v>17113430</v>
      </c>
      <c r="M44" s="191">
        <v>16539392</v>
      </c>
      <c r="N44" s="191">
        <v>4229374</v>
      </c>
      <c r="O44" s="191">
        <v>5202936</v>
      </c>
      <c r="P44" s="191">
        <v>14851971</v>
      </c>
      <c r="Q44" s="192">
        <f>IFERROR(P44/O44-1,"-")</f>
        <v>1.8545365539764473</v>
      </c>
      <c r="R44" s="193">
        <f t="shared" si="20"/>
        <v>-0.10202436703840145</v>
      </c>
      <c r="S44" s="192">
        <f t="shared" si="21"/>
        <v>0.88445832419712855</v>
      </c>
      <c r="T44" s="194">
        <f t="shared" si="22"/>
        <v>0.19695333599845896</v>
      </c>
      <c r="U44" s="191">
        <v>1370568</v>
      </c>
      <c r="V44" s="191">
        <v>1258252</v>
      </c>
      <c r="W44" s="191">
        <v>1194181</v>
      </c>
      <c r="X44" s="191">
        <v>323568</v>
      </c>
      <c r="Y44" s="191">
        <v>176184</v>
      </c>
      <c r="Z44" s="191">
        <v>443204</v>
      </c>
      <c r="AA44" s="192">
        <f>IFERROR(Z44/Y44-1,"-")</f>
        <v>1.5155746265268131</v>
      </c>
      <c r="AB44" s="193">
        <f t="shared" si="23"/>
        <v>-0.62886363122508238</v>
      </c>
      <c r="AC44" s="191">
        <f t="shared" si="24"/>
        <v>267020</v>
      </c>
      <c r="AD44" s="191">
        <f t="shared" si="25"/>
        <v>-750977</v>
      </c>
      <c r="AE44" s="192">
        <f t="shared" si="26"/>
        <v>0.52869063169132957</v>
      </c>
      <c r="AF44" s="194">
        <f t="shared" si="27"/>
        <v>1.3825833521325749E-2</v>
      </c>
      <c r="AG44" s="194">
        <f t="shared" si="28"/>
        <v>5.8773684871766176E-3</v>
      </c>
      <c r="AH44" s="50"/>
      <c r="AI44" s="50"/>
      <c r="AJ44" s="50"/>
    </row>
    <row r="45" spans="1:36" x14ac:dyDescent="0.25">
      <c r="B45" s="195" t="s">
        <v>182</v>
      </c>
      <c r="C45" s="196">
        <v>3739299</v>
      </c>
      <c r="D45" s="196">
        <v>3278894</v>
      </c>
      <c r="E45" s="196">
        <v>719948</v>
      </c>
      <c r="F45" s="196">
        <v>785883</v>
      </c>
      <c r="G45" s="196">
        <v>3349975</v>
      </c>
      <c r="H45" s="197">
        <f t="shared" ref="H45:H69" si="30">IFERROR(G45/F45-1,"-")</f>
        <v>3.262689229821742</v>
      </c>
      <c r="I45" s="198">
        <f t="shared" si="18"/>
        <v>2.1678346418029903E-2</v>
      </c>
      <c r="J45" s="197">
        <f t="shared" si="29"/>
        <v>0.24342076006555988</v>
      </c>
      <c r="K45" s="199">
        <f t="shared" si="19"/>
        <v>0.11781783700100652</v>
      </c>
      <c r="L45" s="196">
        <v>8534872</v>
      </c>
      <c r="M45" s="196">
        <v>8596241</v>
      </c>
      <c r="N45" s="196">
        <v>2051384</v>
      </c>
      <c r="O45" s="196">
        <v>2007120</v>
      </c>
      <c r="P45" s="196">
        <v>7676490</v>
      </c>
      <c r="Q45" s="197">
        <f t="shared" ref="Q45:Q69" si="31">IFERROR(P45/O45-1,"-")</f>
        <v>2.824629319622145</v>
      </c>
      <c r="R45" s="198">
        <f t="shared" si="20"/>
        <v>-0.10699455727218443</v>
      </c>
      <c r="S45" s="197">
        <f t="shared" si="21"/>
        <v>0.45714710061822877</v>
      </c>
      <c r="T45" s="199">
        <f t="shared" si="22"/>
        <v>0.26998035733396714</v>
      </c>
      <c r="U45" s="196">
        <v>222908</v>
      </c>
      <c r="V45" s="196">
        <v>208420</v>
      </c>
      <c r="W45" s="196">
        <v>173909</v>
      </c>
      <c r="X45" s="196">
        <v>43053</v>
      </c>
      <c r="Y45" s="196">
        <v>16281</v>
      </c>
      <c r="Z45" s="196">
        <v>92706</v>
      </c>
      <c r="AA45" s="197">
        <f t="shared" ref="AA45:AA69" si="32">IFERROR(Z45/Y45-1,"-")</f>
        <v>4.6941219826791967</v>
      </c>
      <c r="AB45" s="198">
        <f t="shared" si="23"/>
        <v>-0.46692810607846635</v>
      </c>
      <c r="AC45" s="196">
        <f t="shared" si="24"/>
        <v>76425</v>
      </c>
      <c r="AD45" s="196">
        <f t="shared" si="25"/>
        <v>-81203</v>
      </c>
      <c r="AE45" s="197">
        <f t="shared" si="26"/>
        <v>0.11058743536063843</v>
      </c>
      <c r="AF45" s="199">
        <f t="shared" si="27"/>
        <v>5.6258899178044698E-3</v>
      </c>
      <c r="AG45" s="199">
        <f t="shared" si="28"/>
        <v>3.2604483308130094E-3</v>
      </c>
      <c r="AH45" s="50"/>
      <c r="AI45" s="50"/>
      <c r="AJ45" s="50"/>
    </row>
    <row r="46" spans="1:36" x14ac:dyDescent="0.25">
      <c r="B46" s="195" t="s">
        <v>186</v>
      </c>
      <c r="C46" s="196">
        <v>7172264</v>
      </c>
      <c r="D46" s="196">
        <v>5981819</v>
      </c>
      <c r="E46" s="196">
        <v>1973088</v>
      </c>
      <c r="F46" s="196">
        <v>3198495</v>
      </c>
      <c r="G46" s="196">
        <v>5439370</v>
      </c>
      <c r="H46" s="197">
        <f t="shared" si="30"/>
        <v>0.70060293982013411</v>
      </c>
      <c r="I46" s="198">
        <f t="shared" si="18"/>
        <v>-9.0682951122392663E-2</v>
      </c>
      <c r="J46" s="197">
        <f t="shared" si="29"/>
        <v>0.39524342112338284</v>
      </c>
      <c r="K46" s="199">
        <f t="shared" si="19"/>
        <v>0.35303691370019114</v>
      </c>
      <c r="L46" s="196">
        <v>2709997</v>
      </c>
      <c r="M46" s="196">
        <v>2441990</v>
      </c>
      <c r="N46" s="196">
        <v>689258</v>
      </c>
      <c r="O46" s="196">
        <v>936979</v>
      </c>
      <c r="P46" s="196">
        <v>1811379</v>
      </c>
      <c r="Q46" s="197">
        <f t="shared" si="31"/>
        <v>0.93321195032119175</v>
      </c>
      <c r="R46" s="198">
        <f t="shared" si="20"/>
        <v>-0.25823652021507049</v>
      </c>
      <c r="S46" s="197">
        <f t="shared" si="21"/>
        <v>0.10787047960340554</v>
      </c>
      <c r="T46" s="199">
        <f t="shared" si="22"/>
        <v>0.11756575700887023</v>
      </c>
      <c r="U46" s="196">
        <v>598098</v>
      </c>
      <c r="V46" s="196">
        <v>576260</v>
      </c>
      <c r="W46" s="196">
        <v>598771</v>
      </c>
      <c r="X46" s="196">
        <v>169753</v>
      </c>
      <c r="Y46" s="196">
        <v>83743</v>
      </c>
      <c r="Z46" s="196">
        <v>158670</v>
      </c>
      <c r="AA46" s="197">
        <f t="shared" si="32"/>
        <v>0.89472552929797122</v>
      </c>
      <c r="AB46" s="198">
        <f t="shared" si="23"/>
        <v>-0.73500720642783302</v>
      </c>
      <c r="AC46" s="196">
        <f t="shared" si="24"/>
        <v>74927</v>
      </c>
      <c r="AD46" s="196">
        <f t="shared" si="25"/>
        <v>-440101</v>
      </c>
      <c r="AE46" s="197">
        <f t="shared" si="26"/>
        <v>0.18927478662300715</v>
      </c>
      <c r="AF46" s="199">
        <f t="shared" si="27"/>
        <v>3.0686638068833441E-2</v>
      </c>
      <c r="AG46" s="199">
        <f t="shared" si="28"/>
        <v>1.0298318940761398E-2</v>
      </c>
      <c r="AH46" s="50"/>
      <c r="AI46" s="50"/>
      <c r="AJ46" s="50"/>
    </row>
    <row r="47" spans="1:36" x14ac:dyDescent="0.25">
      <c r="B47" s="195" t="s">
        <v>190</v>
      </c>
      <c r="C47" s="196">
        <v>870851</v>
      </c>
      <c r="D47" s="196">
        <v>782992</v>
      </c>
      <c r="E47" s="196">
        <v>228445</v>
      </c>
      <c r="F47" s="196">
        <v>468175</v>
      </c>
      <c r="G47" s="196">
        <v>786431</v>
      </c>
      <c r="H47" s="197">
        <f t="shared" si="30"/>
        <v>0.67977999679606982</v>
      </c>
      <c r="I47" s="198">
        <f t="shared" si="18"/>
        <v>4.3921266117661339E-3</v>
      </c>
      <c r="J47" s="197">
        <f t="shared" si="29"/>
        <v>5.7144794142976685E-2</v>
      </c>
      <c r="K47" s="199">
        <f t="shared" si="19"/>
        <v>0.21686805130613451</v>
      </c>
      <c r="L47" s="196">
        <v>882226</v>
      </c>
      <c r="M47" s="196">
        <v>872678</v>
      </c>
      <c r="N47" s="196">
        <v>285554</v>
      </c>
      <c r="O47" s="196">
        <v>532713</v>
      </c>
      <c r="P47" s="196">
        <v>897927</v>
      </c>
      <c r="Q47" s="197">
        <f t="shared" si="31"/>
        <v>0.68557365786079938</v>
      </c>
      <c r="R47" s="198">
        <f t="shared" si="20"/>
        <v>2.8932779329833069E-2</v>
      </c>
      <c r="S47" s="197">
        <f t="shared" si="21"/>
        <v>5.3472970669775417E-2</v>
      </c>
      <c r="T47" s="199">
        <f t="shared" si="22"/>
        <v>0.24761444895377147</v>
      </c>
      <c r="U47" s="196">
        <v>91229</v>
      </c>
      <c r="V47" s="196">
        <v>75440</v>
      </c>
      <c r="W47" s="196">
        <v>45985</v>
      </c>
      <c r="X47" s="196">
        <v>6071</v>
      </c>
      <c r="Y47" s="196">
        <v>7059</v>
      </c>
      <c r="Z47" s="196">
        <v>22393</v>
      </c>
      <c r="AA47" s="197">
        <f t="shared" si="32"/>
        <v>2.172262360107664</v>
      </c>
      <c r="AB47" s="198">
        <f t="shared" si="23"/>
        <v>-0.51303685984560188</v>
      </c>
      <c r="AC47" s="196">
        <f t="shared" si="24"/>
        <v>15334</v>
      </c>
      <c r="AD47" s="196">
        <f t="shared" si="25"/>
        <v>-23592</v>
      </c>
      <c r="AE47" s="197">
        <f t="shared" si="26"/>
        <v>2.6712234807140599E-2</v>
      </c>
      <c r="AF47" s="199">
        <f t="shared" si="27"/>
        <v>1.3042500370839823E-2</v>
      </c>
      <c r="AG47" s="199">
        <f t="shared" si="28"/>
        <v>6.1751460368401935E-3</v>
      </c>
      <c r="AH47" s="50"/>
      <c r="AI47" s="50"/>
      <c r="AJ47" s="50"/>
    </row>
    <row r="48" spans="1:36" x14ac:dyDescent="0.25">
      <c r="B48" s="195" t="s">
        <v>199</v>
      </c>
      <c r="C48" s="196">
        <v>384807</v>
      </c>
      <c r="D48" s="196">
        <v>338369</v>
      </c>
      <c r="E48" s="196">
        <v>100978</v>
      </c>
      <c r="F48" s="196">
        <v>203296</v>
      </c>
      <c r="G48" s="196">
        <v>433642</v>
      </c>
      <c r="H48" s="197">
        <f t="shared" si="30"/>
        <v>1.133057217062805</v>
      </c>
      <c r="I48" s="198">
        <f t="shared" si="18"/>
        <v>0.28156539162866578</v>
      </c>
      <c r="J48" s="197">
        <f t="shared" si="29"/>
        <v>3.1509926264031679E-2</v>
      </c>
      <c r="K48" s="199">
        <f t="shared" si="19"/>
        <v>9.8183731607616467E-2</v>
      </c>
      <c r="L48" s="196">
        <v>780995</v>
      </c>
      <c r="M48" s="196">
        <v>621600</v>
      </c>
      <c r="N48" s="196">
        <v>185084</v>
      </c>
      <c r="O48" s="196">
        <v>290377</v>
      </c>
      <c r="P48" s="196">
        <v>759429</v>
      </c>
      <c r="Q48" s="197">
        <f t="shared" si="31"/>
        <v>1.6153207726507266</v>
      </c>
      <c r="R48" s="198">
        <f t="shared" si="20"/>
        <v>0.22173262548262551</v>
      </c>
      <c r="S48" s="197">
        <f t="shared" si="21"/>
        <v>4.5225196082506566E-2</v>
      </c>
      <c r="T48" s="199">
        <f t="shared" si="22"/>
        <v>0.17194730471458156</v>
      </c>
      <c r="U48" s="196">
        <v>155478</v>
      </c>
      <c r="V48" s="196">
        <v>144335</v>
      </c>
      <c r="W48" s="196">
        <v>138279</v>
      </c>
      <c r="X48" s="196">
        <v>28200</v>
      </c>
      <c r="Y48" s="196">
        <v>10866</v>
      </c>
      <c r="Z48" s="196">
        <v>38635</v>
      </c>
      <c r="AA48" s="197">
        <f t="shared" si="32"/>
        <v>2.5555862322841891</v>
      </c>
      <c r="AB48" s="198">
        <f t="shared" si="23"/>
        <v>-0.72060110356597895</v>
      </c>
      <c r="AC48" s="196">
        <f t="shared" si="24"/>
        <v>27769</v>
      </c>
      <c r="AD48" s="196">
        <f t="shared" si="25"/>
        <v>-99644</v>
      </c>
      <c r="AE48" s="197">
        <f t="shared" si="26"/>
        <v>4.608704469137128E-2</v>
      </c>
      <c r="AF48" s="199">
        <f t="shared" si="27"/>
        <v>3.3207304122797793E-2</v>
      </c>
      <c r="AG48" s="199">
        <f t="shared" si="28"/>
        <v>8.7476039467124095E-3</v>
      </c>
      <c r="AH48" s="50"/>
      <c r="AI48" s="50"/>
      <c r="AJ48" s="50"/>
    </row>
    <row r="49" spans="2:36" x14ac:dyDescent="0.25">
      <c r="B49" s="195" t="s">
        <v>194</v>
      </c>
      <c r="C49" s="196">
        <v>96978</v>
      </c>
      <c r="D49" s="196">
        <v>79049</v>
      </c>
      <c r="E49" s="196">
        <v>39996</v>
      </c>
      <c r="F49" s="196">
        <v>63622</v>
      </c>
      <c r="G49" s="196">
        <v>88913</v>
      </c>
      <c r="H49" s="197">
        <f t="shared" si="30"/>
        <v>0.39751972588098461</v>
      </c>
      <c r="I49" s="198">
        <f t="shared" si="18"/>
        <v>0.12478336221837094</v>
      </c>
      <c r="J49" s="197">
        <f t="shared" si="29"/>
        <v>6.4607258381656953E-3</v>
      </c>
      <c r="K49" s="199">
        <f t="shared" si="19"/>
        <v>4.0794013470608743E-2</v>
      </c>
      <c r="L49" s="196">
        <v>321920</v>
      </c>
      <c r="M49" s="196">
        <v>293943</v>
      </c>
      <c r="N49" s="196">
        <v>108180</v>
      </c>
      <c r="O49" s="196">
        <v>167771</v>
      </c>
      <c r="P49" s="196">
        <v>286759</v>
      </c>
      <c r="Q49" s="197">
        <f t="shared" si="31"/>
        <v>0.70922865095874732</v>
      </c>
      <c r="R49" s="198">
        <f t="shared" si="20"/>
        <v>-2.4440112538825609E-2</v>
      </c>
      <c r="S49" s="197">
        <f t="shared" si="21"/>
        <v>1.7076951240239051E-2</v>
      </c>
      <c r="T49" s="199">
        <f t="shared" si="22"/>
        <v>0.13156738057222558</v>
      </c>
      <c r="U49" s="196">
        <v>40603</v>
      </c>
      <c r="V49" s="196">
        <v>34189</v>
      </c>
      <c r="W49" s="196">
        <v>34186</v>
      </c>
      <c r="X49" s="196">
        <v>9569</v>
      </c>
      <c r="Y49" s="196">
        <v>8359</v>
      </c>
      <c r="Z49" s="196">
        <v>16619</v>
      </c>
      <c r="AA49" s="197">
        <f t="shared" si="32"/>
        <v>0.98815647804761331</v>
      </c>
      <c r="AB49" s="198">
        <f t="shared" si="23"/>
        <v>-0.51386532498683679</v>
      </c>
      <c r="AC49" s="196">
        <f t="shared" si="24"/>
        <v>8260</v>
      </c>
      <c r="AD49" s="196">
        <f t="shared" si="25"/>
        <v>-17567</v>
      </c>
      <c r="AE49" s="197">
        <f t="shared" si="26"/>
        <v>1.9824526872677606E-2</v>
      </c>
      <c r="AF49" s="199">
        <f t="shared" si="27"/>
        <v>1.5713200310899452E-2</v>
      </c>
      <c r="AG49" s="199">
        <f t="shared" si="28"/>
        <v>7.624933472811026E-3</v>
      </c>
      <c r="AH49" s="50"/>
      <c r="AI49" s="50"/>
      <c r="AJ49" s="50"/>
    </row>
    <row r="50" spans="2:36" x14ac:dyDescent="0.25">
      <c r="B50" s="195" t="s">
        <v>203</v>
      </c>
      <c r="C50" s="196">
        <v>470801</v>
      </c>
      <c r="D50" s="196">
        <v>505826</v>
      </c>
      <c r="E50" s="196">
        <v>111481</v>
      </c>
      <c r="F50" s="196">
        <v>296357</v>
      </c>
      <c r="G50" s="196">
        <v>451789</v>
      </c>
      <c r="H50" s="197">
        <f t="shared" si="30"/>
        <v>0.52447554807208863</v>
      </c>
      <c r="I50" s="198">
        <f t="shared" si="18"/>
        <v>-0.1068292258602761</v>
      </c>
      <c r="J50" s="197">
        <f t="shared" si="29"/>
        <v>3.282854999492809E-2</v>
      </c>
      <c r="K50" s="199">
        <f t="shared" si="19"/>
        <v>0.21166738270516378</v>
      </c>
      <c r="L50" s="196">
        <v>343969</v>
      </c>
      <c r="M50" s="196">
        <v>312782</v>
      </c>
      <c r="N50" s="196">
        <v>86408</v>
      </c>
      <c r="O50" s="196">
        <v>149861</v>
      </c>
      <c r="P50" s="196">
        <v>289955</v>
      </c>
      <c r="Q50" s="197">
        <f t="shared" si="31"/>
        <v>0.93482627234570703</v>
      </c>
      <c r="R50" s="198">
        <f t="shared" si="20"/>
        <v>-7.2980542358575651E-2</v>
      </c>
      <c r="S50" s="197">
        <f t="shared" si="21"/>
        <v>1.7267278086698284E-2</v>
      </c>
      <c r="T50" s="199">
        <f t="shared" si="22"/>
        <v>0.13584663626665491</v>
      </c>
      <c r="U50" s="196">
        <v>13027</v>
      </c>
      <c r="V50" s="196">
        <v>14170</v>
      </c>
      <c r="W50" s="196">
        <v>10117</v>
      </c>
      <c r="X50" s="196">
        <v>2967</v>
      </c>
      <c r="Y50" s="196">
        <v>4524</v>
      </c>
      <c r="Z50" s="196">
        <v>10432</v>
      </c>
      <c r="AA50" s="197">
        <f t="shared" si="32"/>
        <v>1.3059239610963749</v>
      </c>
      <c r="AB50" s="198">
        <f t="shared" si="23"/>
        <v>3.1135712167638552E-2</v>
      </c>
      <c r="AC50" s="196">
        <f t="shared" si="24"/>
        <v>5908</v>
      </c>
      <c r="AD50" s="196">
        <f t="shared" si="25"/>
        <v>315</v>
      </c>
      <c r="AE50" s="197">
        <f t="shared" si="26"/>
        <v>1.2444158152462409E-2</v>
      </c>
      <c r="AF50" s="199">
        <f t="shared" si="27"/>
        <v>4.3505389688659312E-3</v>
      </c>
      <c r="AG50" s="199">
        <f t="shared" si="28"/>
        <v>4.8874898157774283E-3</v>
      </c>
      <c r="AH50" s="50"/>
      <c r="AI50" s="50"/>
      <c r="AJ50" s="50"/>
    </row>
    <row r="51" spans="2:36" x14ac:dyDescent="0.25">
      <c r="B51" s="195" t="s">
        <v>207</v>
      </c>
      <c r="C51" s="196">
        <v>166123</v>
      </c>
      <c r="D51" s="196">
        <v>172163</v>
      </c>
      <c r="E51" s="196">
        <v>41976</v>
      </c>
      <c r="F51" s="196">
        <v>69681</v>
      </c>
      <c r="G51" s="196">
        <v>183815</v>
      </c>
      <c r="H51" s="197">
        <f t="shared" si="30"/>
        <v>1.637950086824242</v>
      </c>
      <c r="I51" s="198">
        <f t="shared" si="18"/>
        <v>6.7680047396943666E-2</v>
      </c>
      <c r="J51" s="197">
        <f t="shared" si="29"/>
        <v>1.3356633112620508E-2</v>
      </c>
      <c r="K51" s="199">
        <f t="shared" si="19"/>
        <v>5.438556574568864E-2</v>
      </c>
      <c r="L51" s="196">
        <v>1698099</v>
      </c>
      <c r="M51" s="196">
        <v>1783172</v>
      </c>
      <c r="N51" s="196">
        <v>341351</v>
      </c>
      <c r="O51" s="196">
        <v>496657</v>
      </c>
      <c r="P51" s="196">
        <v>1704992</v>
      </c>
      <c r="Q51" s="197">
        <f t="shared" si="31"/>
        <v>2.4329366142025584</v>
      </c>
      <c r="R51" s="198">
        <f t="shared" si="20"/>
        <v>-4.3843218713618182E-2</v>
      </c>
      <c r="S51" s="197">
        <f t="shared" si="21"/>
        <v>0.10153496576915688</v>
      </c>
      <c r="T51" s="199">
        <f t="shared" si="22"/>
        <v>0.50445803939761802</v>
      </c>
      <c r="U51" s="196">
        <v>1298</v>
      </c>
      <c r="V51" s="196">
        <v>2234</v>
      </c>
      <c r="W51" s="196">
        <v>1800</v>
      </c>
      <c r="X51" s="196">
        <v>797</v>
      </c>
      <c r="Y51" s="196">
        <v>347</v>
      </c>
      <c r="Z51" s="196">
        <v>937</v>
      </c>
      <c r="AA51" s="197">
        <f t="shared" si="32"/>
        <v>1.7002881844380404</v>
      </c>
      <c r="AB51" s="198">
        <f t="shared" si="23"/>
        <v>-0.47944444444444445</v>
      </c>
      <c r="AC51" s="196">
        <f t="shared" si="24"/>
        <v>590</v>
      </c>
      <c r="AD51" s="196">
        <f t="shared" si="25"/>
        <v>-863</v>
      </c>
      <c r="AE51" s="197">
        <f t="shared" si="26"/>
        <v>1.1177316131956746E-3</v>
      </c>
      <c r="AF51" s="199">
        <f t="shared" si="27"/>
        <v>5.4009856798865798E-4</v>
      </c>
      <c r="AG51" s="199">
        <f t="shared" si="28"/>
        <v>2.7723132009743631E-4</v>
      </c>
      <c r="AH51" s="50"/>
      <c r="AI51" s="50"/>
      <c r="AJ51" s="50"/>
    </row>
    <row r="52" spans="2:36" x14ac:dyDescent="0.25">
      <c r="B52" s="195" t="s">
        <v>229</v>
      </c>
      <c r="C52" s="196">
        <v>381511</v>
      </c>
      <c r="D52" s="196">
        <v>321015</v>
      </c>
      <c r="E52" s="196">
        <v>127679</v>
      </c>
      <c r="F52" s="196">
        <v>355233</v>
      </c>
      <c r="G52" s="196">
        <v>489327</v>
      </c>
      <c r="H52" s="197">
        <f t="shared" si="30"/>
        <v>0.3774818217902054</v>
      </c>
      <c r="I52" s="198">
        <f t="shared" si="18"/>
        <v>0.52431194803981129</v>
      </c>
      <c r="J52" s="197">
        <f t="shared" si="29"/>
        <v>3.5556190795632867E-2</v>
      </c>
      <c r="K52" s="199">
        <f t="shared" si="19"/>
        <v>0.27900321580075721</v>
      </c>
      <c r="L52" s="196">
        <v>336073</v>
      </c>
      <c r="M52" s="196">
        <v>263509</v>
      </c>
      <c r="N52" s="196">
        <v>69283</v>
      </c>
      <c r="O52" s="196">
        <v>80807</v>
      </c>
      <c r="P52" s="196">
        <v>205892</v>
      </c>
      <c r="Q52" s="197">
        <f t="shared" si="31"/>
        <v>1.5479475787988664</v>
      </c>
      <c r="R52" s="198">
        <f t="shared" si="20"/>
        <v>-0.2186528733363946</v>
      </c>
      <c r="S52" s="197">
        <f t="shared" si="21"/>
        <v>1.2261193701872647E-2</v>
      </c>
      <c r="T52" s="199">
        <f t="shared" si="22"/>
        <v>0.11739497331569584</v>
      </c>
      <c r="U52" s="196">
        <v>22537</v>
      </c>
      <c r="V52" s="196">
        <v>38087</v>
      </c>
      <c r="W52" s="196">
        <v>28389</v>
      </c>
      <c r="X52" s="196">
        <v>2437</v>
      </c>
      <c r="Y52" s="196">
        <v>20875</v>
      </c>
      <c r="Z52" s="196">
        <v>4926</v>
      </c>
      <c r="AA52" s="197">
        <f t="shared" si="32"/>
        <v>-0.76402395209580842</v>
      </c>
      <c r="AB52" s="198">
        <f t="shared" si="23"/>
        <v>-0.8264820881327275</v>
      </c>
      <c r="AC52" s="196">
        <f t="shared" si="24"/>
        <v>-15949</v>
      </c>
      <c r="AD52" s="196">
        <f t="shared" si="25"/>
        <v>-23463</v>
      </c>
      <c r="AE52" s="197">
        <f t="shared" si="26"/>
        <v>5.8761429312720308E-3</v>
      </c>
      <c r="AF52" s="199">
        <f t="shared" si="27"/>
        <v>2.1750239613492518E-2</v>
      </c>
      <c r="AG52" s="199">
        <f t="shared" si="28"/>
        <v>2.8086940655932128E-3</v>
      </c>
      <c r="AH52" s="50"/>
      <c r="AI52" s="50"/>
      <c r="AJ52" s="50"/>
    </row>
    <row r="53" spans="2:36" x14ac:dyDescent="0.25">
      <c r="B53" s="195" t="s">
        <v>219</v>
      </c>
      <c r="C53" s="196">
        <v>214246</v>
      </c>
      <c r="D53" s="196">
        <v>184522</v>
      </c>
      <c r="E53" s="196">
        <v>64072</v>
      </c>
      <c r="F53" s="196">
        <v>131580</v>
      </c>
      <c r="G53" s="196">
        <v>188628</v>
      </c>
      <c r="H53" s="197">
        <f t="shared" si="30"/>
        <v>0.43356133150934784</v>
      </c>
      <c r="I53" s="198">
        <f t="shared" si="18"/>
        <v>2.2252089181777679E-2</v>
      </c>
      <c r="J53" s="197">
        <f t="shared" si="29"/>
        <v>1.3706362324986433E-2</v>
      </c>
      <c r="K53" s="199">
        <f t="shared" si="19"/>
        <v>9.7410685698350569E-2</v>
      </c>
      <c r="L53" s="196">
        <v>296472</v>
      </c>
      <c r="M53" s="196">
        <v>292559</v>
      </c>
      <c r="N53" s="196">
        <v>70461</v>
      </c>
      <c r="O53" s="196">
        <v>155340</v>
      </c>
      <c r="P53" s="196">
        <v>300519</v>
      </c>
      <c r="Q53" s="197">
        <f t="shared" si="31"/>
        <v>0.93458864426419463</v>
      </c>
      <c r="R53" s="198">
        <f t="shared" si="20"/>
        <v>2.7208187066540379E-2</v>
      </c>
      <c r="S53" s="197">
        <f t="shared" si="21"/>
        <v>1.7896380967172429E-2</v>
      </c>
      <c r="T53" s="199">
        <f t="shared" si="22"/>
        <v>0.15519308827630368</v>
      </c>
      <c r="U53" s="196">
        <v>60421</v>
      </c>
      <c r="V53" s="196">
        <v>42354</v>
      </c>
      <c r="W53" s="196">
        <v>43395</v>
      </c>
      <c r="X53" s="196">
        <v>24171</v>
      </c>
      <c r="Y53" s="196">
        <v>350</v>
      </c>
      <c r="Z53" s="196">
        <v>30576</v>
      </c>
      <c r="AA53" s="197">
        <f t="shared" si="32"/>
        <v>86.36</v>
      </c>
      <c r="AB53" s="198">
        <f t="shared" si="23"/>
        <v>-0.2954026961631524</v>
      </c>
      <c r="AC53" s="196">
        <f t="shared" si="24"/>
        <v>30226</v>
      </c>
      <c r="AD53" s="196">
        <f t="shared" si="25"/>
        <v>-12819</v>
      </c>
      <c r="AE53" s="197">
        <f t="shared" si="26"/>
        <v>3.6473598511281694E-2</v>
      </c>
      <c r="AF53" s="199">
        <f t="shared" si="27"/>
        <v>1.9896252471270904E-2</v>
      </c>
      <c r="AG53" s="199">
        <f t="shared" si="28"/>
        <v>1.5789962921267081E-2</v>
      </c>
      <c r="AH53" s="50"/>
      <c r="AI53" s="50"/>
      <c r="AJ53" s="50"/>
    </row>
    <row r="54" spans="2:36" x14ac:dyDescent="0.25">
      <c r="B54" s="195" t="s">
        <v>231</v>
      </c>
      <c r="C54" s="196">
        <v>1105</v>
      </c>
      <c r="D54" s="196">
        <v>323</v>
      </c>
      <c r="E54" s="196">
        <v>98</v>
      </c>
      <c r="F54" s="196">
        <v>148</v>
      </c>
      <c r="G54" s="196">
        <v>945</v>
      </c>
      <c r="H54" s="197">
        <f t="shared" si="30"/>
        <v>5.3851351351351351</v>
      </c>
      <c r="I54" s="198">
        <f t="shared" si="18"/>
        <v>1.9256965944272446</v>
      </c>
      <c r="J54" s="197">
        <f t="shared" si="29"/>
        <v>6.8666965652565786E-5</v>
      </c>
      <c r="K54" s="199">
        <f t="shared" si="19"/>
        <v>1.6649547290880804E-3</v>
      </c>
      <c r="L54" s="196">
        <v>901</v>
      </c>
      <c r="M54" s="196">
        <v>928</v>
      </c>
      <c r="N54" s="196">
        <v>224</v>
      </c>
      <c r="O54" s="196">
        <v>339</v>
      </c>
      <c r="P54" s="196">
        <v>1121</v>
      </c>
      <c r="Q54" s="197">
        <f t="shared" si="31"/>
        <v>2.3067846607669615</v>
      </c>
      <c r="R54" s="198">
        <f t="shared" si="20"/>
        <v>0.20797413793103448</v>
      </c>
      <c r="S54" s="197">
        <f t="shared" si="21"/>
        <v>6.675732005031394E-5</v>
      </c>
      <c r="T54" s="199">
        <f t="shared" si="22"/>
        <v>1.9750415357753844E-3</v>
      </c>
      <c r="U54" s="196">
        <v>867</v>
      </c>
      <c r="V54" s="196">
        <v>114</v>
      </c>
      <c r="W54" s="196">
        <v>137</v>
      </c>
      <c r="X54" s="196">
        <v>15</v>
      </c>
      <c r="Y54" s="196">
        <v>8</v>
      </c>
      <c r="Z54" s="196">
        <v>91</v>
      </c>
      <c r="AA54" s="197">
        <f t="shared" si="32"/>
        <v>10.375</v>
      </c>
      <c r="AB54" s="198">
        <f t="shared" si="23"/>
        <v>-0.33576642335766427</v>
      </c>
      <c r="AC54" s="196">
        <f t="shared" si="24"/>
        <v>83</v>
      </c>
      <c r="AD54" s="196">
        <f t="shared" si="25"/>
        <v>-46</v>
      </c>
      <c r="AE54" s="197">
        <f t="shared" si="26"/>
        <v>1.0855237652167171E-4</v>
      </c>
      <c r="AF54" s="199">
        <f t="shared" si="27"/>
        <v>3.9540293579464446E-4</v>
      </c>
      <c r="AG54" s="199">
        <f t="shared" si="28"/>
        <v>1.6032897391218552E-4</v>
      </c>
      <c r="AH54" s="50"/>
      <c r="AI54" s="50"/>
      <c r="AJ54" s="50"/>
    </row>
    <row r="55" spans="2:36" x14ac:dyDescent="0.25">
      <c r="B55" s="195" t="s">
        <v>211</v>
      </c>
      <c r="C55" s="196">
        <v>214760</v>
      </c>
      <c r="D55" s="196">
        <v>206795</v>
      </c>
      <c r="E55" s="196">
        <v>46896</v>
      </c>
      <c r="F55" s="196">
        <v>120743</v>
      </c>
      <c r="G55" s="196">
        <v>167862</v>
      </c>
      <c r="H55" s="197">
        <f t="shared" si="30"/>
        <v>0.3902420844272545</v>
      </c>
      <c r="I55" s="198">
        <f t="shared" si="18"/>
        <v>-0.18826857515897388</v>
      </c>
      <c r="J55" s="197">
        <f t="shared" si="29"/>
        <v>1.2197433003567194E-2</v>
      </c>
      <c r="K55" s="199">
        <f t="shared" si="19"/>
        <v>0.17068218168803134</v>
      </c>
      <c r="L55" s="196">
        <v>178970</v>
      </c>
      <c r="M55" s="196">
        <v>181746</v>
      </c>
      <c r="N55" s="196">
        <v>43653</v>
      </c>
      <c r="O55" s="196">
        <v>78359</v>
      </c>
      <c r="P55" s="196">
        <v>126226</v>
      </c>
      <c r="Q55" s="197">
        <f t="shared" si="31"/>
        <v>0.61086792838091353</v>
      </c>
      <c r="R55" s="198">
        <f t="shared" si="20"/>
        <v>-0.30548127606659847</v>
      </c>
      <c r="S55" s="197">
        <f t="shared" si="21"/>
        <v>7.5169576098759383E-3</v>
      </c>
      <c r="T55" s="199">
        <f t="shared" si="22"/>
        <v>0.12834667206248851</v>
      </c>
      <c r="U55" s="196">
        <v>19667</v>
      </c>
      <c r="V55" s="196">
        <v>15687</v>
      </c>
      <c r="W55" s="196">
        <v>20810</v>
      </c>
      <c r="X55" s="196">
        <v>5563</v>
      </c>
      <c r="Y55" s="196">
        <v>4993</v>
      </c>
      <c r="Z55" s="196">
        <v>8398</v>
      </c>
      <c r="AA55" s="197">
        <f t="shared" si="32"/>
        <v>0.6819547366312837</v>
      </c>
      <c r="AB55" s="198">
        <f t="shared" si="23"/>
        <v>-0.59644401729937524</v>
      </c>
      <c r="AC55" s="196">
        <f t="shared" si="24"/>
        <v>3405</v>
      </c>
      <c r="AD55" s="196">
        <f t="shared" si="25"/>
        <v>-12412</v>
      </c>
      <c r="AE55" s="197">
        <f t="shared" si="26"/>
        <v>1.0017833604714275E-2</v>
      </c>
      <c r="AF55" s="199">
        <f t="shared" si="27"/>
        <v>1.6792401216541283E-2</v>
      </c>
      <c r="AG55" s="199">
        <f t="shared" si="28"/>
        <v>8.5390914073232016E-3</v>
      </c>
      <c r="AH55" s="50"/>
      <c r="AI55" s="50"/>
      <c r="AJ55" s="50"/>
    </row>
    <row r="56" spans="2:36" x14ac:dyDescent="0.25">
      <c r="B56" s="195" t="s">
        <v>225</v>
      </c>
      <c r="C56" s="196">
        <v>347853</v>
      </c>
      <c r="D56" s="196">
        <v>329019</v>
      </c>
      <c r="E56" s="196">
        <v>106187</v>
      </c>
      <c r="F56" s="196">
        <v>95276</v>
      </c>
      <c r="G56" s="196">
        <v>155486</v>
      </c>
      <c r="H56" s="197">
        <f t="shared" si="30"/>
        <v>0.63195348251395944</v>
      </c>
      <c r="I56" s="198">
        <f t="shared" si="18"/>
        <v>-0.52742546783012534</v>
      </c>
      <c r="J56" s="197">
        <f t="shared" si="29"/>
        <v>1.1298150075613592E-2</v>
      </c>
      <c r="K56" s="199">
        <f t="shared" si="19"/>
        <v>7.1606172040683341E-2</v>
      </c>
      <c r="L56" s="196">
        <v>276569</v>
      </c>
      <c r="M56" s="196">
        <v>212568</v>
      </c>
      <c r="N56" s="196">
        <v>80503</v>
      </c>
      <c r="O56" s="196">
        <v>31651</v>
      </c>
      <c r="P56" s="196">
        <v>137032</v>
      </c>
      <c r="Q56" s="197">
        <f t="shared" si="31"/>
        <v>3.3294682632460271</v>
      </c>
      <c r="R56" s="198">
        <f t="shared" si="20"/>
        <v>-0.35534981747017425</v>
      </c>
      <c r="S56" s="197">
        <f t="shared" si="21"/>
        <v>8.160471972466209E-3</v>
      </c>
      <c r="T56" s="199">
        <f t="shared" si="22"/>
        <v>6.3107527154077664E-2</v>
      </c>
      <c r="U56" s="196">
        <v>48657</v>
      </c>
      <c r="V56" s="196">
        <v>40898</v>
      </c>
      <c r="W56" s="196">
        <v>32493</v>
      </c>
      <c r="X56" s="196">
        <v>9788</v>
      </c>
      <c r="Y56" s="196">
        <v>368</v>
      </c>
      <c r="Z56" s="196">
        <v>2112</v>
      </c>
      <c r="AA56" s="197">
        <f t="shared" si="32"/>
        <v>4.7391304347826084</v>
      </c>
      <c r="AB56" s="198">
        <f t="shared" si="23"/>
        <v>-0.93500138491367368</v>
      </c>
      <c r="AC56" s="196">
        <f t="shared" si="24"/>
        <v>1744</v>
      </c>
      <c r="AD56" s="196">
        <f t="shared" si="25"/>
        <v>-30381</v>
      </c>
      <c r="AE56" s="197">
        <f t="shared" si="26"/>
        <v>2.5193694419095676E-3</v>
      </c>
      <c r="AF56" s="199">
        <f t="shared" si="27"/>
        <v>7.7131330730875912E-3</v>
      </c>
      <c r="AG56" s="199">
        <f t="shared" si="28"/>
        <v>9.7264213723372657E-4</v>
      </c>
      <c r="AH56" s="50"/>
      <c r="AI56" s="50"/>
      <c r="AJ56" s="50"/>
    </row>
    <row r="57" spans="2:36" x14ac:dyDescent="0.25">
      <c r="B57" s="195" t="s">
        <v>375</v>
      </c>
      <c r="C57" s="196">
        <v>15626</v>
      </c>
      <c r="D57" s="196">
        <v>16659</v>
      </c>
      <c r="E57" s="196">
        <v>4434</v>
      </c>
      <c r="F57" s="196">
        <v>7130</v>
      </c>
      <c r="G57" s="196">
        <v>11869</v>
      </c>
      <c r="H57" s="197">
        <f t="shared" si="30"/>
        <v>0.66465638148667594</v>
      </c>
      <c r="I57" s="198">
        <f t="shared" si="18"/>
        <v>-0.28753226484182726</v>
      </c>
      <c r="J57" s="197">
        <f t="shared" si="29"/>
        <v>8.6244255590508297E-4</v>
      </c>
      <c r="K57" s="199">
        <f t="shared" si="19"/>
        <v>5.5531901952435986E-2</v>
      </c>
      <c r="L57" s="196">
        <v>20200</v>
      </c>
      <c r="M57" s="196">
        <v>21525</v>
      </c>
      <c r="N57" s="196">
        <v>5454</v>
      </c>
      <c r="O57" s="196">
        <v>10645</v>
      </c>
      <c r="P57" s="196">
        <v>21103</v>
      </c>
      <c r="Q57" s="197">
        <f t="shared" si="31"/>
        <v>0.98243306716768442</v>
      </c>
      <c r="R57" s="198">
        <f t="shared" si="20"/>
        <v>-1.9605110336817666E-2</v>
      </c>
      <c r="S57" s="197">
        <f t="shared" si="21"/>
        <v>1.2567169714734834E-3</v>
      </c>
      <c r="T57" s="199">
        <f t="shared" si="22"/>
        <v>9.8735338015187177E-2</v>
      </c>
      <c r="U57" s="196">
        <v>1964</v>
      </c>
      <c r="V57" s="196">
        <v>1534</v>
      </c>
      <c r="W57" s="196">
        <v>1973</v>
      </c>
      <c r="X57" s="196">
        <v>466</v>
      </c>
      <c r="Y57" s="196">
        <v>541</v>
      </c>
      <c r="Z57" s="196">
        <v>2048</v>
      </c>
      <c r="AA57" s="197">
        <f t="shared" si="32"/>
        <v>2.7855822550831792</v>
      </c>
      <c r="AB57" s="198">
        <f t="shared" si="23"/>
        <v>3.8013177901672579E-2</v>
      </c>
      <c r="AC57" s="196">
        <f t="shared" si="24"/>
        <v>1507</v>
      </c>
      <c r="AD57" s="196">
        <f t="shared" si="25"/>
        <v>75</v>
      </c>
      <c r="AE57" s="197">
        <f t="shared" si="26"/>
        <v>2.4430249133668533E-3</v>
      </c>
      <c r="AF57" s="199">
        <f t="shared" si="27"/>
        <v>1.1166765712992048E-2</v>
      </c>
      <c r="AG57" s="199">
        <f t="shared" si="28"/>
        <v>9.5820486307682945E-3</v>
      </c>
      <c r="AH57" s="50"/>
      <c r="AI57" s="50"/>
      <c r="AJ57" s="50"/>
    </row>
    <row r="58" spans="2:36" x14ac:dyDescent="0.25">
      <c r="B58" s="195" t="s">
        <v>221</v>
      </c>
      <c r="C58" s="196">
        <v>81970</v>
      </c>
      <c r="D58" s="196">
        <v>73663</v>
      </c>
      <c r="E58" s="196">
        <v>31852</v>
      </c>
      <c r="F58" s="196">
        <v>11406</v>
      </c>
      <c r="G58" s="196">
        <v>31487</v>
      </c>
      <c r="H58" s="197">
        <f t="shared" si="30"/>
        <v>1.760564615114852</v>
      </c>
      <c r="I58" s="198">
        <f t="shared" si="18"/>
        <v>-0.57255338501011366</v>
      </c>
      <c r="J58" s="197">
        <f t="shared" si="29"/>
        <v>2.2879542301612052E-3</v>
      </c>
      <c r="K58" s="199">
        <f t="shared" si="19"/>
        <v>2.8429416279174755E-2</v>
      </c>
      <c r="L58" s="196">
        <v>83057</v>
      </c>
      <c r="M58" s="196">
        <v>60437</v>
      </c>
      <c r="N58" s="196">
        <v>23343</v>
      </c>
      <c r="O58" s="196">
        <v>25355</v>
      </c>
      <c r="P58" s="196">
        <v>50311</v>
      </c>
      <c r="Q58" s="197">
        <f t="shared" si="31"/>
        <v>0.98426345888384925</v>
      </c>
      <c r="R58" s="198">
        <f t="shared" si="20"/>
        <v>-0.16754637060079092</v>
      </c>
      <c r="S58" s="197">
        <f t="shared" si="21"/>
        <v>2.9960994906791656E-3</v>
      </c>
      <c r="T58" s="199">
        <f t="shared" si="22"/>
        <v>4.5425488691255476E-2</v>
      </c>
      <c r="U58" s="196">
        <v>15969</v>
      </c>
      <c r="V58" s="196">
        <v>13262</v>
      </c>
      <c r="W58" s="196">
        <v>5754</v>
      </c>
      <c r="X58" s="196">
        <v>3161</v>
      </c>
      <c r="Y58" s="196">
        <v>145</v>
      </c>
      <c r="Z58" s="196">
        <v>675</v>
      </c>
      <c r="AA58" s="197">
        <f t="shared" si="32"/>
        <v>3.6551724137931032</v>
      </c>
      <c r="AB58" s="198">
        <f t="shared" si="23"/>
        <v>-0.88269030239833157</v>
      </c>
      <c r="AC58" s="196">
        <f t="shared" si="24"/>
        <v>530</v>
      </c>
      <c r="AD58" s="196">
        <f t="shared" si="25"/>
        <v>-5079</v>
      </c>
      <c r="AE58" s="197">
        <f t="shared" si="26"/>
        <v>8.0519619947393845E-4</v>
      </c>
      <c r="AF58" s="199">
        <f t="shared" si="27"/>
        <v>3.235121477293428E-3</v>
      </c>
      <c r="AG58" s="199">
        <f t="shared" si="28"/>
        <v>6.0945329781951149E-4</v>
      </c>
      <c r="AH58" s="50"/>
      <c r="AI58" s="50"/>
      <c r="AJ58" s="50"/>
    </row>
    <row r="59" spans="2:36" x14ac:dyDescent="0.25">
      <c r="B59" s="195" t="s">
        <v>244</v>
      </c>
      <c r="C59" s="196">
        <v>12945</v>
      </c>
      <c r="D59" s="196">
        <v>9150</v>
      </c>
      <c r="E59" s="196">
        <v>5251</v>
      </c>
      <c r="F59" s="196">
        <v>10001</v>
      </c>
      <c r="G59" s="196">
        <v>29634</v>
      </c>
      <c r="H59" s="197">
        <f t="shared" si="30"/>
        <v>1.963103689631037</v>
      </c>
      <c r="I59" s="198">
        <f t="shared" si="18"/>
        <v>2.238688524590164</v>
      </c>
      <c r="J59" s="197">
        <f t="shared" si="29"/>
        <v>2.1533088467176028E-3</v>
      </c>
      <c r="K59" s="199">
        <f t="shared" si="19"/>
        <v>0.1046997222987726</v>
      </c>
      <c r="L59" s="196">
        <v>15647</v>
      </c>
      <c r="M59" s="196">
        <v>20987</v>
      </c>
      <c r="N59" s="196">
        <v>7007</v>
      </c>
      <c r="O59" s="196">
        <v>8393</v>
      </c>
      <c r="P59" s="196">
        <v>25748</v>
      </c>
      <c r="Q59" s="197">
        <f t="shared" si="31"/>
        <v>2.0677945907303705</v>
      </c>
      <c r="R59" s="198">
        <f t="shared" si="20"/>
        <v>0.2268547195883166</v>
      </c>
      <c r="S59" s="197">
        <f t="shared" si="21"/>
        <v>1.5333340558924917E-3</v>
      </c>
      <c r="T59" s="199">
        <f t="shared" si="22"/>
        <v>9.0970117086751609E-2</v>
      </c>
      <c r="U59" s="196">
        <v>519</v>
      </c>
      <c r="V59" s="196">
        <v>701</v>
      </c>
      <c r="W59" s="196">
        <v>1354</v>
      </c>
      <c r="X59" s="196">
        <v>268</v>
      </c>
      <c r="Y59" s="196">
        <v>382</v>
      </c>
      <c r="Z59" s="196">
        <v>1626</v>
      </c>
      <c r="AA59" s="197">
        <f t="shared" si="32"/>
        <v>3.2565445026178015</v>
      </c>
      <c r="AB59" s="198">
        <f t="shared" si="23"/>
        <v>0.20088626292466771</v>
      </c>
      <c r="AC59" s="196">
        <f t="shared" si="24"/>
        <v>1244</v>
      </c>
      <c r="AD59" s="196">
        <f t="shared" si="25"/>
        <v>272</v>
      </c>
      <c r="AE59" s="197">
        <f t="shared" si="26"/>
        <v>1.9396281782883319E-3</v>
      </c>
      <c r="AF59" s="199">
        <f t="shared" si="27"/>
        <v>7.3665025434563802E-3</v>
      </c>
      <c r="AG59" s="199">
        <f t="shared" si="28"/>
        <v>5.7448116507324105E-3</v>
      </c>
      <c r="AH59" s="50"/>
      <c r="AI59" s="50"/>
      <c r="AJ59" s="50"/>
    </row>
    <row r="60" spans="2:36" x14ac:dyDescent="0.25">
      <c r="B60" s="195" t="s">
        <v>235</v>
      </c>
      <c r="C60" s="196">
        <v>12901</v>
      </c>
      <c r="D60" s="196">
        <v>15207</v>
      </c>
      <c r="E60" s="196">
        <v>2403</v>
      </c>
      <c r="F60" s="196">
        <v>6640</v>
      </c>
      <c r="G60" s="196">
        <v>17269</v>
      </c>
      <c r="H60" s="197">
        <f t="shared" si="30"/>
        <v>1.6007530120481928</v>
      </c>
      <c r="I60" s="198">
        <f t="shared" si="18"/>
        <v>0.13559544946406255</v>
      </c>
      <c r="J60" s="197">
        <f t="shared" si="29"/>
        <v>1.2548252167768875E-3</v>
      </c>
      <c r="K60" s="199">
        <f t="shared" si="19"/>
        <v>8.1456394484983707E-2</v>
      </c>
      <c r="L60" s="196">
        <v>14021</v>
      </c>
      <c r="M60" s="196">
        <v>15884</v>
      </c>
      <c r="N60" s="196">
        <v>4678</v>
      </c>
      <c r="O60" s="196">
        <v>5139</v>
      </c>
      <c r="P60" s="196">
        <v>16932</v>
      </c>
      <c r="Q60" s="197">
        <f t="shared" si="31"/>
        <v>2.2948044366608289</v>
      </c>
      <c r="R60" s="198">
        <f t="shared" si="20"/>
        <v>6.5978342986653171E-2</v>
      </c>
      <c r="S60" s="197">
        <f t="shared" si="21"/>
        <v>1.0083273354968025E-3</v>
      </c>
      <c r="T60" s="199">
        <f t="shared" si="22"/>
        <v>7.9866794337815974E-2</v>
      </c>
      <c r="U60" s="196">
        <v>300</v>
      </c>
      <c r="V60" s="196">
        <v>346</v>
      </c>
      <c r="W60" s="196">
        <v>1021</v>
      </c>
      <c r="X60" s="196">
        <v>109</v>
      </c>
      <c r="Y60" s="196">
        <v>210</v>
      </c>
      <c r="Z60" s="196">
        <v>537</v>
      </c>
      <c r="AA60" s="197">
        <f t="shared" si="32"/>
        <v>1.5571428571428569</v>
      </c>
      <c r="AB60" s="198">
        <f t="shared" si="23"/>
        <v>-0.47404505386875617</v>
      </c>
      <c r="AC60" s="196">
        <f t="shared" si="24"/>
        <v>327</v>
      </c>
      <c r="AD60" s="196">
        <f t="shared" si="25"/>
        <v>-484</v>
      </c>
      <c r="AE60" s="197">
        <f t="shared" si="26"/>
        <v>6.4057830980371105E-4</v>
      </c>
      <c r="AF60" s="199">
        <f t="shared" si="27"/>
        <v>7.4934129890718007E-3</v>
      </c>
      <c r="AG60" s="199">
        <f t="shared" si="28"/>
        <v>2.5329830238251345E-3</v>
      </c>
      <c r="AH60" s="50"/>
      <c r="AI60" s="50"/>
      <c r="AJ60" s="50"/>
    </row>
    <row r="61" spans="2:36" x14ac:dyDescent="0.25">
      <c r="B61" s="195" t="s">
        <v>223</v>
      </c>
      <c r="C61" s="196">
        <v>36393</v>
      </c>
      <c r="D61" s="196">
        <v>25071</v>
      </c>
      <c r="E61" s="196">
        <v>10514</v>
      </c>
      <c r="F61" s="196">
        <v>3415</v>
      </c>
      <c r="G61" s="196">
        <v>14559</v>
      </c>
      <c r="H61" s="197">
        <f t="shared" si="30"/>
        <v>3.263250366032211</v>
      </c>
      <c r="I61" s="198">
        <f t="shared" si="18"/>
        <v>-0.41928921861912172</v>
      </c>
      <c r="J61" s="197">
        <f t="shared" si="29"/>
        <v>1.0579072517838152E-3</v>
      </c>
      <c r="K61" s="199">
        <f t="shared" si="19"/>
        <v>8.2783255026897869E-3</v>
      </c>
      <c r="L61" s="196">
        <v>149633</v>
      </c>
      <c r="M61" s="196">
        <v>132724</v>
      </c>
      <c r="N61" s="196">
        <v>51352</v>
      </c>
      <c r="O61" s="196">
        <v>18955</v>
      </c>
      <c r="P61" s="196">
        <v>80624</v>
      </c>
      <c r="Q61" s="197">
        <f t="shared" si="31"/>
        <v>3.2534423634924821</v>
      </c>
      <c r="R61" s="198">
        <f t="shared" si="20"/>
        <v>-0.39254392574063468</v>
      </c>
      <c r="S61" s="197">
        <f t="shared" si="21"/>
        <v>4.8012865046712858E-3</v>
      </c>
      <c r="T61" s="199">
        <f t="shared" si="22"/>
        <v>4.5843238912621848E-2</v>
      </c>
      <c r="U61" s="196">
        <v>18822</v>
      </c>
      <c r="V61" s="196">
        <v>11857</v>
      </c>
      <c r="W61" s="196">
        <v>6801</v>
      </c>
      <c r="X61" s="196">
        <v>2680</v>
      </c>
      <c r="Y61" s="196">
        <v>126</v>
      </c>
      <c r="Z61" s="196">
        <v>419</v>
      </c>
      <c r="AA61" s="197">
        <f t="shared" si="32"/>
        <v>2.3253968253968256</v>
      </c>
      <c r="AB61" s="198">
        <f t="shared" si="23"/>
        <v>-0.93839141302749596</v>
      </c>
      <c r="AC61" s="196">
        <f t="shared" si="24"/>
        <v>293</v>
      </c>
      <c r="AD61" s="196">
        <f t="shared" si="25"/>
        <v>-6382</v>
      </c>
      <c r="AE61" s="197">
        <f t="shared" si="26"/>
        <v>4.9981808530308184E-4</v>
      </c>
      <c r="AF61" s="199">
        <f t="shared" si="27"/>
        <v>2.140046721678758E-3</v>
      </c>
      <c r="AG61" s="199">
        <f t="shared" si="28"/>
        <v>2.3824564775238829E-4</v>
      </c>
      <c r="AH61" s="50"/>
      <c r="AI61" s="50"/>
      <c r="AJ61" s="50"/>
    </row>
    <row r="62" spans="2:36" x14ac:dyDescent="0.25">
      <c r="B62" s="195" t="s">
        <v>215</v>
      </c>
      <c r="C62" s="196">
        <v>95518</v>
      </c>
      <c r="D62" s="196">
        <v>96514</v>
      </c>
      <c r="E62" s="196">
        <v>26874</v>
      </c>
      <c r="F62" s="196">
        <v>42306</v>
      </c>
      <c r="G62" s="196">
        <v>80024</v>
      </c>
      <c r="H62" s="197">
        <f t="shared" si="30"/>
        <v>0.89155202571739234</v>
      </c>
      <c r="I62" s="198">
        <f t="shared" si="18"/>
        <v>-0.17085604161054357</v>
      </c>
      <c r="J62" s="197">
        <f t="shared" si="29"/>
        <v>5.8148203802972746E-3</v>
      </c>
      <c r="K62" s="199">
        <f t="shared" si="19"/>
        <v>0.14106663752163842</v>
      </c>
      <c r="L62" s="196">
        <v>55402</v>
      </c>
      <c r="M62" s="196">
        <v>50046</v>
      </c>
      <c r="N62" s="196">
        <v>14686</v>
      </c>
      <c r="O62" s="196">
        <v>17133</v>
      </c>
      <c r="P62" s="196">
        <v>48901</v>
      </c>
      <c r="Q62" s="197">
        <f t="shared" si="31"/>
        <v>1.854199498044709</v>
      </c>
      <c r="R62" s="198">
        <f t="shared" si="20"/>
        <v>-2.2878951364744382E-2</v>
      </c>
      <c r="S62" s="197">
        <f t="shared" si="21"/>
        <v>2.9121317643000908E-3</v>
      </c>
      <c r="T62" s="199">
        <f t="shared" si="22"/>
        <v>8.6202884652674699E-2</v>
      </c>
      <c r="U62" s="196">
        <v>11495</v>
      </c>
      <c r="V62" s="196">
        <v>7340</v>
      </c>
      <c r="W62" s="196">
        <v>10122</v>
      </c>
      <c r="X62" s="196">
        <v>3418</v>
      </c>
      <c r="Y62" s="196">
        <v>2078</v>
      </c>
      <c r="Z62" s="196">
        <v>4135</v>
      </c>
      <c r="AA62" s="197">
        <f t="shared" si="32"/>
        <v>0.98989412897016371</v>
      </c>
      <c r="AB62" s="198">
        <f t="shared" si="23"/>
        <v>-0.59148389646314958</v>
      </c>
      <c r="AC62" s="196">
        <f t="shared" si="24"/>
        <v>2057</v>
      </c>
      <c r="AD62" s="196">
        <f t="shared" si="25"/>
        <v>-5987</v>
      </c>
      <c r="AE62" s="197">
        <f t="shared" si="26"/>
        <v>4.932572273814423E-3</v>
      </c>
      <c r="AF62" s="199">
        <f t="shared" si="27"/>
        <v>1.4337800970584985E-2</v>
      </c>
      <c r="AG62" s="199">
        <f t="shared" si="28"/>
        <v>7.2891950683791722E-3</v>
      </c>
      <c r="AH62" s="50"/>
      <c r="AI62" s="50"/>
      <c r="AJ62" s="50"/>
    </row>
    <row r="63" spans="2:36" x14ac:dyDescent="0.25">
      <c r="B63" s="195" t="s">
        <v>241</v>
      </c>
      <c r="C63" s="196">
        <v>70110</v>
      </c>
      <c r="D63" s="196">
        <v>48433</v>
      </c>
      <c r="E63" s="196">
        <v>13986</v>
      </c>
      <c r="F63" s="196">
        <v>64082</v>
      </c>
      <c r="G63" s="196">
        <v>99619</v>
      </c>
      <c r="H63" s="197">
        <f t="shared" si="30"/>
        <v>0.55455510127648955</v>
      </c>
      <c r="I63" s="198">
        <f t="shared" si="18"/>
        <v>1.0568414097825864</v>
      </c>
      <c r="J63" s="197">
        <f t="shared" si="29"/>
        <v>7.2386607950719059E-3</v>
      </c>
      <c r="K63" s="199">
        <f t="shared" si="19"/>
        <v>0.22656489869067736</v>
      </c>
      <c r="L63" s="196">
        <v>30209</v>
      </c>
      <c r="M63" s="196">
        <v>30544</v>
      </c>
      <c r="N63" s="196">
        <v>5080</v>
      </c>
      <c r="O63" s="196">
        <v>21350</v>
      </c>
      <c r="P63" s="196">
        <v>44521</v>
      </c>
      <c r="Q63" s="197">
        <f t="shared" si="31"/>
        <v>1.0852927400468384</v>
      </c>
      <c r="R63" s="198">
        <f t="shared" si="20"/>
        <v>0.45760214772132013</v>
      </c>
      <c r="S63" s="197">
        <f t="shared" si="21"/>
        <v>2.6512958483140294E-3</v>
      </c>
      <c r="T63" s="199">
        <f t="shared" si="22"/>
        <v>0.10125473910205529</v>
      </c>
      <c r="U63" s="196">
        <v>1230</v>
      </c>
      <c r="V63" s="196">
        <v>1174</v>
      </c>
      <c r="W63" s="196">
        <v>1723</v>
      </c>
      <c r="X63" s="196">
        <v>395</v>
      </c>
      <c r="Y63" s="196">
        <v>949</v>
      </c>
      <c r="Z63" s="196">
        <v>2133</v>
      </c>
      <c r="AA63" s="197">
        <f t="shared" si="32"/>
        <v>1.2476290832455215</v>
      </c>
      <c r="AB63" s="198">
        <f t="shared" si="23"/>
        <v>0.23795705165409164</v>
      </c>
      <c r="AC63" s="196">
        <f t="shared" si="24"/>
        <v>1184</v>
      </c>
      <c r="AD63" s="196">
        <f t="shared" si="25"/>
        <v>410</v>
      </c>
      <c r="AE63" s="197">
        <f t="shared" si="26"/>
        <v>2.5444199903376457E-3</v>
      </c>
      <c r="AF63" s="199">
        <f t="shared" si="27"/>
        <v>8.0197724860829253E-3</v>
      </c>
      <c r="AG63" s="199">
        <f t="shared" si="28"/>
        <v>4.8511120258907916E-3</v>
      </c>
      <c r="AH63" s="50"/>
      <c r="AI63" s="50"/>
      <c r="AJ63" s="50"/>
    </row>
    <row r="64" spans="2:36" x14ac:dyDescent="0.25">
      <c r="B64" s="195" t="s">
        <v>227</v>
      </c>
      <c r="C64" s="196">
        <v>17335</v>
      </c>
      <c r="D64" s="196">
        <v>47801</v>
      </c>
      <c r="E64" s="196">
        <v>3495</v>
      </c>
      <c r="F64" s="196">
        <v>16011</v>
      </c>
      <c r="G64" s="196">
        <v>47700</v>
      </c>
      <c r="H64" s="197">
        <f t="shared" si="30"/>
        <v>1.9792017987633503</v>
      </c>
      <c r="I64" s="198">
        <f t="shared" si="18"/>
        <v>-2.112926507813695E-3</v>
      </c>
      <c r="J64" s="197">
        <f t="shared" si="29"/>
        <v>3.4660468377009398E-3</v>
      </c>
      <c r="K64" s="199">
        <f t="shared" si="19"/>
        <v>0.1513617800399189</v>
      </c>
      <c r="L64" s="196">
        <v>65016</v>
      </c>
      <c r="M64" s="196">
        <v>32892</v>
      </c>
      <c r="N64" s="196">
        <v>6634</v>
      </c>
      <c r="O64" s="196">
        <v>11382</v>
      </c>
      <c r="P64" s="196">
        <v>30561</v>
      </c>
      <c r="Q64" s="197">
        <f t="shared" si="31"/>
        <v>1.6850289931470743</v>
      </c>
      <c r="R64" s="198">
        <f t="shared" si="20"/>
        <v>-7.0868296242247331E-2</v>
      </c>
      <c r="S64" s="197">
        <f t="shared" si="21"/>
        <v>1.8199558055821982E-3</v>
      </c>
      <c r="T64" s="199">
        <f t="shared" si="22"/>
        <v>9.697625492243106E-2</v>
      </c>
      <c r="U64" s="196">
        <v>452</v>
      </c>
      <c r="V64" s="196">
        <v>542</v>
      </c>
      <c r="W64" s="196">
        <v>1548</v>
      </c>
      <c r="X64" s="196">
        <v>666</v>
      </c>
      <c r="Y64" s="196">
        <v>975</v>
      </c>
      <c r="Z64" s="196">
        <v>1689</v>
      </c>
      <c r="AA64" s="197">
        <f t="shared" si="32"/>
        <v>0.73230769230769233</v>
      </c>
      <c r="AB64" s="198">
        <f t="shared" si="23"/>
        <v>9.1085271317829397E-2</v>
      </c>
      <c r="AC64" s="196">
        <f t="shared" si="24"/>
        <v>714</v>
      </c>
      <c r="AD64" s="196">
        <f t="shared" si="25"/>
        <v>141</v>
      </c>
      <c r="AE64" s="197">
        <f t="shared" si="26"/>
        <v>2.014779823572566E-3</v>
      </c>
      <c r="AF64" s="199">
        <f t="shared" si="27"/>
        <v>5.7579860439511393E-3</v>
      </c>
      <c r="AG64" s="199">
        <f t="shared" si="28"/>
        <v>5.3595397586461849E-3</v>
      </c>
      <c r="AH64" s="50"/>
      <c r="AI64" s="50"/>
      <c r="AJ64" s="50"/>
    </row>
    <row r="65" spans="2:36" x14ac:dyDescent="0.25">
      <c r="B65" s="195" t="s">
        <v>237</v>
      </c>
      <c r="C65" s="196">
        <v>19380</v>
      </c>
      <c r="D65" s="196">
        <v>10493</v>
      </c>
      <c r="E65" s="196">
        <v>3056</v>
      </c>
      <c r="F65" s="196">
        <v>5780</v>
      </c>
      <c r="G65" s="196">
        <v>33789</v>
      </c>
      <c r="H65" s="197">
        <f t="shared" si="30"/>
        <v>4.8458477508650519</v>
      </c>
      <c r="I65" s="198">
        <f t="shared" si="18"/>
        <v>2.2201467645096731</v>
      </c>
      <c r="J65" s="197">
        <f t="shared" si="29"/>
        <v>2.4552255052217413E-3</v>
      </c>
      <c r="K65" s="199">
        <f t="shared" si="19"/>
        <v>0.17433365322106306</v>
      </c>
      <c r="L65" s="196">
        <v>10173</v>
      </c>
      <c r="M65" s="196">
        <v>9515</v>
      </c>
      <c r="N65" s="196">
        <v>2823</v>
      </c>
      <c r="O65" s="196">
        <v>3013</v>
      </c>
      <c r="P65" s="196">
        <v>12898</v>
      </c>
      <c r="Q65" s="197">
        <f t="shared" si="31"/>
        <v>3.2807832724858947</v>
      </c>
      <c r="R65" s="198">
        <f t="shared" si="20"/>
        <v>0.35554387808723065</v>
      </c>
      <c r="S65" s="197">
        <f t="shared" si="21"/>
        <v>7.6809626584205997E-4</v>
      </c>
      <c r="T65" s="199">
        <f t="shared" si="22"/>
        <v>6.6546966741995062E-2</v>
      </c>
      <c r="U65" s="196">
        <v>594</v>
      </c>
      <c r="V65" s="196">
        <v>574</v>
      </c>
      <c r="W65" s="196">
        <v>1033</v>
      </c>
      <c r="X65" s="196">
        <v>132</v>
      </c>
      <c r="Y65" s="196">
        <v>246</v>
      </c>
      <c r="Z65" s="196">
        <v>672</v>
      </c>
      <c r="AA65" s="197">
        <f t="shared" si="32"/>
        <v>1.7317073170731709</v>
      </c>
      <c r="AB65" s="198">
        <f t="shared" si="23"/>
        <v>-0.34946757018393027</v>
      </c>
      <c r="AC65" s="196">
        <f t="shared" si="24"/>
        <v>426</v>
      </c>
      <c r="AD65" s="196">
        <f t="shared" si="25"/>
        <v>-361</v>
      </c>
      <c r="AE65" s="197">
        <f t="shared" si="26"/>
        <v>8.0161754969849876E-4</v>
      </c>
      <c r="AF65" s="199">
        <f t="shared" si="27"/>
        <v>7.7639401432533393E-3</v>
      </c>
      <c r="AG65" s="199">
        <f t="shared" si="28"/>
        <v>3.4671702318670094E-3</v>
      </c>
      <c r="AH65" s="50"/>
      <c r="AI65" s="50"/>
      <c r="AJ65" s="50"/>
    </row>
    <row r="66" spans="2:36" x14ac:dyDescent="0.25">
      <c r="B66" s="195" t="s">
        <v>233</v>
      </c>
      <c r="C66" s="196">
        <v>14309</v>
      </c>
      <c r="D66" s="196">
        <v>14835</v>
      </c>
      <c r="E66" s="196">
        <v>7843</v>
      </c>
      <c r="F66" s="196">
        <v>26928</v>
      </c>
      <c r="G66" s="196">
        <v>19514</v>
      </c>
      <c r="H66" s="197">
        <f t="shared" si="30"/>
        <v>-0.27532679738562094</v>
      </c>
      <c r="I66" s="198">
        <f t="shared" si="18"/>
        <v>0.3154027637344119</v>
      </c>
      <c r="J66" s="197">
        <f t="shared" si="29"/>
        <v>1.4179546748615544E-3</v>
      </c>
      <c r="K66" s="199">
        <f t="shared" si="19"/>
        <v>0.13744092519421613</v>
      </c>
      <c r="L66" s="196">
        <v>16737</v>
      </c>
      <c r="M66" s="196">
        <v>18983</v>
      </c>
      <c r="N66" s="196">
        <v>11124</v>
      </c>
      <c r="O66" s="196">
        <v>25757</v>
      </c>
      <c r="P66" s="196">
        <v>30010</v>
      </c>
      <c r="Q66" s="197">
        <f t="shared" si="31"/>
        <v>0.1651201615094926</v>
      </c>
      <c r="R66" s="198">
        <f t="shared" si="20"/>
        <v>0.58088816309329405</v>
      </c>
      <c r="S66" s="197">
        <f t="shared" si="21"/>
        <v>1.7871428855574677E-3</v>
      </c>
      <c r="T66" s="199">
        <f t="shared" si="22"/>
        <v>0.21136630957663349</v>
      </c>
      <c r="U66" s="196">
        <v>140</v>
      </c>
      <c r="V66" s="196">
        <v>172</v>
      </c>
      <c r="W66" s="196">
        <v>283</v>
      </c>
      <c r="X66" s="196">
        <v>193</v>
      </c>
      <c r="Y66" s="196">
        <v>23</v>
      </c>
      <c r="Z66" s="196">
        <v>141</v>
      </c>
      <c r="AA66" s="197">
        <f t="shared" si="32"/>
        <v>5.1304347826086953</v>
      </c>
      <c r="AB66" s="198">
        <f t="shared" si="23"/>
        <v>-0.50176678445229683</v>
      </c>
      <c r="AC66" s="196">
        <f t="shared" si="24"/>
        <v>118</v>
      </c>
      <c r="AD66" s="196">
        <f t="shared" si="25"/>
        <v>-142</v>
      </c>
      <c r="AE66" s="197">
        <f t="shared" si="26"/>
        <v>1.6819653944566716E-4</v>
      </c>
      <c r="AF66" s="199">
        <f t="shared" si="27"/>
        <v>2.9285455580276296E-3</v>
      </c>
      <c r="AG66" s="199">
        <f t="shared" si="28"/>
        <v>9.9309062480191015E-4</v>
      </c>
      <c r="AH66" s="50"/>
      <c r="AI66" s="50"/>
      <c r="AJ66" s="50"/>
    </row>
    <row r="67" spans="2:36" x14ac:dyDescent="0.25">
      <c r="B67" s="195" t="s">
        <v>239</v>
      </c>
      <c r="C67" s="196">
        <v>15821</v>
      </c>
      <c r="D67" s="196">
        <v>9953</v>
      </c>
      <c r="E67" s="196">
        <v>3326</v>
      </c>
      <c r="F67" s="196">
        <v>4653</v>
      </c>
      <c r="G67" s="196">
        <v>6373</v>
      </c>
      <c r="H67" s="197">
        <f t="shared" si="30"/>
        <v>0.36965398667526328</v>
      </c>
      <c r="I67" s="198">
        <f t="shared" si="18"/>
        <v>-0.35969054556415148</v>
      </c>
      <c r="J67" s="197">
        <f t="shared" si="29"/>
        <v>4.6308420328444635E-4</v>
      </c>
      <c r="K67" s="199">
        <f t="shared" si="19"/>
        <v>7.556678049705938E-2</v>
      </c>
      <c r="L67" s="196">
        <v>9862</v>
      </c>
      <c r="M67" s="196">
        <v>8668</v>
      </c>
      <c r="N67" s="196">
        <v>3797</v>
      </c>
      <c r="O67" s="196">
        <v>3119</v>
      </c>
      <c r="P67" s="196">
        <v>7411</v>
      </c>
      <c r="Q67" s="197">
        <f t="shared" si="31"/>
        <v>1.3760820775889706</v>
      </c>
      <c r="R67" s="198">
        <f t="shared" si="20"/>
        <v>-0.14501615136132906</v>
      </c>
      <c r="S67" s="197">
        <f t="shared" si="21"/>
        <v>4.4133675191157593E-4</v>
      </c>
      <c r="T67" s="199">
        <f t="shared" si="22"/>
        <v>8.7874691709353067E-2</v>
      </c>
      <c r="U67" s="196">
        <v>647</v>
      </c>
      <c r="V67" s="196">
        <v>635</v>
      </c>
      <c r="W67" s="196">
        <v>1468</v>
      </c>
      <c r="X67" s="196">
        <v>267</v>
      </c>
      <c r="Y67" s="196">
        <v>414</v>
      </c>
      <c r="Z67" s="196">
        <v>987</v>
      </c>
      <c r="AA67" s="197">
        <f t="shared" si="32"/>
        <v>1.3840579710144927</v>
      </c>
      <c r="AB67" s="198">
        <f t="shared" si="23"/>
        <v>-0.32765667574931878</v>
      </c>
      <c r="AC67" s="196">
        <f t="shared" si="24"/>
        <v>573</v>
      </c>
      <c r="AD67" s="196">
        <f t="shared" si="25"/>
        <v>-481</v>
      </c>
      <c r="AE67" s="197">
        <f t="shared" si="26"/>
        <v>1.1773757761196701E-3</v>
      </c>
      <c r="AF67" s="199">
        <f t="shared" si="27"/>
        <v>2.6164293225444239E-3</v>
      </c>
      <c r="AG67" s="199">
        <f t="shared" si="28"/>
        <v>1.1703187250996016E-2</v>
      </c>
      <c r="AH67" s="50"/>
      <c r="AI67" s="50"/>
      <c r="AJ67" s="50"/>
    </row>
    <row r="68" spans="2:36" x14ac:dyDescent="0.25">
      <c r="B68" s="195" t="s">
        <v>217</v>
      </c>
      <c r="C68" s="196">
        <v>2406</v>
      </c>
      <c r="D68" s="196">
        <v>2692</v>
      </c>
      <c r="E68" s="196">
        <v>939</v>
      </c>
      <c r="F68" s="196">
        <v>2049</v>
      </c>
      <c r="G68" s="196">
        <v>3354</v>
      </c>
      <c r="H68" s="197">
        <f t="shared" si="30"/>
        <v>0.63689604685212298</v>
      </c>
      <c r="I68" s="198">
        <f t="shared" si="18"/>
        <v>0.24591381872213969</v>
      </c>
      <c r="J68" s="197">
        <f t="shared" si="29"/>
        <v>2.4371323047482082E-4</v>
      </c>
      <c r="K68" s="199">
        <f t="shared" si="19"/>
        <v>7.1803215516687724E-2</v>
      </c>
      <c r="L68" s="196">
        <v>6857</v>
      </c>
      <c r="M68" s="196">
        <v>10670</v>
      </c>
      <c r="N68" s="196">
        <v>4528</v>
      </c>
      <c r="O68" s="196">
        <v>1450</v>
      </c>
      <c r="P68" s="196">
        <v>6855</v>
      </c>
      <c r="Q68" s="197">
        <f t="shared" si="31"/>
        <v>3.727586206896552</v>
      </c>
      <c r="R68" s="198">
        <f t="shared" si="20"/>
        <v>-0.35754451733833181</v>
      </c>
      <c r="S68" s="197">
        <f t="shared" si="21"/>
        <v>4.0822607399188405E-4</v>
      </c>
      <c r="T68" s="199">
        <f t="shared" si="22"/>
        <v>0.14675344137355226</v>
      </c>
      <c r="U68" s="196">
        <v>691</v>
      </c>
      <c r="V68" s="196">
        <v>517</v>
      </c>
      <c r="W68" s="196">
        <v>577</v>
      </c>
      <c r="X68" s="196">
        <v>224</v>
      </c>
      <c r="Y68" s="196">
        <v>117</v>
      </c>
      <c r="Z68" s="196">
        <v>272</v>
      </c>
      <c r="AA68" s="197">
        <f t="shared" si="32"/>
        <v>1.324786324786325</v>
      </c>
      <c r="AB68" s="198">
        <f t="shared" si="23"/>
        <v>-0.52859618717504331</v>
      </c>
      <c r="AC68" s="196">
        <f t="shared" si="24"/>
        <v>155</v>
      </c>
      <c r="AD68" s="196">
        <f t="shared" si="25"/>
        <v>-305</v>
      </c>
      <c r="AE68" s="197">
        <f t="shared" si="26"/>
        <v>3.2446424630653523E-4</v>
      </c>
      <c r="AF68" s="199">
        <f t="shared" si="27"/>
        <v>1.1997837478166847E-2</v>
      </c>
      <c r="AG68" s="199">
        <f t="shared" si="28"/>
        <v>5.8230395410074718E-3</v>
      </c>
      <c r="AH68" s="50"/>
      <c r="AI68" s="50"/>
      <c r="AJ68" s="50"/>
    </row>
    <row r="69" spans="2:36" x14ac:dyDescent="0.25">
      <c r="B69" s="201" t="s">
        <v>377</v>
      </c>
      <c r="C69" s="202">
        <f>C44-SUM(C45:C68)</f>
        <v>459687</v>
      </c>
      <c r="D69" s="202">
        <f>D44-SUM(D45:D68)</f>
        <v>663774</v>
      </c>
      <c r="E69" s="202">
        <f>E44-SUM(E45:E68)</f>
        <v>183480</v>
      </c>
      <c r="F69" s="202">
        <f>F44-SUM(F45:F68)</f>
        <v>241559</v>
      </c>
      <c r="G69" s="202">
        <f>G44-SUM(G45:G68)</f>
        <v>422747</v>
      </c>
      <c r="H69" s="203">
        <f t="shared" si="30"/>
        <v>0.75007762078829598</v>
      </c>
      <c r="I69" s="204">
        <f t="shared" si="18"/>
        <v>-0.3631160605868865</v>
      </c>
      <c r="J69" s="203">
        <f t="shared" si="29"/>
        <v>3.0718257913994951E-2</v>
      </c>
      <c r="K69" s="205">
        <f t="shared" si="19"/>
        <v>0.13841428976021661</v>
      </c>
      <c r="L69" s="202">
        <f>L44-SUM(L45:L68)</f>
        <v>275553</v>
      </c>
      <c r="M69" s="202">
        <f>M44-SUM(M45:M68)</f>
        <v>252801</v>
      </c>
      <c r="N69" s="202">
        <f>N44-SUM(N45:N68)</f>
        <v>77525</v>
      </c>
      <c r="O69" s="202">
        <f>O44-SUM(O45:O68)</f>
        <v>123271</v>
      </c>
      <c r="P69" s="202">
        <f>P44-SUM(P45:P68)</f>
        <v>278375</v>
      </c>
      <c r="Q69" s="203">
        <f t="shared" si="31"/>
        <v>1.2582359192348567</v>
      </c>
      <c r="R69" s="204">
        <f t="shared" si="20"/>
        <v>0.10116257451513255</v>
      </c>
      <c r="S69" s="203">
        <f t="shared" si="21"/>
        <v>1.6577670801968012E-2</v>
      </c>
      <c r="T69" s="205">
        <f t="shared" si="22"/>
        <v>9.114453304695315E-2</v>
      </c>
      <c r="U69" s="202">
        <f t="shared" ref="U69:Z69" si="33">U44-SUM(U45:U68)</f>
        <v>42955</v>
      </c>
      <c r="V69" s="202">
        <f t="shared" si="33"/>
        <v>27410</v>
      </c>
      <c r="W69" s="202">
        <f t="shared" si="33"/>
        <v>32253</v>
      </c>
      <c r="X69" s="202">
        <f t="shared" si="33"/>
        <v>9205</v>
      </c>
      <c r="Y69" s="202">
        <f t="shared" si="33"/>
        <v>12205</v>
      </c>
      <c r="Z69" s="202">
        <f t="shared" si="33"/>
        <v>41375</v>
      </c>
      <c r="AA69" s="203">
        <f t="shared" si="32"/>
        <v>2.3900040966816878</v>
      </c>
      <c r="AB69" s="204">
        <f t="shared" si="23"/>
        <v>0.28282640374538803</v>
      </c>
      <c r="AC69" s="202">
        <f>Z69-Y69</f>
        <v>29170</v>
      </c>
      <c r="AD69" s="202">
        <f t="shared" si="25"/>
        <v>9122</v>
      </c>
      <c r="AE69" s="203">
        <f t="shared" si="26"/>
        <v>4.9355544819606231E-2</v>
      </c>
      <c r="AF69" s="205">
        <f t="shared" si="27"/>
        <v>8.8165395471809099E-3</v>
      </c>
      <c r="AG69" s="205">
        <f t="shared" si="28"/>
        <v>1.3546852464544899E-2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B847C-B4B4-48DE-B26A-A1BAF1C1BA69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65"/>
    <col min="12" max="12" width="13.5703125" style="265" bestFit="1" customWidth="1"/>
    <col min="13" max="13" width="11.140625" style="265" customWidth="1"/>
  </cols>
  <sheetData>
    <row r="4" spans="1:14" ht="48.75" customHeight="1" thickBot="1" x14ac:dyDescent="0.3">
      <c r="B4" s="307" t="s">
        <v>444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264"/>
      <c r="D5" s="264"/>
      <c r="E5" s="264"/>
      <c r="F5" s="264"/>
      <c r="G5" s="264"/>
      <c r="H5" s="264"/>
      <c r="I5" s="264"/>
      <c r="J5" s="264"/>
      <c r="K5" s="94"/>
      <c r="L5" s="94"/>
      <c r="N5" s="1" t="s">
        <v>132</v>
      </c>
    </row>
    <row r="6" spans="1:14" ht="22.5" thickTop="1" thickBot="1" x14ac:dyDescent="0.3">
      <c r="B6" s="136" t="s">
        <v>121</v>
      </c>
      <c r="C6" s="334" t="s">
        <v>134</v>
      </c>
      <c r="D6" s="335"/>
      <c r="E6" s="335"/>
      <c r="F6" s="335"/>
      <c r="G6" s="335"/>
      <c r="H6" s="335"/>
      <c r="I6" s="335"/>
      <c r="J6" s="335"/>
      <c r="K6" s="335"/>
      <c r="L6" s="335"/>
      <c r="M6" s="336"/>
    </row>
    <row r="7" spans="1:14" ht="22.5" thickTop="1" thickBot="1" x14ac:dyDescent="0.3">
      <c r="B7" s="13"/>
      <c r="C7" s="320">
        <v>2019</v>
      </c>
      <c r="D7" s="321"/>
      <c r="E7" s="322" t="s">
        <v>250</v>
      </c>
      <c r="F7" s="321"/>
      <c r="G7" s="322" t="s">
        <v>249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CONCATENATE("def ",RIGHT(C7,2),"/",RIGHT(C7-1,2))</f>
        <v>def 19/18</v>
      </c>
      <c r="E8" s="139" t="s">
        <v>135</v>
      </c>
      <c r="F8" s="138" t="str">
        <f>CONCATENATE("def ",RIGHT(E7,2),"/",RIGHT(C7,2))</f>
        <v>def 20/19</v>
      </c>
      <c r="G8" s="139" t="s">
        <v>135</v>
      </c>
      <c r="H8" s="138" t="str">
        <f>CONCATENATE("def ",RIGHT(G7,2),"/",RIGHT(E7,2))</f>
        <v>def 21/20</v>
      </c>
      <c r="I8" s="139" t="s">
        <v>135</v>
      </c>
      <c r="J8" s="138" t="str">
        <f>CONCATENATE("def ",RIGHT(I7,2),"/",RIGHT(G7,2))</f>
        <v>def 22/21</v>
      </c>
      <c r="K8" s="139" t="s">
        <v>135</v>
      </c>
      <c r="L8" s="138" t="str">
        <f>CONCATENATE("def ",RIGHT(K7,2),"/",RIGHT(I7,2))</f>
        <v>def 23/22</v>
      </c>
      <c r="M8" s="138" t="str">
        <f>CONCATENATE("def ",RIGHT(K7,2),"/",RIGHT(C7,2))</f>
        <v>def 23/19</v>
      </c>
    </row>
    <row r="9" spans="1:14" x14ac:dyDescent="0.25">
      <c r="A9" s="1" t="s">
        <v>138</v>
      </c>
      <c r="B9" s="141" t="s">
        <v>139</v>
      </c>
      <c r="C9" s="266">
        <v>7.8967579831617636</v>
      </c>
      <c r="D9" s="267">
        <v>-0.21036652071429085</v>
      </c>
      <c r="E9" s="266">
        <v>7.7940236062891417</v>
      </c>
      <c r="F9" s="267">
        <f t="shared" ref="F9:F21" si="0">IFERROR(E9-C9,"-")</f>
        <v>-0.10273437687262188</v>
      </c>
      <c r="G9" s="266">
        <v>5.6115137397006167</v>
      </c>
      <c r="H9" s="267">
        <f t="shared" ref="H9:H21" si="1">IFERROR(G9-E9,"-")</f>
        <v>-2.182509866588525</v>
      </c>
      <c r="I9" s="266">
        <v>7.3711241903133526</v>
      </c>
      <c r="J9" s="267">
        <f t="shared" ref="J9:J21" si="2">IFERROR(I9-G9,"-")</f>
        <v>1.7596104506127359</v>
      </c>
      <c r="K9" s="266">
        <v>7.2606401296214171</v>
      </c>
      <c r="L9" s="267">
        <f t="shared" ref="L9:L13" si="3">IFERROR(K9-I9,"-")</f>
        <v>-0.1104840606919355</v>
      </c>
      <c r="M9" s="267">
        <f t="shared" ref="M9:M13" si="4">IFERROR(K9-C9,"-")</f>
        <v>-0.63611785354034645</v>
      </c>
    </row>
    <row r="10" spans="1:14" x14ac:dyDescent="0.25">
      <c r="A10" s="1" t="s">
        <v>140</v>
      </c>
      <c r="B10" s="141" t="s">
        <v>141</v>
      </c>
      <c r="C10" s="266">
        <v>7.4075019277577914</v>
      </c>
      <c r="D10" s="267">
        <v>-0.12475354002221462</v>
      </c>
      <c r="E10" s="266">
        <v>7.1000032129943378</v>
      </c>
      <c r="F10" s="267">
        <f t="shared" si="0"/>
        <v>-0.30749871476345358</v>
      </c>
      <c r="G10" s="266">
        <v>4.4701977426000603</v>
      </c>
      <c r="H10" s="267">
        <f t="shared" si="1"/>
        <v>-2.6298054703942775</v>
      </c>
      <c r="I10" s="266">
        <v>6.4053151292400861</v>
      </c>
      <c r="J10" s="267">
        <f t="shared" si="2"/>
        <v>1.9351173866400257</v>
      </c>
      <c r="K10" s="266">
        <v>6.8088718190707382</v>
      </c>
      <c r="L10" s="267">
        <f t="shared" si="3"/>
        <v>0.40355668983065218</v>
      </c>
      <c r="M10" s="267">
        <f>IFERROR(K10-C10,"-")</f>
        <v>-0.59863010868705313</v>
      </c>
    </row>
    <row r="11" spans="1:14" x14ac:dyDescent="0.25">
      <c r="A11" s="1" t="s">
        <v>142</v>
      </c>
      <c r="B11" s="141" t="s">
        <v>143</v>
      </c>
      <c r="C11" s="266">
        <v>6.7839680382797347</v>
      </c>
      <c r="D11" s="267">
        <v>1.1156477876858695E-2</v>
      </c>
      <c r="E11" s="266">
        <v>8.4079102111775832</v>
      </c>
      <c r="F11" s="267">
        <f t="shared" si="0"/>
        <v>1.6239421728978485</v>
      </c>
      <c r="G11" s="266">
        <v>4.6153887623488821</v>
      </c>
      <c r="H11" s="267">
        <f t="shared" si="1"/>
        <v>-3.7925214488287011</v>
      </c>
      <c r="I11" s="266">
        <v>6.6793889251575571</v>
      </c>
      <c r="J11" s="267">
        <f t="shared" si="2"/>
        <v>2.064000162808675</v>
      </c>
      <c r="K11" s="266">
        <v>6.545621138251998</v>
      </c>
      <c r="L11" s="267">
        <f t="shared" si="3"/>
        <v>-0.13376778690555913</v>
      </c>
      <c r="M11" s="267">
        <f t="shared" si="4"/>
        <v>-0.23834690002773673</v>
      </c>
    </row>
    <row r="12" spans="1:14" x14ac:dyDescent="0.25">
      <c r="A12" s="1" t="s">
        <v>144</v>
      </c>
      <c r="B12" s="141" t="s">
        <v>145</v>
      </c>
      <c r="C12" s="266">
        <v>6.5999310076114988</v>
      </c>
      <c r="D12" s="267">
        <v>-0.17759570526813029</v>
      </c>
      <c r="E12" s="266" t="s">
        <v>518</v>
      </c>
      <c r="F12" s="267" t="str">
        <f>IFERROR(E12-C12,"-")</f>
        <v>-</v>
      </c>
      <c r="G12" s="266">
        <v>4.4451833797585882</v>
      </c>
      <c r="H12" s="267" t="str">
        <f t="shared" si="1"/>
        <v>-</v>
      </c>
      <c r="I12" s="266">
        <v>6.2271481158691717</v>
      </c>
      <c r="J12" s="267">
        <f t="shared" si="2"/>
        <v>1.7819647361105835</v>
      </c>
      <c r="K12" s="266">
        <v>6.072093195448824</v>
      </c>
      <c r="L12" s="267">
        <f t="shared" si="3"/>
        <v>-0.15505492042034774</v>
      </c>
      <c r="M12" s="267">
        <f t="shared" si="4"/>
        <v>-0.52783781216267478</v>
      </c>
    </row>
    <row r="13" spans="1:14" x14ac:dyDescent="0.25">
      <c r="A13" s="1" t="s">
        <v>146</v>
      </c>
      <c r="B13" s="141" t="s">
        <v>147</v>
      </c>
      <c r="C13" s="266">
        <v>6.4758545933181058</v>
      </c>
      <c r="D13" s="267">
        <v>-0.27746437208570907</v>
      </c>
      <c r="E13" s="266">
        <v>3.1885553470919326</v>
      </c>
      <c r="F13" s="267">
        <f t="shared" si="0"/>
        <v>-3.2872992462261732</v>
      </c>
      <c r="G13" s="266">
        <v>4.1470647164896812</v>
      </c>
      <c r="H13" s="267">
        <f t="shared" si="1"/>
        <v>0.95850936939774867</v>
      </c>
      <c r="I13" s="266">
        <v>6.2468712109230848</v>
      </c>
      <c r="J13" s="267">
        <f t="shared" si="2"/>
        <v>2.0998064944334036</v>
      </c>
      <c r="K13" s="266">
        <v>6.3840771548370592</v>
      </c>
      <c r="L13" s="267">
        <f t="shared" si="3"/>
        <v>0.13720594391397434</v>
      </c>
      <c r="M13" s="267">
        <f t="shared" si="4"/>
        <v>-9.177743848104658E-2</v>
      </c>
    </row>
    <row r="14" spans="1:14" x14ac:dyDescent="0.25">
      <c r="A14" s="1" t="s">
        <v>148</v>
      </c>
      <c r="B14" s="141" t="s">
        <v>149</v>
      </c>
      <c r="C14" s="266">
        <v>6.7444582508027509</v>
      </c>
      <c r="D14" s="267">
        <v>0.14208763640326705</v>
      </c>
      <c r="E14" s="266">
        <v>2.3655867839519416</v>
      </c>
      <c r="F14" s="267">
        <f t="shared" si="0"/>
        <v>-4.3788714668508089</v>
      </c>
      <c r="G14" s="266">
        <v>4.5831502705585931</v>
      </c>
      <c r="H14" s="267">
        <f t="shared" si="1"/>
        <v>2.2175634866066516</v>
      </c>
      <c r="I14" s="266">
        <v>6.4282152873614384</v>
      </c>
      <c r="J14" s="267">
        <f t="shared" si="2"/>
        <v>1.8450650168028453</v>
      </c>
      <c r="K14" s="266"/>
      <c r="L14" s="267"/>
      <c r="M14" s="267"/>
    </row>
    <row r="15" spans="1:14" x14ac:dyDescent="0.25">
      <c r="A15" s="1" t="s">
        <v>150</v>
      </c>
      <c r="B15" s="141" t="s">
        <v>151</v>
      </c>
      <c r="C15" s="266">
        <v>7.2050690218371924</v>
      </c>
      <c r="D15" s="267">
        <v>2.891479844212963E-2</v>
      </c>
      <c r="E15" s="266">
        <v>4.7319824742160748</v>
      </c>
      <c r="F15" s="267">
        <f t="shared" si="0"/>
        <v>-2.4730865476211177</v>
      </c>
      <c r="G15" s="266">
        <v>5.5277377713767537</v>
      </c>
      <c r="H15" s="267">
        <f t="shared" si="1"/>
        <v>0.79575529716067894</v>
      </c>
      <c r="I15" s="266">
        <v>6.5127608323799944</v>
      </c>
      <c r="J15" s="267">
        <f t="shared" si="2"/>
        <v>0.98502306100324066</v>
      </c>
      <c r="K15" s="266"/>
      <c r="L15" s="267"/>
      <c r="M15" s="267"/>
    </row>
    <row r="16" spans="1:14" x14ac:dyDescent="0.25">
      <c r="A16" s="1" t="s">
        <v>152</v>
      </c>
      <c r="B16" s="141" t="s">
        <v>153</v>
      </c>
      <c r="C16" s="266">
        <v>7.3071049352195105</v>
      </c>
      <c r="D16" s="267">
        <v>1.0917051706231362E-2</v>
      </c>
      <c r="E16" s="266">
        <v>5.0810114604142571</v>
      </c>
      <c r="F16" s="267">
        <f t="shared" si="0"/>
        <v>-2.2260934748052534</v>
      </c>
      <c r="G16" s="266">
        <v>6.2191177703854859</v>
      </c>
      <c r="H16" s="267">
        <f t="shared" si="1"/>
        <v>1.1381063099712287</v>
      </c>
      <c r="I16" s="266">
        <v>7.0548068162035182</v>
      </c>
      <c r="J16" s="267">
        <f t="shared" si="2"/>
        <v>0.83568904581803238</v>
      </c>
      <c r="K16" s="266"/>
      <c r="L16" s="267"/>
      <c r="M16" s="267"/>
    </row>
    <row r="17" spans="1:14" x14ac:dyDescent="0.25">
      <c r="A17" s="1" t="s">
        <v>154</v>
      </c>
      <c r="B17" s="141" t="s">
        <v>155</v>
      </c>
      <c r="C17" s="266">
        <v>7.2253580113129221</v>
      </c>
      <c r="D17" s="267">
        <v>3.6266528283730892E-2</v>
      </c>
      <c r="E17" s="266">
        <v>4.4553901315909217</v>
      </c>
      <c r="F17" s="267">
        <f t="shared" si="0"/>
        <v>-2.7699678797220004</v>
      </c>
      <c r="G17" s="266">
        <v>6.3811666398843006</v>
      </c>
      <c r="H17" s="267">
        <f t="shared" si="1"/>
        <v>1.9257765082933789</v>
      </c>
      <c r="I17" s="266">
        <v>6.575443514558736</v>
      </c>
      <c r="J17" s="267">
        <f t="shared" si="2"/>
        <v>0.19427687467443544</v>
      </c>
      <c r="K17" s="266"/>
      <c r="L17" s="267"/>
      <c r="M17" s="267"/>
    </row>
    <row r="18" spans="1:14" x14ac:dyDescent="0.25">
      <c r="A18" s="1" t="s">
        <v>156</v>
      </c>
      <c r="B18" s="141" t="s">
        <v>157</v>
      </c>
      <c r="C18" s="266">
        <v>6.7786769972468175</v>
      </c>
      <c r="D18" s="267">
        <v>-5.6748791080027061E-2</v>
      </c>
      <c r="E18" s="266">
        <v>4.0050717106630636</v>
      </c>
      <c r="F18" s="267">
        <f t="shared" si="0"/>
        <v>-2.7736052865837539</v>
      </c>
      <c r="G18" s="266">
        <v>6.2514251147176472</v>
      </c>
      <c r="H18" s="267">
        <f t="shared" si="1"/>
        <v>2.2463534040545836</v>
      </c>
      <c r="I18" s="266">
        <v>6.4930304248760216</v>
      </c>
      <c r="J18" s="267">
        <f t="shared" si="2"/>
        <v>0.24160531015837439</v>
      </c>
      <c r="K18" s="266"/>
      <c r="L18" s="267"/>
      <c r="M18" s="267"/>
    </row>
    <row r="19" spans="1:14" x14ac:dyDescent="0.25">
      <c r="A19" s="1" t="s">
        <v>158</v>
      </c>
      <c r="B19" s="141" t="s">
        <v>159</v>
      </c>
      <c r="C19" s="266">
        <v>6.9993312142403052</v>
      </c>
      <c r="D19" s="267">
        <v>-0.1177972202350599</v>
      </c>
      <c r="E19" s="266">
        <v>5.6293698429878694</v>
      </c>
      <c r="F19" s="267">
        <f t="shared" si="0"/>
        <v>-1.3699613712524359</v>
      </c>
      <c r="G19" s="266">
        <v>6.8219997839838626</v>
      </c>
      <c r="H19" s="267">
        <f t="shared" si="1"/>
        <v>1.1926299409959933</v>
      </c>
      <c r="I19" s="266">
        <v>6.7453774041162475</v>
      </c>
      <c r="J19" s="267">
        <f t="shared" si="2"/>
        <v>-7.6622379867615109E-2</v>
      </c>
      <c r="K19" s="266"/>
      <c r="L19" s="267"/>
      <c r="M19" s="267"/>
    </row>
    <row r="20" spans="1:14" x14ac:dyDescent="0.25">
      <c r="A20" s="1" t="s">
        <v>160</v>
      </c>
      <c r="B20" s="141" t="s">
        <v>161</v>
      </c>
      <c r="C20" s="266">
        <v>7.1863573088183097</v>
      </c>
      <c r="D20" s="267">
        <v>0.21037139734852683</v>
      </c>
      <c r="E20" s="266">
        <v>6.0868323369219564</v>
      </c>
      <c r="F20" s="267">
        <f t="shared" si="0"/>
        <v>-1.0995249718963533</v>
      </c>
      <c r="G20" s="266">
        <v>6.6685079352943797</v>
      </c>
      <c r="H20" s="267">
        <f t="shared" si="1"/>
        <v>0.58167559837242333</v>
      </c>
      <c r="I20" s="266">
        <v>6.6569057616103606</v>
      </c>
      <c r="J20" s="267">
        <f t="shared" si="2"/>
        <v>-1.1602173684019057E-2</v>
      </c>
      <c r="K20" s="266"/>
      <c r="L20" s="267"/>
      <c r="M20" s="267"/>
    </row>
    <row r="21" spans="1:14" ht="15.75" x14ac:dyDescent="0.25">
      <c r="A21" s="1" t="s">
        <v>0</v>
      </c>
      <c r="B21" s="144" t="s">
        <v>121</v>
      </c>
      <c r="C21" s="268">
        <v>7.0442412853950467</v>
      </c>
      <c r="D21" s="269">
        <v>-3.8599688438273105E-2</v>
      </c>
      <c r="E21" s="268">
        <v>6.5442824807720932</v>
      </c>
      <c r="F21" s="269">
        <f t="shared" si="0"/>
        <v>-0.4999588046229535</v>
      </c>
      <c r="G21" s="268">
        <v>5.9532216226677823</v>
      </c>
      <c r="H21" s="269">
        <f t="shared" si="1"/>
        <v>-0.59106085810431086</v>
      </c>
      <c r="I21" s="268">
        <v>6.6010991064347921</v>
      </c>
      <c r="J21" s="269">
        <f t="shared" si="2"/>
        <v>0.64787748376700982</v>
      </c>
      <c r="K21" s="268">
        <v>6.6050862708118885</v>
      </c>
      <c r="L21" s="269">
        <v>7.004594756714333E-2</v>
      </c>
      <c r="M21" s="269">
        <v>-0.40817590477510901</v>
      </c>
    </row>
    <row r="22" spans="1:14" ht="6" customHeight="1" x14ac:dyDescent="0.25"/>
    <row r="23" spans="1:14" x14ac:dyDescent="0.25">
      <c r="B23" s="49" t="s">
        <v>108</v>
      </c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  <row r="24" spans="1:14" x14ac:dyDescent="0.25">
      <c r="L24" s="271"/>
    </row>
    <row r="26" spans="1:14" ht="48.75" customHeight="1" thickBot="1" x14ac:dyDescent="0.3">
      <c r="B26" s="307" t="s">
        <v>445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264"/>
      <c r="D27" s="264"/>
      <c r="E27" s="264"/>
      <c r="F27" s="264"/>
      <c r="G27" s="264"/>
      <c r="H27" s="264"/>
      <c r="I27" s="264"/>
      <c r="J27" s="264"/>
      <c r="K27" s="94"/>
      <c r="L27" s="94"/>
      <c r="N27" s="1" t="s">
        <v>164</v>
      </c>
    </row>
    <row r="28" spans="1:14" ht="22.5" thickTop="1" thickBot="1" x14ac:dyDescent="0.3">
      <c r="B28" s="150" t="s">
        <v>165</v>
      </c>
      <c r="C28" s="334" t="s">
        <v>252</v>
      </c>
      <c r="D28" s="335"/>
      <c r="E28" s="335"/>
      <c r="F28" s="335"/>
      <c r="G28" s="335"/>
      <c r="H28" s="335"/>
      <c r="I28" s="335"/>
      <c r="J28" s="335"/>
      <c r="K28" s="335"/>
      <c r="L28" s="335"/>
      <c r="M28" s="336"/>
    </row>
    <row r="29" spans="1:14" ht="22.5" thickTop="1" thickBot="1" x14ac:dyDescent="0.3">
      <c r="B29" s="13"/>
      <c r="C29" s="320">
        <v>2019</v>
      </c>
      <c r="D29" s="321"/>
      <c r="E29" s="322" t="s">
        <v>250</v>
      </c>
      <c r="F29" s="321"/>
      <c r="G29" s="322" t="s">
        <v>249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CONCATENATE("def ",RIGHT(C29,2),"/",RIGHT(C29-1,2))</f>
        <v>def 19/18</v>
      </c>
      <c r="E30" s="139" t="s">
        <v>135</v>
      </c>
      <c r="F30" s="138" t="str">
        <f>CONCATENATE("def ",RIGHT(E29,2),"/",RIGHT(C29,2))</f>
        <v>def 20/19</v>
      </c>
      <c r="G30" s="139" t="s">
        <v>135</v>
      </c>
      <c r="H30" s="138" t="str">
        <f>CONCATENATE("def ",RIGHT(G29,2),"/",RIGHT(E29,2))</f>
        <v>def 21/20</v>
      </c>
      <c r="I30" s="139" t="s">
        <v>135</v>
      </c>
      <c r="J30" s="138" t="str">
        <f>CONCATENATE("def ",RIGHT(I29,2),"/",RIGHT(G29,2))</f>
        <v>def 22/21</v>
      </c>
      <c r="K30" s="139" t="s">
        <v>135</v>
      </c>
      <c r="L30" s="138" t="str">
        <f>CONCATENATE("def ",RIGHT(K29,2),"/",RIGHT(I29,2))</f>
        <v>def 23/22</v>
      </c>
      <c r="M30" s="138" t="str">
        <f>CONCATENATE("def ",RIGHT(K29,2),"/",RIGHT(C29,2))</f>
        <v>def 23/19</v>
      </c>
    </row>
    <row r="31" spans="1:14" x14ac:dyDescent="0.25">
      <c r="B31" s="141" t="s">
        <v>139</v>
      </c>
      <c r="C31" s="266">
        <v>7.443477756930811</v>
      </c>
      <c r="D31" s="267">
        <v>-0.18156178394315514</v>
      </c>
      <c r="E31" s="266">
        <v>7.3360683970548619</v>
      </c>
      <c r="F31" s="267">
        <f>IFERROR(E31-C31,"-")</f>
        <v>-0.10740935987594913</v>
      </c>
      <c r="G31" s="266">
        <v>5.2491659891788851</v>
      </c>
      <c r="H31" s="267">
        <f t="shared" ref="H31:H43" si="5">IFERROR(G31-E31,"-")</f>
        <v>-2.0869024078759768</v>
      </c>
      <c r="I31" s="266">
        <v>7.0003684076288719</v>
      </c>
      <c r="J31" s="267">
        <f t="shared" ref="J31:J43" si="6">IFERROR(I31-G31,"-")</f>
        <v>1.7512024184499868</v>
      </c>
      <c r="K31" s="266">
        <v>6.9104589381697554</v>
      </c>
      <c r="L31" s="267">
        <f>IFERROR(K31-I31,"-")</f>
        <v>-8.9909469459116487E-2</v>
      </c>
      <c r="M31" s="267">
        <f>IFERROR(K31-C31,"-")</f>
        <v>-0.53301881876105561</v>
      </c>
    </row>
    <row r="32" spans="1:14" x14ac:dyDescent="0.25">
      <c r="B32" s="141" t="s">
        <v>141</v>
      </c>
      <c r="C32" s="266">
        <v>6.9417507695039662</v>
      </c>
      <c r="D32" s="267">
        <v>-0.12832097974190404</v>
      </c>
      <c r="E32" s="266">
        <v>6.6463292998553589</v>
      </c>
      <c r="F32" s="267">
        <f t="shared" ref="F32:F43" si="7">IFERROR(E32-C32,"-")</f>
        <v>-0.29542146964860727</v>
      </c>
      <c r="G32" s="266">
        <v>4.2176446204863671</v>
      </c>
      <c r="H32" s="267">
        <f t="shared" si="5"/>
        <v>-2.4286846793689918</v>
      </c>
      <c r="I32" s="266">
        <v>6.0577363410669953</v>
      </c>
      <c r="J32" s="267">
        <f t="shared" si="6"/>
        <v>1.8400917205806282</v>
      </c>
      <c r="K32" s="266">
        <v>6.4266827988035331</v>
      </c>
      <c r="L32" s="267">
        <f t="shared" ref="L32:L35" si="8">IFERROR(K32-I32,"-")</f>
        <v>0.36894645773653778</v>
      </c>
      <c r="M32" s="267">
        <f t="shared" ref="M32:M35" si="9">IFERROR(K32-C32,"-")</f>
        <v>-0.51506797070043309</v>
      </c>
    </row>
    <row r="33" spans="2:14" x14ac:dyDescent="0.25">
      <c r="B33" s="141" t="s">
        <v>143</v>
      </c>
      <c r="C33" s="266">
        <v>6.5507987994111758</v>
      </c>
      <c r="D33" s="267">
        <v>0.12464432066623665</v>
      </c>
      <c r="E33" s="266">
        <v>7.8026598636610762</v>
      </c>
      <c r="F33" s="267">
        <f t="shared" si="7"/>
        <v>1.2518610642499004</v>
      </c>
      <c r="G33" s="266">
        <v>4.4253768136357232</v>
      </c>
      <c r="H33" s="267">
        <f t="shared" si="5"/>
        <v>-3.377283050025353</v>
      </c>
      <c r="I33" s="266">
        <v>6.455270440091903</v>
      </c>
      <c r="J33" s="267">
        <f t="shared" si="6"/>
        <v>2.0298936264561798</v>
      </c>
      <c r="K33" s="266">
        <v>6.3163737064567851</v>
      </c>
      <c r="L33" s="267">
        <f t="shared" si="8"/>
        <v>-0.1388967336351179</v>
      </c>
      <c r="M33" s="267">
        <f t="shared" si="9"/>
        <v>-0.23442509295439073</v>
      </c>
    </row>
    <row r="34" spans="2:14" x14ac:dyDescent="0.25">
      <c r="B34" s="141" t="s">
        <v>145</v>
      </c>
      <c r="C34" s="266">
        <v>6.4702258447028038</v>
      </c>
      <c r="D34" s="267">
        <v>-3.6150767506998527E-2</v>
      </c>
      <c r="E34" s="266" t="s">
        <v>518</v>
      </c>
      <c r="F34" s="267" t="str">
        <f t="shared" si="7"/>
        <v>-</v>
      </c>
      <c r="G34" s="266">
        <v>4.3635630418935056</v>
      </c>
      <c r="H34" s="267" t="str">
        <f t="shared" si="5"/>
        <v>-</v>
      </c>
      <c r="I34" s="266">
        <v>6.0965957762134124</v>
      </c>
      <c r="J34" s="267">
        <f t="shared" si="6"/>
        <v>1.7330327343199068</v>
      </c>
      <c r="K34" s="266">
        <v>5.9232535698844062</v>
      </c>
      <c r="L34" s="267">
        <f t="shared" si="8"/>
        <v>-0.17334220632900621</v>
      </c>
      <c r="M34" s="267">
        <f t="shared" si="9"/>
        <v>-0.54697227481839761</v>
      </c>
    </row>
    <row r="35" spans="2:14" x14ac:dyDescent="0.25">
      <c r="B35" s="141" t="s">
        <v>147</v>
      </c>
      <c r="C35" s="266">
        <v>6.3595363050320559</v>
      </c>
      <c r="D35" s="267">
        <v>-0.15413247468268221</v>
      </c>
      <c r="E35" s="266" t="s">
        <v>518</v>
      </c>
      <c r="F35" s="267" t="str">
        <f t="shared" si="7"/>
        <v>-</v>
      </c>
      <c r="G35" s="266">
        <v>4.1317939850133927</v>
      </c>
      <c r="H35" s="267" t="str">
        <f t="shared" si="5"/>
        <v>-</v>
      </c>
      <c r="I35" s="266">
        <v>6.0946883653336297</v>
      </c>
      <c r="J35" s="267">
        <f t="shared" si="6"/>
        <v>1.962894380320237</v>
      </c>
      <c r="K35" s="266">
        <v>6.1985260381741352</v>
      </c>
      <c r="L35" s="267">
        <f t="shared" si="8"/>
        <v>0.10383767284050549</v>
      </c>
      <c r="M35" s="267">
        <f t="shared" si="9"/>
        <v>-0.16101026685792075</v>
      </c>
    </row>
    <row r="36" spans="2:14" x14ac:dyDescent="0.25">
      <c r="B36" s="141" t="s">
        <v>149</v>
      </c>
      <c r="C36" s="266">
        <v>6.6053071550911024</v>
      </c>
      <c r="D36" s="267">
        <v>8.0850624160635043E-2</v>
      </c>
      <c r="E36" s="266" t="s">
        <v>518</v>
      </c>
      <c r="F36" s="267" t="str">
        <f t="shared" si="7"/>
        <v>-</v>
      </c>
      <c r="G36" s="266">
        <v>4.4354923832440312</v>
      </c>
      <c r="H36" s="267" t="str">
        <f t="shared" si="5"/>
        <v>-</v>
      </c>
      <c r="I36" s="266">
        <v>6.3123353309091863</v>
      </c>
      <c r="J36" s="267">
        <f t="shared" si="6"/>
        <v>1.8768429476651551</v>
      </c>
      <c r="K36" s="266"/>
      <c r="L36" s="267"/>
      <c r="M36" s="267"/>
    </row>
    <row r="37" spans="2:14" x14ac:dyDescent="0.25">
      <c r="B37" s="141" t="s">
        <v>151</v>
      </c>
      <c r="C37" s="266">
        <v>6.9353492144008735</v>
      </c>
      <c r="D37" s="267">
        <v>5.195181490705636E-2</v>
      </c>
      <c r="E37" s="266">
        <v>4.5314865403221214</v>
      </c>
      <c r="F37" s="267">
        <f t="shared" si="7"/>
        <v>-2.4038626740787521</v>
      </c>
      <c r="G37" s="266">
        <v>5.3749325023624177</v>
      </c>
      <c r="H37" s="267">
        <f t="shared" si="5"/>
        <v>0.84344596204029632</v>
      </c>
      <c r="I37" s="266">
        <v>6.3441860595808768</v>
      </c>
      <c r="J37" s="267">
        <f t="shared" si="6"/>
        <v>0.96925355721845907</v>
      </c>
      <c r="K37" s="266"/>
      <c r="L37" s="267"/>
      <c r="M37" s="267"/>
    </row>
    <row r="38" spans="2:14" x14ac:dyDescent="0.25">
      <c r="B38" s="141" t="s">
        <v>153</v>
      </c>
      <c r="C38" s="266">
        <v>6.9581621034346233</v>
      </c>
      <c r="D38" s="267">
        <v>-9.4713211280729404E-2</v>
      </c>
      <c r="E38" s="266">
        <v>4.8745157500978911</v>
      </c>
      <c r="F38" s="267">
        <f t="shared" si="7"/>
        <v>-2.0836463533367322</v>
      </c>
      <c r="G38" s="266">
        <v>6.0469330693619536</v>
      </c>
      <c r="H38" s="267">
        <f t="shared" si="5"/>
        <v>1.1724173192640626</v>
      </c>
      <c r="I38" s="266">
        <v>6.90413297860088</v>
      </c>
      <c r="J38" s="267">
        <f t="shared" si="6"/>
        <v>0.85719990923892642</v>
      </c>
      <c r="K38" s="266"/>
      <c r="L38" s="267"/>
      <c r="M38" s="267"/>
    </row>
    <row r="39" spans="2:14" x14ac:dyDescent="0.25">
      <c r="B39" s="141" t="s">
        <v>155</v>
      </c>
      <c r="C39" s="266">
        <v>6.9417661714110253</v>
      </c>
      <c r="D39" s="267">
        <v>-4.7299739046996692E-2</v>
      </c>
      <c r="E39" s="266">
        <v>4.3211147721032397</v>
      </c>
      <c r="F39" s="267">
        <f t="shared" si="7"/>
        <v>-2.6206513993077856</v>
      </c>
      <c r="G39" s="266">
        <v>6.2053834230280227</v>
      </c>
      <c r="H39" s="267">
        <f t="shared" si="5"/>
        <v>1.884268650924783</v>
      </c>
      <c r="I39" s="266">
        <v>6.4614565696988358</v>
      </c>
      <c r="J39" s="267">
        <f t="shared" si="6"/>
        <v>0.25607314667081305</v>
      </c>
      <c r="K39" s="266"/>
      <c r="L39" s="267"/>
      <c r="M39" s="267"/>
    </row>
    <row r="40" spans="2:14" x14ac:dyDescent="0.25">
      <c r="B40" s="141" t="s">
        <v>157</v>
      </c>
      <c r="C40" s="266">
        <v>6.468439512706575</v>
      </c>
      <c r="D40" s="267">
        <v>-0.14126825419023792</v>
      </c>
      <c r="E40" s="266">
        <v>3.8689266313690434</v>
      </c>
      <c r="F40" s="267">
        <f t="shared" si="7"/>
        <v>-2.5995128813375317</v>
      </c>
      <c r="G40" s="266">
        <v>6.1074563761998224</v>
      </c>
      <c r="H40" s="267">
        <f t="shared" si="5"/>
        <v>2.238529744830779</v>
      </c>
      <c r="I40" s="266">
        <v>6.3348189366704943</v>
      </c>
      <c r="J40" s="267">
        <f t="shared" si="6"/>
        <v>0.22736256047067194</v>
      </c>
      <c r="K40" s="266"/>
      <c r="L40" s="267"/>
      <c r="M40" s="267"/>
    </row>
    <row r="41" spans="2:14" x14ac:dyDescent="0.25">
      <c r="B41" s="141" t="s">
        <v>159</v>
      </c>
      <c r="C41" s="266">
        <v>6.6368503023887699</v>
      </c>
      <c r="D41" s="267">
        <v>-0.17164715095147987</v>
      </c>
      <c r="E41" s="266">
        <v>5.3476281474820144</v>
      </c>
      <c r="F41" s="267">
        <f t="shared" si="7"/>
        <v>-1.2892221549067555</v>
      </c>
      <c r="G41" s="266">
        <v>6.5884610203554095</v>
      </c>
      <c r="H41" s="267">
        <f t="shared" si="5"/>
        <v>1.2408328728733951</v>
      </c>
      <c r="I41" s="266">
        <v>6.518680431681716</v>
      </c>
      <c r="J41" s="267">
        <f t="shared" si="6"/>
        <v>-6.9780588673693522E-2</v>
      </c>
      <c r="K41" s="266"/>
      <c r="L41" s="267"/>
      <c r="M41" s="267"/>
    </row>
    <row r="42" spans="2:14" x14ac:dyDescent="0.25">
      <c r="B42" s="141" t="s">
        <v>161</v>
      </c>
      <c r="C42" s="266">
        <v>6.7827881227981885</v>
      </c>
      <c r="D42" s="267">
        <v>9.5634736487478555E-2</v>
      </c>
      <c r="E42" s="266">
        <v>5.947073308214911</v>
      </c>
      <c r="F42" s="267">
        <f t="shared" si="7"/>
        <v>-0.83571481458327757</v>
      </c>
      <c r="G42" s="266">
        <v>6.421711680395787</v>
      </c>
      <c r="H42" s="267">
        <f t="shared" si="5"/>
        <v>0.47463837218087601</v>
      </c>
      <c r="I42" s="266">
        <v>6.3950127877237852</v>
      </c>
      <c r="J42" s="267">
        <f t="shared" si="6"/>
        <v>-2.6698892672001762E-2</v>
      </c>
      <c r="K42" s="266"/>
      <c r="L42" s="267"/>
      <c r="M42" s="267"/>
    </row>
    <row r="43" spans="2:14" ht="15.75" x14ac:dyDescent="0.25">
      <c r="B43" s="144" t="s">
        <v>121</v>
      </c>
      <c r="C43" s="268">
        <v>6.7532276886755964</v>
      </c>
      <c r="D43" s="269">
        <v>-4.5373808047669328E-2</v>
      </c>
      <c r="E43" s="268">
        <v>6.1760263803793425</v>
      </c>
      <c r="F43" s="269">
        <f t="shared" si="7"/>
        <v>-0.57720130829625393</v>
      </c>
      <c r="G43" s="268">
        <v>5.787668774094727</v>
      </c>
      <c r="H43" s="269">
        <f t="shared" si="5"/>
        <v>-0.38835760628461546</v>
      </c>
      <c r="I43" s="268">
        <v>6.4039680444642961</v>
      </c>
      <c r="J43" s="269">
        <f t="shared" si="6"/>
        <v>0.61629927036956911</v>
      </c>
      <c r="K43" s="268">
        <v>6.3490519963443468</v>
      </c>
      <c r="L43" s="269">
        <v>5.0403194819040209E-2</v>
      </c>
      <c r="M43" s="269">
        <v>-0.39251787160775908</v>
      </c>
    </row>
    <row r="44" spans="2:14" ht="6" customHeight="1" x14ac:dyDescent="0.25"/>
    <row r="45" spans="2:14" x14ac:dyDescent="0.25">
      <c r="B45" s="49" t="s">
        <v>108</v>
      </c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8" spans="2:14" ht="48.75" customHeight="1" thickBot="1" x14ac:dyDescent="0.3">
      <c r="B48" s="307" t="s">
        <v>446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264"/>
      <c r="D49" s="264"/>
      <c r="E49" s="264"/>
      <c r="F49" s="264"/>
      <c r="G49" s="264"/>
      <c r="H49" s="264"/>
      <c r="I49" s="264"/>
      <c r="J49" s="264"/>
      <c r="K49" s="94"/>
      <c r="L49" s="94"/>
      <c r="N49" s="1" t="s">
        <v>169</v>
      </c>
    </row>
    <row r="50" spans="1:14" ht="22.5" thickTop="1" thickBot="1" x14ac:dyDescent="0.3">
      <c r="B50" s="13"/>
      <c r="C50" s="334" t="s">
        <v>109</v>
      </c>
      <c r="D50" s="335"/>
      <c r="E50" s="335"/>
      <c r="F50" s="335"/>
      <c r="G50" s="335"/>
      <c r="H50" s="335"/>
      <c r="I50" s="335"/>
      <c r="J50" s="335"/>
      <c r="K50" s="335"/>
      <c r="L50" s="335"/>
      <c r="M50" s="336"/>
    </row>
    <row r="51" spans="1:14" ht="22.5" thickTop="1" thickBot="1" x14ac:dyDescent="0.3">
      <c r="B51" s="13"/>
      <c r="C51" s="320">
        <v>2019</v>
      </c>
      <c r="D51" s="321"/>
      <c r="E51" s="322" t="s">
        <v>250</v>
      </c>
      <c r="F51" s="321"/>
      <c r="G51" s="322" t="s">
        <v>249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CONCATENATE("def ",RIGHT(C51,2),"/",RIGHT(C51-1,2))</f>
        <v>def 19/18</v>
      </c>
      <c r="E52" s="139" t="s">
        <v>135</v>
      </c>
      <c r="F52" s="138" t="str">
        <f>CONCATENATE("def ",RIGHT(E51,2),"/",RIGHT(C51,2))</f>
        <v>def 20/19</v>
      </c>
      <c r="G52" s="139" t="s">
        <v>135</v>
      </c>
      <c r="H52" s="138" t="str">
        <f>CONCATENATE("def ",RIGHT(G51,2),"/",RIGHT(E51,2))</f>
        <v>def 21/20</v>
      </c>
      <c r="I52" s="139" t="s">
        <v>135</v>
      </c>
      <c r="J52" s="138" t="str">
        <f>CONCATENATE("def ",RIGHT(I51,2),"/",RIGHT(G51,2))</f>
        <v>def 22/21</v>
      </c>
      <c r="K52" s="139" t="s">
        <v>135</v>
      </c>
      <c r="L52" s="138" t="str">
        <f>CONCATENATE("def ",RIGHT(K51,2),"/",RIGHT(I51,2))</f>
        <v>def 23/22</v>
      </c>
      <c r="M52" s="138" t="str">
        <f>CONCATENATE("def ",RIGHT(K51,2),"/",RIGHT(C51,2))</f>
        <v>def 23/19</v>
      </c>
    </row>
    <row r="53" spans="1:14" x14ac:dyDescent="0.25">
      <c r="A53" s="1"/>
      <c r="B53" s="141" t="s">
        <v>139</v>
      </c>
      <c r="C53" s="266">
        <v>6.9884354047608337</v>
      </c>
      <c r="D53" s="267">
        <v>-0.25944435906095897</v>
      </c>
      <c r="E53" s="266">
        <v>6.7310246340592643</v>
      </c>
      <c r="F53" s="267">
        <f>IFERROR(E53-C53,"-")</f>
        <v>-0.25741077070156937</v>
      </c>
      <c r="G53" s="266">
        <v>7.7426167037154654</v>
      </c>
      <c r="H53" s="267">
        <f t="shared" ref="H53:H65" si="10">IFERROR(G53-E53,"-")</f>
        <v>1.0115920696562011</v>
      </c>
      <c r="I53" s="266">
        <v>6.8691465993307466</v>
      </c>
      <c r="J53" s="267">
        <f t="shared" ref="J53:J65" si="11">IFERROR(I53-G53,"-")</f>
        <v>-0.87347010438471884</v>
      </c>
      <c r="K53" s="266">
        <v>6.7806132542037583</v>
      </c>
      <c r="L53" s="267">
        <f>IFERROR(K53-I53,"-")</f>
        <v>-8.8533345126988294E-2</v>
      </c>
      <c r="M53" s="267">
        <f>IFERROR(K53-C53,"-")</f>
        <v>-0.20782215055707542</v>
      </c>
    </row>
    <row r="54" spans="1:14" x14ac:dyDescent="0.25">
      <c r="A54" s="1"/>
      <c r="B54" s="141" t="s">
        <v>141</v>
      </c>
      <c r="C54" s="266">
        <v>6.655987861710198</v>
      </c>
      <c r="D54" s="267">
        <v>-0.25879892507658919</v>
      </c>
      <c r="E54" s="266">
        <v>6.1848559266535688</v>
      </c>
      <c r="F54" s="267">
        <f t="shared" ref="F54:F65" si="12">IFERROR(E54-C54,"-")</f>
        <v>-0.4711319350566292</v>
      </c>
      <c r="G54" s="266">
        <v>6.112529433634899</v>
      </c>
      <c r="H54" s="267">
        <f t="shared" si="10"/>
        <v>-7.232649301866978E-2</v>
      </c>
      <c r="I54" s="266">
        <v>5.9726997628199889</v>
      </c>
      <c r="J54" s="267">
        <f t="shared" si="11"/>
        <v>-0.13982967081491005</v>
      </c>
      <c r="K54" s="266">
        <v>6.2722060870091365</v>
      </c>
      <c r="L54" s="267">
        <f t="shared" ref="L54:L57" si="13">IFERROR(K54-I54,"-")</f>
        <v>0.29950632418914758</v>
      </c>
      <c r="M54" s="267">
        <f t="shared" ref="M54:M57" si="14">IFERROR(K54-C54,"-")</f>
        <v>-0.38378177470106145</v>
      </c>
    </row>
    <row r="55" spans="1:14" x14ac:dyDescent="0.25">
      <c r="A55" s="1"/>
      <c r="B55" s="141" t="s">
        <v>143</v>
      </c>
      <c r="C55" s="266">
        <v>6.3555534531693469</v>
      </c>
      <c r="D55" s="267">
        <v>0.43801558893461934</v>
      </c>
      <c r="E55" s="266">
        <v>7.5490088105726869</v>
      </c>
      <c r="F55" s="267">
        <f t="shared" si="12"/>
        <v>1.19345535740334</v>
      </c>
      <c r="G55" s="266">
        <v>5.8298114928549714</v>
      </c>
      <c r="H55" s="267">
        <f t="shared" si="10"/>
        <v>-1.7191973177177156</v>
      </c>
      <c r="I55" s="266">
        <v>6.6954036789779545</v>
      </c>
      <c r="J55" s="267">
        <f t="shared" si="11"/>
        <v>0.86559218612298316</v>
      </c>
      <c r="K55" s="266">
        <v>6.4364920615076882</v>
      </c>
      <c r="L55" s="267">
        <f t="shared" si="13"/>
        <v>-0.25891161747026636</v>
      </c>
      <c r="M55" s="267">
        <f t="shared" si="14"/>
        <v>8.0938608338341211E-2</v>
      </c>
    </row>
    <row r="56" spans="1:14" x14ac:dyDescent="0.25">
      <c r="A56" s="1"/>
      <c r="B56" s="141" t="s">
        <v>145</v>
      </c>
      <c r="C56" s="266">
        <v>6.2648432419650426</v>
      </c>
      <c r="D56" s="267">
        <v>-4.8865614499158383E-2</v>
      </c>
      <c r="E56" s="266" t="s">
        <v>518</v>
      </c>
      <c r="F56" s="267" t="str">
        <f t="shared" si="12"/>
        <v>-</v>
      </c>
      <c r="G56" s="266">
        <v>5.3256549733570155</v>
      </c>
      <c r="H56" s="267" t="str">
        <f t="shared" si="10"/>
        <v>-</v>
      </c>
      <c r="I56" s="266">
        <v>6.1548041225688479</v>
      </c>
      <c r="J56" s="267">
        <f t="shared" si="11"/>
        <v>0.82914914921183236</v>
      </c>
      <c r="K56" s="266">
        <v>6.0259131633356304</v>
      </c>
      <c r="L56" s="267">
        <f t="shared" si="13"/>
        <v>-0.12889095923321747</v>
      </c>
      <c r="M56" s="267">
        <f t="shared" si="14"/>
        <v>-0.23893007862941218</v>
      </c>
    </row>
    <row r="57" spans="1:14" x14ac:dyDescent="0.25">
      <c r="A57" s="1"/>
      <c r="B57" s="141" t="s">
        <v>147</v>
      </c>
      <c r="C57" s="266">
        <v>5.9613749415416013</v>
      </c>
      <c r="D57" s="267">
        <v>-0.19617413971320197</v>
      </c>
      <c r="E57" s="266" t="s">
        <v>518</v>
      </c>
      <c r="F57" s="267" t="str">
        <f t="shared" si="12"/>
        <v>-</v>
      </c>
      <c r="G57" s="266">
        <v>5.2694166227376558</v>
      </c>
      <c r="H57" s="267" t="str">
        <f t="shared" si="10"/>
        <v>-</v>
      </c>
      <c r="I57" s="266">
        <v>6.1956452078059412</v>
      </c>
      <c r="J57" s="267">
        <f t="shared" si="11"/>
        <v>0.92622858506828543</v>
      </c>
      <c r="K57" s="266">
        <v>6.4573879301541917</v>
      </c>
      <c r="L57" s="267">
        <f t="shared" si="13"/>
        <v>0.26174272234825047</v>
      </c>
      <c r="M57" s="267">
        <f t="shared" si="14"/>
        <v>0.49601298861259036</v>
      </c>
    </row>
    <row r="58" spans="1:14" x14ac:dyDescent="0.25">
      <c r="A58" s="1"/>
      <c r="B58" s="141" t="s">
        <v>149</v>
      </c>
      <c r="C58" s="266">
        <v>5.9519566885497488</v>
      </c>
      <c r="D58" s="267">
        <v>0.19306891666161174</v>
      </c>
      <c r="E58" s="266" t="s">
        <v>518</v>
      </c>
      <c r="F58" s="267" t="str">
        <f t="shared" si="12"/>
        <v>-</v>
      </c>
      <c r="G58" s="266">
        <v>4.5350736707238948</v>
      </c>
      <c r="H58" s="267" t="str">
        <f t="shared" si="10"/>
        <v>-</v>
      </c>
      <c r="I58" s="266">
        <v>6.2887956755238861</v>
      </c>
      <c r="J58" s="267">
        <f t="shared" si="11"/>
        <v>1.7537220047999913</v>
      </c>
      <c r="K58" s="266"/>
      <c r="L58" s="267"/>
      <c r="M58" s="267"/>
    </row>
    <row r="59" spans="1:14" x14ac:dyDescent="0.25">
      <c r="A59" s="1"/>
      <c r="B59" s="141" t="s">
        <v>151</v>
      </c>
      <c r="C59" s="266">
        <v>6.4918723325292262</v>
      </c>
      <c r="D59" s="267">
        <v>0.1691382682601974</v>
      </c>
      <c r="E59" s="266" t="s">
        <v>518</v>
      </c>
      <c r="F59" s="267" t="str">
        <f t="shared" si="12"/>
        <v>-</v>
      </c>
      <c r="G59" s="266">
        <v>5.4389104116222757</v>
      </c>
      <c r="H59" s="267" t="str">
        <f t="shared" si="10"/>
        <v>-</v>
      </c>
      <c r="I59" s="266">
        <v>6.1747347145022742</v>
      </c>
      <c r="J59" s="267">
        <f t="shared" si="11"/>
        <v>0.73582430287999845</v>
      </c>
      <c r="K59" s="266"/>
      <c r="L59" s="267"/>
      <c r="M59" s="267"/>
    </row>
    <row r="60" spans="1:14" x14ac:dyDescent="0.25">
      <c r="A60" s="1"/>
      <c r="B60" s="141" t="s">
        <v>153</v>
      </c>
      <c r="C60" s="266">
        <v>6.9014089763926476</v>
      </c>
      <c r="D60" s="267">
        <v>0.23735429464570146</v>
      </c>
      <c r="E60" s="266" t="s">
        <v>518</v>
      </c>
      <c r="F60" s="267" t="str">
        <f t="shared" si="12"/>
        <v>-</v>
      </c>
      <c r="G60" s="266">
        <v>6.4659380620170355</v>
      </c>
      <c r="H60" s="267" t="str">
        <f t="shared" si="10"/>
        <v>-</v>
      </c>
      <c r="I60" s="266">
        <v>7.0292830230496453</v>
      </c>
      <c r="J60" s="267">
        <f t="shared" si="11"/>
        <v>0.56334496103260978</v>
      </c>
      <c r="K60" s="266"/>
      <c r="L60" s="267"/>
      <c r="M60" s="267"/>
    </row>
    <row r="61" spans="1:14" x14ac:dyDescent="0.25">
      <c r="A61" s="1"/>
      <c r="B61" s="141" t="s">
        <v>155</v>
      </c>
      <c r="C61" s="266">
        <v>6.2995056825383413</v>
      </c>
      <c r="D61" s="267">
        <v>-3.6879531008526811E-4</v>
      </c>
      <c r="E61" s="266" t="s">
        <v>518</v>
      </c>
      <c r="F61" s="267" t="str">
        <f t="shared" si="12"/>
        <v>-</v>
      </c>
      <c r="G61" s="266">
        <v>6.3521640713421537</v>
      </c>
      <c r="H61" s="267" t="str">
        <f t="shared" si="10"/>
        <v>-</v>
      </c>
      <c r="I61" s="266">
        <v>6.3864374153765846</v>
      </c>
      <c r="J61" s="267">
        <f t="shared" si="11"/>
        <v>3.4273344034430941E-2</v>
      </c>
      <c r="K61" s="266"/>
      <c r="L61" s="267"/>
      <c r="M61" s="267"/>
    </row>
    <row r="62" spans="1:14" x14ac:dyDescent="0.25">
      <c r="A62" s="1"/>
      <c r="B62" s="141" t="s">
        <v>157</v>
      </c>
      <c r="C62" s="266">
        <v>6.1734421206398977</v>
      </c>
      <c r="D62" s="267">
        <v>-8.713187102005282E-2</v>
      </c>
      <c r="E62" s="266" t="s">
        <v>518</v>
      </c>
      <c r="F62" s="267" t="str">
        <f t="shared" si="12"/>
        <v>-</v>
      </c>
      <c r="G62" s="266">
        <v>5.9882796387170183</v>
      </c>
      <c r="H62" s="267" t="str">
        <f t="shared" si="10"/>
        <v>-</v>
      </c>
      <c r="I62" s="266">
        <v>6.1550787181331419</v>
      </c>
      <c r="J62" s="267">
        <f t="shared" si="11"/>
        <v>0.1667990794161236</v>
      </c>
      <c r="K62" s="266"/>
      <c r="L62" s="267"/>
      <c r="M62" s="267"/>
    </row>
    <row r="63" spans="1:14" x14ac:dyDescent="0.25">
      <c r="A63" s="1"/>
      <c r="B63" s="141" t="s">
        <v>159</v>
      </c>
      <c r="C63" s="266">
        <v>6.4458691258211216</v>
      </c>
      <c r="D63" s="267">
        <v>1.1046644490058988E-2</v>
      </c>
      <c r="E63" s="266" t="s">
        <v>518</v>
      </c>
      <c r="F63" s="267" t="str">
        <f t="shared" si="12"/>
        <v>-</v>
      </c>
      <c r="G63" s="266">
        <v>7.0206319566490922</v>
      </c>
      <c r="H63" s="267" t="str">
        <f t="shared" si="10"/>
        <v>-</v>
      </c>
      <c r="I63" s="266">
        <v>6.563149261891744</v>
      </c>
      <c r="J63" s="267">
        <f t="shared" si="11"/>
        <v>-0.45748269475734826</v>
      </c>
      <c r="K63" s="266"/>
      <c r="L63" s="267"/>
      <c r="M63" s="267"/>
    </row>
    <row r="64" spans="1:14" x14ac:dyDescent="0.25">
      <c r="A64" s="1"/>
      <c r="B64" s="141" t="s">
        <v>161</v>
      </c>
      <c r="C64" s="266">
        <v>6.1468691405847569</v>
      </c>
      <c r="D64" s="267">
        <v>0.10941410923518369</v>
      </c>
      <c r="E64" s="266" t="s">
        <v>518</v>
      </c>
      <c r="F64" s="267" t="str">
        <f t="shared" si="12"/>
        <v>-</v>
      </c>
      <c r="G64" s="266">
        <v>6.2735115500312162</v>
      </c>
      <c r="H64" s="267" t="str">
        <f t="shared" si="10"/>
        <v>-</v>
      </c>
      <c r="I64" s="266">
        <v>6.137732832015212</v>
      </c>
      <c r="J64" s="267">
        <f t="shared" si="11"/>
        <v>-0.13577871801600416</v>
      </c>
      <c r="K64" s="266"/>
      <c r="L64" s="267"/>
      <c r="M64" s="267"/>
    </row>
    <row r="65" spans="1:14" ht="15.75" x14ac:dyDescent="0.25">
      <c r="B65" s="144" t="s">
        <v>121</v>
      </c>
      <c r="C65" s="268">
        <v>6.3854467730444018</v>
      </c>
      <c r="D65" s="269">
        <v>4.2182577277234401E-2</v>
      </c>
      <c r="E65" s="268" t="s">
        <v>518</v>
      </c>
      <c r="F65" s="269" t="str">
        <f t="shared" si="12"/>
        <v>-</v>
      </c>
      <c r="G65" s="268">
        <v>6.0546147735543006</v>
      </c>
      <c r="H65" s="269" t="str">
        <f t="shared" si="10"/>
        <v>-</v>
      </c>
      <c r="I65" s="268">
        <v>6.3732580771719585</v>
      </c>
      <c r="J65" s="269">
        <f t="shared" si="11"/>
        <v>0.31864330361765791</v>
      </c>
      <c r="K65" s="268">
        <v>6.3847846042882432</v>
      </c>
      <c r="L65" s="269">
        <v>3.4549519850084032E-2</v>
      </c>
      <c r="M65" s="269">
        <v>-4.8885903961487287E-2</v>
      </c>
    </row>
    <row r="66" spans="1:14" ht="6" customHeight="1" x14ac:dyDescent="0.25"/>
    <row r="67" spans="1:14" x14ac:dyDescent="0.25">
      <c r="B67" s="49" t="s">
        <v>108</v>
      </c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</row>
    <row r="68" spans="1:14" ht="15.75" x14ac:dyDescent="0.25">
      <c r="I68" s="269"/>
    </row>
    <row r="70" spans="1:14" ht="48.75" customHeight="1" thickBot="1" x14ac:dyDescent="0.3">
      <c r="B70" s="307" t="s">
        <v>447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264"/>
      <c r="D71" s="264"/>
      <c r="E71" s="264"/>
      <c r="F71" s="264"/>
      <c r="G71" s="264"/>
      <c r="H71" s="264"/>
      <c r="I71" s="264"/>
      <c r="J71" s="264"/>
      <c r="K71" s="94"/>
      <c r="L71" s="94"/>
      <c r="N71" s="1" t="s">
        <v>173</v>
      </c>
    </row>
    <row r="72" spans="1:14" ht="22.5" thickTop="1" thickBot="1" x14ac:dyDescent="0.3">
      <c r="B72" s="13"/>
      <c r="C72" s="334" t="s">
        <v>110</v>
      </c>
      <c r="D72" s="335"/>
      <c r="E72" s="335"/>
      <c r="F72" s="335"/>
      <c r="G72" s="335"/>
      <c r="H72" s="335"/>
      <c r="I72" s="335"/>
      <c r="J72" s="335"/>
      <c r="K72" s="335"/>
      <c r="L72" s="335"/>
      <c r="M72" s="336"/>
    </row>
    <row r="73" spans="1:14" ht="22.5" thickTop="1" thickBot="1" x14ac:dyDescent="0.3">
      <c r="B73" s="13"/>
      <c r="C73" s="320">
        <v>2019</v>
      </c>
      <c r="D73" s="321"/>
      <c r="E73" s="322" t="s">
        <v>250</v>
      </c>
      <c r="F73" s="321"/>
      <c r="G73" s="322" t="s">
        <v>249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CONCATENATE("def ",RIGHT(C73,2),"/",RIGHT(C73-1,2))</f>
        <v>def 19/18</v>
      </c>
      <c r="E74" s="139" t="s">
        <v>135</v>
      </c>
      <c r="F74" s="138" t="str">
        <f>CONCATENATE("def ",RIGHT(E73,2),"/",RIGHT(C73,2))</f>
        <v>def 20/19</v>
      </c>
      <c r="G74" s="139" t="s">
        <v>135</v>
      </c>
      <c r="H74" s="138" t="str">
        <f>CONCATENATE("def ",RIGHT(G73,2),"/",RIGHT(E73,2))</f>
        <v>def 21/20</v>
      </c>
      <c r="I74" s="139" t="s">
        <v>135</v>
      </c>
      <c r="J74" s="138" t="str">
        <f>CONCATENATE("def ",RIGHT(I73,2),"/",RIGHT(G73,2))</f>
        <v>def 22/21</v>
      </c>
      <c r="K74" s="139" t="s">
        <v>135</v>
      </c>
      <c r="L74" s="138" t="str">
        <f>CONCATENATE("def ",RIGHT(K73,2),"/",RIGHT(I73,2))</f>
        <v>def 23/22</v>
      </c>
      <c r="M74" s="138" t="str">
        <f>CONCATENATE("def ",RIGHT(K73,2),"/",RIGHT(C73,2))</f>
        <v>def 23/19</v>
      </c>
    </row>
    <row r="75" spans="1:14" x14ac:dyDescent="0.25">
      <c r="A75" s="1"/>
      <c r="B75" s="141" t="s">
        <v>139</v>
      </c>
      <c r="C75" s="266">
        <v>7.8058302783115066</v>
      </c>
      <c r="D75" s="267">
        <v>-0.20256411895864712</v>
      </c>
      <c r="E75" s="266">
        <v>7.7143758591936535</v>
      </c>
      <c r="F75" s="267">
        <f>IFERROR(E75-C75,"-")</f>
        <v>-9.1454419117853014E-2</v>
      </c>
      <c r="G75" s="266">
        <v>4.436223081170624</v>
      </c>
      <c r="H75" s="267">
        <f t="shared" ref="H75:H87" si="15">IFERROR(G75-E75,"-")</f>
        <v>-3.2781527780230295</v>
      </c>
      <c r="I75" s="266">
        <v>7.0399169523748917</v>
      </c>
      <c r="J75" s="267">
        <f t="shared" ref="J75:J87" si="16">IFERROR(I75-G75,"-")</f>
        <v>2.6036938712042677</v>
      </c>
      <c r="K75" s="266">
        <v>7.1603029689575317</v>
      </c>
      <c r="L75" s="267">
        <f>IFERROR(K75-I75,"-")</f>
        <v>0.12038601658264003</v>
      </c>
      <c r="M75" s="267">
        <f>IFERROR(K75-C75,"-")</f>
        <v>-0.64552730935397484</v>
      </c>
    </row>
    <row r="76" spans="1:14" x14ac:dyDescent="0.25">
      <c r="A76" s="1"/>
      <c r="B76" s="141" t="s">
        <v>141</v>
      </c>
      <c r="C76" s="266">
        <v>7.2292106528101439</v>
      </c>
      <c r="D76" s="267">
        <v>-0.10442108254988725</v>
      </c>
      <c r="E76" s="266">
        <v>6.9311174925806522</v>
      </c>
      <c r="F76" s="267">
        <f t="shared" ref="F76:F87" si="17">IFERROR(E76-C76,"-")</f>
        <v>-0.29809316022949162</v>
      </c>
      <c r="G76" s="266">
        <v>3.769703090284791</v>
      </c>
      <c r="H76" s="267">
        <f t="shared" si="15"/>
        <v>-3.1614144022958612</v>
      </c>
      <c r="I76" s="266">
        <v>6.1119410535838634</v>
      </c>
      <c r="J76" s="267">
        <f t="shared" si="16"/>
        <v>2.3422379632990724</v>
      </c>
      <c r="K76" s="266">
        <v>6.7134870123020196</v>
      </c>
      <c r="L76" s="267">
        <f t="shared" ref="L76:L79" si="18">IFERROR(K76-I76,"-")</f>
        <v>0.60154595871815619</v>
      </c>
      <c r="M76" s="267">
        <f t="shared" ref="M76:M79" si="19">IFERROR(K76-C76,"-")</f>
        <v>-0.51572364050812425</v>
      </c>
    </row>
    <row r="77" spans="1:14" x14ac:dyDescent="0.25">
      <c r="A77" s="1"/>
      <c r="B77" s="141" t="s">
        <v>143</v>
      </c>
      <c r="C77" s="266">
        <v>6.86962964519926</v>
      </c>
      <c r="D77" s="267">
        <v>0.10526866933816859</v>
      </c>
      <c r="E77" s="266">
        <v>8.0205179498269903</v>
      </c>
      <c r="F77" s="267">
        <f t="shared" si="17"/>
        <v>1.1508883046277303</v>
      </c>
      <c r="G77" s="266">
        <v>3.9629430899761897</v>
      </c>
      <c r="H77" s="267">
        <f t="shared" si="15"/>
        <v>-4.057574859850801</v>
      </c>
      <c r="I77" s="266">
        <v>6.6455037919826649</v>
      </c>
      <c r="J77" s="267">
        <f t="shared" si="16"/>
        <v>2.6825607020064752</v>
      </c>
      <c r="K77" s="266">
        <v>6.6168263737097393</v>
      </c>
      <c r="L77" s="267">
        <f t="shared" si="18"/>
        <v>-2.8677418272925692E-2</v>
      </c>
      <c r="M77" s="267">
        <f t="shared" si="19"/>
        <v>-0.25280327148952075</v>
      </c>
    </row>
    <row r="78" spans="1:14" x14ac:dyDescent="0.25">
      <c r="A78" s="1"/>
      <c r="B78" s="141" t="s">
        <v>145</v>
      </c>
      <c r="C78" s="266">
        <v>6.6828124742952086</v>
      </c>
      <c r="D78" s="267">
        <v>-0.15564136286661689</v>
      </c>
      <c r="E78" s="266" t="s">
        <v>518</v>
      </c>
      <c r="F78" s="267" t="str">
        <f t="shared" si="17"/>
        <v>-</v>
      </c>
      <c r="G78" s="266">
        <v>3.7010372689909694</v>
      </c>
      <c r="H78" s="267" t="str">
        <f t="shared" si="15"/>
        <v>-</v>
      </c>
      <c r="I78" s="266">
        <v>6.2086969196385189</v>
      </c>
      <c r="J78" s="267">
        <f t="shared" si="16"/>
        <v>2.5076596506475495</v>
      </c>
      <c r="K78" s="266">
        <v>6.1742351329841378</v>
      </c>
      <c r="L78" s="267">
        <f t="shared" si="18"/>
        <v>-3.4461786654381044E-2</v>
      </c>
      <c r="M78" s="267">
        <f t="shared" si="19"/>
        <v>-0.5085773413110708</v>
      </c>
    </row>
    <row r="79" spans="1:14" x14ac:dyDescent="0.25">
      <c r="A79" s="1"/>
      <c r="B79" s="141" t="s">
        <v>147</v>
      </c>
      <c r="C79" s="266">
        <v>6.6814101434362154</v>
      </c>
      <c r="D79" s="267">
        <v>-0.2257334769053605</v>
      </c>
      <c r="E79" s="266" t="s">
        <v>518</v>
      </c>
      <c r="F79" s="267" t="str">
        <f t="shared" si="17"/>
        <v>-</v>
      </c>
      <c r="G79" s="266">
        <v>3.7326619125067766</v>
      </c>
      <c r="H79" s="267" t="str">
        <f t="shared" si="15"/>
        <v>-</v>
      </c>
      <c r="I79" s="266">
        <v>6.2230944569339179</v>
      </c>
      <c r="J79" s="267">
        <f t="shared" si="16"/>
        <v>2.4904325444271413</v>
      </c>
      <c r="K79" s="266">
        <v>6.4161552608653567</v>
      </c>
      <c r="L79" s="267">
        <f t="shared" si="18"/>
        <v>0.19306080393143876</v>
      </c>
      <c r="M79" s="267">
        <f t="shared" si="19"/>
        <v>-0.26525488257085872</v>
      </c>
    </row>
    <row r="80" spans="1:14" x14ac:dyDescent="0.25">
      <c r="A80" s="1"/>
      <c r="B80" s="141" t="s">
        <v>149</v>
      </c>
      <c r="C80" s="266">
        <v>6.807927189841843</v>
      </c>
      <c r="D80" s="267">
        <v>-0.10457507680064637</v>
      </c>
      <c r="E80" s="266" t="s">
        <v>518</v>
      </c>
      <c r="F80" s="267" t="str">
        <f t="shared" si="17"/>
        <v>-</v>
      </c>
      <c r="G80" s="266">
        <v>4.5988753202675277</v>
      </c>
      <c r="H80" s="267" t="str">
        <f t="shared" si="15"/>
        <v>-</v>
      </c>
      <c r="I80" s="266">
        <v>6.4567008575752478</v>
      </c>
      <c r="J80" s="267">
        <f t="shared" si="16"/>
        <v>1.8578255373077202</v>
      </c>
      <c r="K80" s="266"/>
      <c r="L80" s="267"/>
      <c r="M80" s="267"/>
    </row>
    <row r="81" spans="1:14" x14ac:dyDescent="0.25">
      <c r="A81" s="1"/>
      <c r="B81" s="141" t="s">
        <v>151</v>
      </c>
      <c r="C81" s="266">
        <v>7.0683603219237856</v>
      </c>
      <c r="D81" s="267">
        <v>-0.12911729959321772</v>
      </c>
      <c r="E81" s="266" t="s">
        <v>518</v>
      </c>
      <c r="F81" s="267" t="str">
        <f t="shared" si="17"/>
        <v>-</v>
      </c>
      <c r="G81" s="266">
        <v>5.3795045651043072</v>
      </c>
      <c r="H81" s="267" t="str">
        <f t="shared" si="15"/>
        <v>-</v>
      </c>
      <c r="I81" s="266">
        <v>6.5296760940537766</v>
      </c>
      <c r="J81" s="267">
        <f t="shared" si="16"/>
        <v>1.1501715289494694</v>
      </c>
      <c r="K81" s="266"/>
      <c r="L81" s="267"/>
      <c r="M81" s="267"/>
    </row>
    <row r="82" spans="1:14" x14ac:dyDescent="0.25">
      <c r="A82" s="1"/>
      <c r="B82" s="141" t="s">
        <v>153</v>
      </c>
      <c r="C82" s="266">
        <v>7.1200484601038836</v>
      </c>
      <c r="D82" s="267">
        <v>-0.18057920900962898</v>
      </c>
      <c r="E82" s="266" t="s">
        <v>518</v>
      </c>
      <c r="F82" s="267" t="str">
        <f t="shared" si="17"/>
        <v>-</v>
      </c>
      <c r="G82" s="266">
        <v>6.0021412529468385</v>
      </c>
      <c r="H82" s="267" t="str">
        <f t="shared" si="15"/>
        <v>-</v>
      </c>
      <c r="I82" s="266">
        <v>7.0179269348685906</v>
      </c>
      <c r="J82" s="267">
        <f t="shared" si="16"/>
        <v>1.0157856819217521</v>
      </c>
      <c r="K82" s="266"/>
      <c r="L82" s="267"/>
      <c r="M82" s="267"/>
    </row>
    <row r="83" spans="1:14" x14ac:dyDescent="0.25">
      <c r="A83" s="1"/>
      <c r="B83" s="141" t="s">
        <v>155</v>
      </c>
      <c r="C83" s="266">
        <v>7.2558388557754823</v>
      </c>
      <c r="D83" s="267">
        <v>-0.10906388447062643</v>
      </c>
      <c r="E83" s="266" t="s">
        <v>518</v>
      </c>
      <c r="F83" s="267" t="str">
        <f t="shared" si="17"/>
        <v>-</v>
      </c>
      <c r="G83" s="266">
        <v>6.2980528353450236</v>
      </c>
      <c r="H83" s="267" t="str">
        <f t="shared" si="15"/>
        <v>-</v>
      </c>
      <c r="I83" s="266">
        <v>6.6713561027705328</v>
      </c>
      <c r="J83" s="267">
        <f t="shared" si="16"/>
        <v>0.37330326742550923</v>
      </c>
      <c r="K83" s="266"/>
      <c r="L83" s="267"/>
      <c r="M83" s="267"/>
    </row>
    <row r="84" spans="1:14" x14ac:dyDescent="0.25">
      <c r="A84" s="1"/>
      <c r="B84" s="141" t="s">
        <v>157</v>
      </c>
      <c r="C84" s="266">
        <v>6.6791719100846345</v>
      </c>
      <c r="D84" s="267">
        <v>-0.24584856493584084</v>
      </c>
      <c r="E84" s="266" t="s">
        <v>518</v>
      </c>
      <c r="F84" s="267" t="str">
        <f t="shared" si="17"/>
        <v>-</v>
      </c>
      <c r="G84" s="266">
        <v>6.2808029468033464</v>
      </c>
      <c r="H84" s="267" t="str">
        <f t="shared" si="15"/>
        <v>-</v>
      </c>
      <c r="I84" s="266">
        <v>6.510687055496776</v>
      </c>
      <c r="J84" s="267">
        <f t="shared" si="16"/>
        <v>0.22988410869342957</v>
      </c>
      <c r="K84" s="266"/>
      <c r="L84" s="267"/>
      <c r="M84" s="267"/>
    </row>
    <row r="85" spans="1:14" x14ac:dyDescent="0.25">
      <c r="A85" s="1"/>
      <c r="B85" s="141" t="s">
        <v>159</v>
      </c>
      <c r="C85" s="266">
        <v>6.8747346991813574</v>
      </c>
      <c r="D85" s="267">
        <v>-0.28868714666333872</v>
      </c>
      <c r="E85" s="266" t="s">
        <v>518</v>
      </c>
      <c r="F85" s="267" t="str">
        <f t="shared" si="17"/>
        <v>-</v>
      </c>
      <c r="G85" s="266">
        <v>6.5983872807728563</v>
      </c>
      <c r="H85" s="267" t="str">
        <f t="shared" si="15"/>
        <v>-</v>
      </c>
      <c r="I85" s="266">
        <v>6.6784048449293367</v>
      </c>
      <c r="J85" s="267">
        <f t="shared" si="16"/>
        <v>8.0017564156480425E-2</v>
      </c>
      <c r="K85" s="266"/>
      <c r="L85" s="267"/>
      <c r="M85" s="267"/>
    </row>
    <row r="86" spans="1:14" x14ac:dyDescent="0.25">
      <c r="A86" s="1"/>
      <c r="B86" s="141" t="s">
        <v>161</v>
      </c>
      <c r="C86" s="266">
        <v>7.109306703422237</v>
      </c>
      <c r="D86" s="267">
        <v>-3.6493813243379414E-2</v>
      </c>
      <c r="E86" s="266" t="s">
        <v>518</v>
      </c>
      <c r="F86" s="267" t="str">
        <f t="shared" si="17"/>
        <v>-</v>
      </c>
      <c r="G86" s="266">
        <v>6.5389806904309165</v>
      </c>
      <c r="H86" s="267" t="str">
        <f t="shared" si="15"/>
        <v>-</v>
      </c>
      <c r="I86" s="266">
        <v>6.651729759278421</v>
      </c>
      <c r="J86" s="267">
        <f t="shared" si="16"/>
        <v>0.11274906884750457</v>
      </c>
      <c r="K86" s="266"/>
      <c r="L86" s="267"/>
      <c r="M86" s="267"/>
    </row>
    <row r="87" spans="1:14" ht="15.75" x14ac:dyDescent="0.25">
      <c r="B87" s="144" t="s">
        <v>121</v>
      </c>
      <c r="C87" s="268">
        <v>7.007888740078565</v>
      </c>
      <c r="D87" s="269">
        <v>-0.13679491249225251</v>
      </c>
      <c r="E87" s="268" t="s">
        <v>518</v>
      </c>
      <c r="F87" s="269" t="str">
        <f t="shared" si="17"/>
        <v>-</v>
      </c>
      <c r="G87" s="268">
        <v>5.8008992307566976</v>
      </c>
      <c r="H87" s="269" t="str">
        <f t="shared" si="15"/>
        <v>-</v>
      </c>
      <c r="I87" s="268">
        <v>6.5553019870325064</v>
      </c>
      <c r="J87" s="269">
        <f t="shared" si="16"/>
        <v>0.75440275627580888</v>
      </c>
      <c r="K87" s="268">
        <v>6.6092905544098253</v>
      </c>
      <c r="L87" s="269">
        <v>0.20337446318685615</v>
      </c>
      <c r="M87" s="269">
        <v>-0.43116144014702318</v>
      </c>
    </row>
    <row r="88" spans="1:14" ht="6" customHeight="1" x14ac:dyDescent="0.25"/>
    <row r="89" spans="1:14" x14ac:dyDescent="0.25">
      <c r="B89" s="49" t="s">
        <v>108</v>
      </c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</row>
    <row r="90" spans="1:14" ht="15.75" x14ac:dyDescent="0.25">
      <c r="I90" s="269"/>
    </row>
    <row r="92" spans="1:14" ht="48.75" customHeight="1" thickBot="1" x14ac:dyDescent="0.3">
      <c r="B92" s="307" t="s">
        <v>448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264"/>
      <c r="D93" s="264"/>
      <c r="E93" s="264"/>
      <c r="F93" s="264"/>
      <c r="G93" s="264"/>
      <c r="H93" s="264"/>
      <c r="I93" s="264"/>
      <c r="J93" s="264"/>
      <c r="K93" s="94"/>
      <c r="L93" s="94"/>
      <c r="N93" s="1" t="s">
        <v>176</v>
      </c>
    </row>
    <row r="94" spans="1:14" ht="22.5" thickTop="1" thickBot="1" x14ac:dyDescent="0.3">
      <c r="B94" s="13"/>
      <c r="C94" s="334" t="s">
        <v>111</v>
      </c>
      <c r="D94" s="335"/>
      <c r="E94" s="335"/>
      <c r="F94" s="335"/>
      <c r="G94" s="335"/>
      <c r="H94" s="335"/>
      <c r="I94" s="335"/>
      <c r="J94" s="335"/>
      <c r="K94" s="335"/>
      <c r="L94" s="335"/>
      <c r="M94" s="336"/>
    </row>
    <row r="95" spans="1:14" ht="22.5" thickTop="1" thickBot="1" x14ac:dyDescent="0.3">
      <c r="B95" s="13"/>
      <c r="C95" s="320">
        <v>2019</v>
      </c>
      <c r="D95" s="321"/>
      <c r="E95" s="322" t="s">
        <v>250</v>
      </c>
      <c r="F95" s="321"/>
      <c r="G95" s="322" t="s">
        <v>249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CONCATENATE("def ",RIGHT(C95,2),"/",RIGHT(C95-1,2))</f>
        <v>def 19/18</v>
      </c>
      <c r="E96" s="139" t="s">
        <v>135</v>
      </c>
      <c r="F96" s="138" t="str">
        <f>CONCATENATE("def ",RIGHT(E95,2),"/",RIGHT(C95,2))</f>
        <v>def 20/19</v>
      </c>
      <c r="G96" s="139" t="s">
        <v>135</v>
      </c>
      <c r="H96" s="138" t="str">
        <f>CONCATENATE("def ",RIGHT(G95,2),"/",RIGHT(E95,2))</f>
        <v>def 21/20</v>
      </c>
      <c r="I96" s="139" t="s">
        <v>135</v>
      </c>
      <c r="J96" s="138" t="str">
        <f>CONCATENATE("def ",RIGHT(I95,2),"/",RIGHT(G95,2))</f>
        <v>def 22/21</v>
      </c>
      <c r="K96" s="139" t="s">
        <v>135</v>
      </c>
      <c r="L96" s="138" t="str">
        <f>CONCATENATE("def ",RIGHT(K95,2),"/",RIGHT(I95,2))</f>
        <v>def 23/22</v>
      </c>
      <c r="M96" s="138" t="str">
        <f>CONCATENATE("def ",RIGHT(K95,2),"/",RIGHT(C95,2))</f>
        <v>def 23/19</v>
      </c>
    </row>
    <row r="97" spans="2:13" x14ac:dyDescent="0.25">
      <c r="B97" s="141" t="s">
        <v>139</v>
      </c>
      <c r="C97" s="266">
        <v>7.6139094471049198</v>
      </c>
      <c r="D97" s="267">
        <v>-0.29558708992225124</v>
      </c>
      <c r="E97" s="266">
        <v>7.9089724242008508</v>
      </c>
      <c r="F97" s="267">
        <f>IFERROR(E97-C97,"-")</f>
        <v>0.29506297709593099</v>
      </c>
      <c r="G97" s="266">
        <v>5.7149746192893405</v>
      </c>
      <c r="H97" s="267">
        <f t="shared" ref="H97:H109" si="20">IFERROR(G97-E97,"-")</f>
        <v>-2.1939978049115103</v>
      </c>
      <c r="I97" s="266">
        <v>7.5691720415953663</v>
      </c>
      <c r="J97" s="267">
        <f t="shared" ref="J97:J109" si="21">IFERROR(I97-G97,"-")</f>
        <v>1.8541974223060258</v>
      </c>
      <c r="K97" s="266">
        <v>6.7768863460380278</v>
      </c>
      <c r="L97" s="267">
        <f>IFERROR(K97-I97,"-")</f>
        <v>-0.79228569555733852</v>
      </c>
      <c r="M97" s="267">
        <f>IFERROR(K97-C97,"-")</f>
        <v>-0.83702310106689204</v>
      </c>
    </row>
    <row r="98" spans="2:13" x14ac:dyDescent="0.25">
      <c r="B98" s="141" t="s">
        <v>141</v>
      </c>
      <c r="C98" s="266">
        <v>7.2424242424242422</v>
      </c>
      <c r="D98" s="267">
        <v>-0.23866652642260089</v>
      </c>
      <c r="E98" s="266">
        <v>7.1051263080012683</v>
      </c>
      <c r="F98" s="267">
        <f t="shared" ref="F98:F109" si="22">IFERROR(E98-C98,"-")</f>
        <v>-0.13729793442297389</v>
      </c>
      <c r="G98" s="266">
        <v>4.0234778701415408</v>
      </c>
      <c r="H98" s="267">
        <f t="shared" si="20"/>
        <v>-3.0816484378597275</v>
      </c>
      <c r="I98" s="266">
        <v>6.2444241829148552</v>
      </c>
      <c r="J98" s="267">
        <f t="shared" si="21"/>
        <v>2.2209463127733144</v>
      </c>
      <c r="K98" s="266">
        <v>6.0636924803591468</v>
      </c>
      <c r="L98" s="267">
        <f t="shared" ref="L98:L101" si="23">IFERROR(K98-I98,"-")</f>
        <v>-0.18073170255570847</v>
      </c>
      <c r="M98" s="267">
        <f t="shared" ref="M98:M101" si="24">IFERROR(K98-C98,"-")</f>
        <v>-1.1787317620650954</v>
      </c>
    </row>
    <row r="99" spans="2:13" x14ac:dyDescent="0.25">
      <c r="B99" s="141" t="s">
        <v>143</v>
      </c>
      <c r="C99" s="266">
        <v>6.5175238962221211</v>
      </c>
      <c r="D99" s="267">
        <v>-0.14907259769198777</v>
      </c>
      <c r="E99" s="266">
        <v>8.572024605509494</v>
      </c>
      <c r="F99" s="267">
        <f t="shared" si="22"/>
        <v>2.0545007092873728</v>
      </c>
      <c r="G99" s="266">
        <v>4.2537805187125119</v>
      </c>
      <c r="H99" s="267">
        <f t="shared" si="20"/>
        <v>-4.318244086796982</v>
      </c>
      <c r="I99" s="266">
        <v>5.833574556520448</v>
      </c>
      <c r="J99" s="267">
        <f t="shared" si="21"/>
        <v>1.579794037807936</v>
      </c>
      <c r="K99" s="266">
        <v>5.641891642353289</v>
      </c>
      <c r="L99" s="267">
        <f t="shared" si="23"/>
        <v>-0.19168291416715899</v>
      </c>
      <c r="M99" s="267">
        <f t="shared" si="24"/>
        <v>-0.87563225386883214</v>
      </c>
    </row>
    <row r="100" spans="2:13" x14ac:dyDescent="0.25">
      <c r="B100" s="141" t="s">
        <v>145</v>
      </c>
      <c r="C100" s="266">
        <v>6.5850013110742065</v>
      </c>
      <c r="D100" s="267">
        <v>0.16410541042160531</v>
      </c>
      <c r="E100" s="266" t="s">
        <v>518</v>
      </c>
      <c r="F100" s="267" t="str">
        <f t="shared" si="22"/>
        <v>-</v>
      </c>
      <c r="G100" s="266">
        <v>5.1177991519288444</v>
      </c>
      <c r="H100" s="267" t="str">
        <f t="shared" si="20"/>
        <v>-</v>
      </c>
      <c r="I100" s="266">
        <v>6.011346908734053</v>
      </c>
      <c r="J100" s="267">
        <f t="shared" si="21"/>
        <v>0.89354775680520859</v>
      </c>
      <c r="K100" s="266">
        <v>5.2451987573254257</v>
      </c>
      <c r="L100" s="267">
        <f t="shared" si="23"/>
        <v>-0.76614815140862724</v>
      </c>
      <c r="M100" s="267">
        <f t="shared" si="24"/>
        <v>-1.3398025537487808</v>
      </c>
    </row>
    <row r="101" spans="2:13" x14ac:dyDescent="0.25">
      <c r="B101" s="141" t="s">
        <v>147</v>
      </c>
      <c r="C101" s="266">
        <v>6.2395093044105749</v>
      </c>
      <c r="D101" s="267">
        <v>5.9008953697458288E-2</v>
      </c>
      <c r="E101" s="266" t="s">
        <v>518</v>
      </c>
      <c r="F101" s="267" t="str">
        <f t="shared" si="22"/>
        <v>-</v>
      </c>
      <c r="G101" s="266">
        <v>3.8978996499416572</v>
      </c>
      <c r="H101" s="267" t="str">
        <f t="shared" si="20"/>
        <v>-</v>
      </c>
      <c r="I101" s="266">
        <v>5.9001814448741827</v>
      </c>
      <c r="J101" s="267">
        <f t="shared" si="21"/>
        <v>2.0022817949325256</v>
      </c>
      <c r="K101" s="266">
        <v>5.4689281831695249</v>
      </c>
      <c r="L101" s="267">
        <f t="shared" si="23"/>
        <v>-0.43125326170465783</v>
      </c>
      <c r="M101" s="267">
        <f t="shared" si="24"/>
        <v>-0.77058112124105005</v>
      </c>
    </row>
    <row r="102" spans="2:13" x14ac:dyDescent="0.25">
      <c r="B102" s="141" t="s">
        <v>149</v>
      </c>
      <c r="C102" s="266">
        <v>6.8541542385781584</v>
      </c>
      <c r="D102" s="267">
        <v>0.25910855672640842</v>
      </c>
      <c r="E102" s="266" t="s">
        <v>518</v>
      </c>
      <c r="F102" s="267" t="str">
        <f t="shared" si="22"/>
        <v>-</v>
      </c>
      <c r="G102" s="266">
        <v>3.9171971115271464</v>
      </c>
      <c r="H102" s="267" t="str">
        <f t="shared" si="20"/>
        <v>-</v>
      </c>
      <c r="I102" s="266">
        <v>6.3596879311165022</v>
      </c>
      <c r="J102" s="267">
        <f t="shared" si="21"/>
        <v>2.4424908195893558</v>
      </c>
      <c r="K102" s="266"/>
      <c r="L102" s="267"/>
      <c r="M102" s="267"/>
    </row>
    <row r="103" spans="2:13" x14ac:dyDescent="0.25">
      <c r="B103" s="141" t="s">
        <v>151</v>
      </c>
      <c r="C103" s="266">
        <v>7.5883063234826817</v>
      </c>
      <c r="D103" s="267">
        <v>0.60701015955606774</v>
      </c>
      <c r="E103" s="266" t="s">
        <v>518</v>
      </c>
      <c r="F103" s="267" t="str">
        <f t="shared" si="22"/>
        <v>-</v>
      </c>
      <c r="G103" s="266">
        <v>5.3867915820564889</v>
      </c>
      <c r="H103" s="267" t="str">
        <f t="shared" si="20"/>
        <v>-</v>
      </c>
      <c r="I103" s="266">
        <v>6.3388712639839708</v>
      </c>
      <c r="J103" s="267">
        <f t="shared" si="21"/>
        <v>0.95207968192748194</v>
      </c>
      <c r="K103" s="266"/>
      <c r="L103" s="267"/>
      <c r="M103" s="267"/>
    </row>
    <row r="104" spans="2:13" x14ac:dyDescent="0.25">
      <c r="B104" s="141" t="s">
        <v>153</v>
      </c>
      <c r="C104" s="266">
        <v>7.1563380281690137</v>
      </c>
      <c r="D104" s="267">
        <v>1.4425266379048729E-2</v>
      </c>
      <c r="E104" s="266" t="s">
        <v>518</v>
      </c>
      <c r="F104" s="267" t="str">
        <f t="shared" si="22"/>
        <v>-</v>
      </c>
      <c r="G104" s="266">
        <v>5.6430768265126785</v>
      </c>
      <c r="H104" s="267" t="str">
        <f t="shared" si="20"/>
        <v>-</v>
      </c>
      <c r="I104" s="266">
        <v>6.8531015205281207</v>
      </c>
      <c r="J104" s="267">
        <f t="shared" si="21"/>
        <v>1.2100246940154422</v>
      </c>
      <c r="K104" s="266"/>
      <c r="L104" s="267"/>
      <c r="M104" s="267"/>
    </row>
    <row r="105" spans="2:13" x14ac:dyDescent="0.25">
      <c r="B105" s="141" t="s">
        <v>155</v>
      </c>
      <c r="C105" s="266">
        <v>7.1567145434201809</v>
      </c>
      <c r="D105" s="267">
        <v>0.11863631071525571</v>
      </c>
      <c r="E105" s="266" t="s">
        <v>518</v>
      </c>
      <c r="F105" s="267" t="str">
        <f t="shared" si="22"/>
        <v>-</v>
      </c>
      <c r="G105" s="266">
        <v>5.8947206213209231</v>
      </c>
      <c r="H105" s="267" t="str">
        <f t="shared" si="20"/>
        <v>-</v>
      </c>
      <c r="I105" s="266">
        <v>6.4406605219221005</v>
      </c>
      <c r="J105" s="267">
        <f t="shared" si="21"/>
        <v>0.54593990060117736</v>
      </c>
      <c r="K105" s="266"/>
      <c r="L105" s="267"/>
      <c r="M105" s="267"/>
    </row>
    <row r="106" spans="2:13" x14ac:dyDescent="0.25">
      <c r="B106" s="141" t="s">
        <v>157</v>
      </c>
      <c r="C106" s="266">
        <v>6.6196104684002428</v>
      </c>
      <c r="D106" s="267">
        <v>2.4670467657218254E-2</v>
      </c>
      <c r="E106" s="266" t="s">
        <v>518</v>
      </c>
      <c r="F106" s="267" t="str">
        <f t="shared" si="22"/>
        <v>-</v>
      </c>
      <c r="G106" s="266">
        <v>5.9712718026497749</v>
      </c>
      <c r="H106" s="267" t="str">
        <f t="shared" si="20"/>
        <v>-</v>
      </c>
      <c r="I106" s="266">
        <v>6.4737643872714958</v>
      </c>
      <c r="J106" s="267">
        <f t="shared" si="21"/>
        <v>0.50249258462172097</v>
      </c>
      <c r="K106" s="266"/>
      <c r="L106" s="267"/>
      <c r="M106" s="267"/>
    </row>
    <row r="107" spans="2:13" x14ac:dyDescent="0.25">
      <c r="B107" s="141" t="s">
        <v>159</v>
      </c>
      <c r="C107" s="266">
        <v>6.8819609125848391</v>
      </c>
      <c r="D107" s="267">
        <v>-7.7683603674502777E-2</v>
      </c>
      <c r="E107" s="266" t="s">
        <v>518</v>
      </c>
      <c r="F107" s="267" t="str">
        <f t="shared" si="22"/>
        <v>-</v>
      </c>
      <c r="G107" s="266">
        <v>6.3119742067728577</v>
      </c>
      <c r="H107" s="267" t="str">
        <f t="shared" si="20"/>
        <v>-</v>
      </c>
      <c r="I107" s="266">
        <v>6.5484989447387694</v>
      </c>
      <c r="J107" s="267">
        <f t="shared" si="21"/>
        <v>0.23652473796591167</v>
      </c>
      <c r="K107" s="266"/>
      <c r="L107" s="267"/>
      <c r="M107" s="267"/>
    </row>
    <row r="108" spans="2:13" x14ac:dyDescent="0.25">
      <c r="B108" s="141" t="s">
        <v>161</v>
      </c>
      <c r="C108" s="266">
        <v>7.1815923566878981</v>
      </c>
      <c r="D108" s="267">
        <v>0.5210420784020604</v>
      </c>
      <c r="E108" s="266" t="s">
        <v>518</v>
      </c>
      <c r="F108" s="267" t="str">
        <f t="shared" si="22"/>
        <v>-</v>
      </c>
      <c r="G108" s="266">
        <v>6.625192297490849</v>
      </c>
      <c r="H108" s="267" t="str">
        <f t="shared" si="20"/>
        <v>-</v>
      </c>
      <c r="I108" s="266">
        <v>6.3800216027585064</v>
      </c>
      <c r="J108" s="267">
        <f t="shared" si="21"/>
        <v>-0.24517069473234265</v>
      </c>
      <c r="K108" s="266"/>
      <c r="L108" s="267"/>
      <c r="M108" s="267"/>
    </row>
    <row r="109" spans="2:13" ht="15.75" x14ac:dyDescent="0.25">
      <c r="B109" s="144" t="s">
        <v>121</v>
      </c>
      <c r="C109" s="268">
        <v>6.963512262677793</v>
      </c>
      <c r="D109" s="269">
        <v>8.7536215830939845E-2</v>
      </c>
      <c r="E109" s="268" t="s">
        <v>518</v>
      </c>
      <c r="F109" s="269" t="str">
        <f t="shared" si="22"/>
        <v>-</v>
      </c>
      <c r="G109" s="268">
        <v>5.6122158202378385</v>
      </c>
      <c r="H109" s="269" t="str">
        <f t="shared" si="20"/>
        <v>-</v>
      </c>
      <c r="I109" s="268">
        <v>6.3776268269181262</v>
      </c>
      <c r="J109" s="269">
        <f t="shared" si="21"/>
        <v>0.76541100668028772</v>
      </c>
      <c r="K109" s="268">
        <v>5.8145060590564759</v>
      </c>
      <c r="L109" s="269">
        <v>-0.39455330234484265</v>
      </c>
      <c r="M109" s="269">
        <v>-1.0123799865595107</v>
      </c>
    </row>
    <row r="110" spans="2:13" ht="6" customHeight="1" x14ac:dyDescent="0.25"/>
    <row r="111" spans="2:13" x14ac:dyDescent="0.25">
      <c r="B111" s="49" t="s">
        <v>108</v>
      </c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</row>
    <row r="112" spans="2:13" ht="15.75" x14ac:dyDescent="0.25">
      <c r="I112" s="269"/>
    </row>
    <row r="114" spans="1:14" ht="48.75" customHeight="1" thickBot="1" x14ac:dyDescent="0.3">
      <c r="B114" s="307" t="s">
        <v>449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264"/>
      <c r="D115" s="264"/>
      <c r="E115" s="264"/>
      <c r="F115" s="264"/>
      <c r="G115" s="264"/>
      <c r="H115" s="264"/>
      <c r="I115" s="264"/>
      <c r="J115" s="264"/>
      <c r="K115" s="94"/>
      <c r="L115" s="94"/>
      <c r="N115" s="1" t="s">
        <v>181</v>
      </c>
    </row>
    <row r="116" spans="1:14" ht="22.5" thickTop="1" thickBot="1" x14ac:dyDescent="0.3">
      <c r="B116" s="13"/>
      <c r="C116" s="334" t="s">
        <v>112</v>
      </c>
      <c r="D116" s="335"/>
      <c r="E116" s="335"/>
      <c r="F116" s="335"/>
      <c r="G116" s="335"/>
      <c r="H116" s="335"/>
      <c r="I116" s="335"/>
      <c r="J116" s="335"/>
      <c r="K116" s="335"/>
      <c r="L116" s="335"/>
      <c r="M116" s="336"/>
    </row>
    <row r="117" spans="1:14" ht="22.5" thickTop="1" thickBot="1" x14ac:dyDescent="0.3">
      <c r="B117" s="13"/>
      <c r="C117" s="320">
        <v>2019</v>
      </c>
      <c r="D117" s="321"/>
      <c r="E117" s="322" t="s">
        <v>250</v>
      </c>
      <c r="F117" s="321"/>
      <c r="G117" s="322" t="s">
        <v>249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CONCATENATE("def ",RIGHT(C117,2),"/",RIGHT(C117-1,2))</f>
        <v>def 19/18</v>
      </c>
      <c r="E118" s="139" t="s">
        <v>135</v>
      </c>
      <c r="F118" s="138" t="str">
        <f>CONCATENATE("def ",RIGHT(E117,2),"/",RIGHT(C117,2))</f>
        <v>def 20/19</v>
      </c>
      <c r="G118" s="139" t="s">
        <v>135</v>
      </c>
      <c r="H118" s="138" t="str">
        <f>CONCATENATE("def ",RIGHT(G117,2),"/",RIGHT(E117,2))</f>
        <v>def 21/20</v>
      </c>
      <c r="I118" s="139" t="s">
        <v>135</v>
      </c>
      <c r="J118" s="138" t="str">
        <f>CONCATENATE("def ",RIGHT(I117,2),"/",RIGHT(G117,2))</f>
        <v>def 22/21</v>
      </c>
      <c r="K118" s="139" t="s">
        <v>135</v>
      </c>
      <c r="L118" s="138" t="str">
        <f>CONCATENATE("def ",RIGHT(K117,2),"/",RIGHT(I117,2))</f>
        <v>def 23/22</v>
      </c>
      <c r="M118" s="138" t="str">
        <f>CONCATENATE("def ",RIGHT(K117,2),"/",RIGHT(C117,2))</f>
        <v>def 23/19</v>
      </c>
    </row>
    <row r="119" spans="1:14" x14ac:dyDescent="0.25">
      <c r="B119" s="141" t="s">
        <v>139</v>
      </c>
      <c r="C119" s="266">
        <v>4.2139253279515643</v>
      </c>
      <c r="D119" s="267">
        <v>0.11751193595991527</v>
      </c>
      <c r="E119" s="266">
        <v>3.5411142959512718</v>
      </c>
      <c r="F119" s="267">
        <f>IFERROR(E119-C119,"-")</f>
        <v>-0.67281103200029246</v>
      </c>
      <c r="G119" s="266">
        <v>3.5403050108932463</v>
      </c>
      <c r="H119" s="267">
        <f t="shared" ref="H119:H131" si="25">IFERROR(G119-E119,"-")</f>
        <v>-8.0928505802546624E-4</v>
      </c>
      <c r="I119" s="266">
        <v>5.0260350750316398</v>
      </c>
      <c r="J119" s="267">
        <f t="shared" ref="J119:J131" si="26">IFERROR(I119-G119,"-")</f>
        <v>1.4857300641383935</v>
      </c>
      <c r="K119" s="266">
        <v>4.2979510244877561</v>
      </c>
      <c r="L119" s="267">
        <f>IFERROR(K119-I119,"-")</f>
        <v>-0.7280840505438837</v>
      </c>
      <c r="M119" s="267">
        <f>IFERROR(K119-C119,"-")</f>
        <v>8.4025696536191852E-2</v>
      </c>
    </row>
    <row r="120" spans="1:14" x14ac:dyDescent="0.25">
      <c r="B120" s="141" t="s">
        <v>141</v>
      </c>
      <c r="C120" s="266">
        <v>3.950098097756547</v>
      </c>
      <c r="D120" s="267">
        <v>-5.8973632201258841E-2</v>
      </c>
      <c r="E120" s="266">
        <v>3.6302521008403361</v>
      </c>
      <c r="F120" s="267">
        <f t="shared" ref="F120:F131" si="27">IFERROR(E120-C120,"-")</f>
        <v>-0.31984599691621085</v>
      </c>
      <c r="G120" s="266">
        <v>5.1706586826347305</v>
      </c>
      <c r="H120" s="267">
        <f t="shared" si="25"/>
        <v>1.5404065817943944</v>
      </c>
      <c r="I120" s="266">
        <v>4.6841175525935439</v>
      </c>
      <c r="J120" s="267">
        <f t="shared" si="26"/>
        <v>-0.4865411300411866</v>
      </c>
      <c r="K120" s="266">
        <v>4.195622895622896</v>
      </c>
      <c r="L120" s="267">
        <f t="shared" ref="L120:L123" si="28">IFERROR(K120-I120,"-")</f>
        <v>-0.48849465697064787</v>
      </c>
      <c r="M120" s="267">
        <f t="shared" ref="M120:M123" si="29">IFERROR(K120-C120,"-")</f>
        <v>0.24552479786634906</v>
      </c>
    </row>
    <row r="121" spans="1:14" x14ac:dyDescent="0.25">
      <c r="B121" s="141" t="s">
        <v>143</v>
      </c>
      <c r="C121" s="266">
        <v>3.7562519537355423</v>
      </c>
      <c r="D121" s="267">
        <v>-2.4819182813926144E-2</v>
      </c>
      <c r="E121" s="266">
        <v>4.0360441540887591</v>
      </c>
      <c r="F121" s="267">
        <f t="shared" si="27"/>
        <v>0.27979220035321672</v>
      </c>
      <c r="G121" s="266">
        <v>3.3529411764705883</v>
      </c>
      <c r="H121" s="267">
        <f t="shared" si="25"/>
        <v>-0.68310297761817074</v>
      </c>
      <c r="I121" s="266">
        <v>4.5171742455847586</v>
      </c>
      <c r="J121" s="267">
        <f t="shared" si="26"/>
        <v>1.1642330691141702</v>
      </c>
      <c r="K121" s="266">
        <v>3.8814729574223246</v>
      </c>
      <c r="L121" s="267">
        <f t="shared" si="28"/>
        <v>-0.63570128816243399</v>
      </c>
      <c r="M121" s="267">
        <f t="shared" si="29"/>
        <v>0.12522100368678224</v>
      </c>
    </row>
    <row r="122" spans="1:14" x14ac:dyDescent="0.25">
      <c r="B122" s="141" t="s">
        <v>145</v>
      </c>
      <c r="C122" s="266">
        <v>3.9601160939986895</v>
      </c>
      <c r="D122" s="267">
        <v>0.18457065372243786</v>
      </c>
      <c r="E122" s="266" t="s">
        <v>518</v>
      </c>
      <c r="F122" s="267" t="str">
        <f t="shared" si="27"/>
        <v>-</v>
      </c>
      <c r="G122" s="266">
        <v>5.157258064516129</v>
      </c>
      <c r="H122" s="267" t="str">
        <f t="shared" si="25"/>
        <v>-</v>
      </c>
      <c r="I122" s="266">
        <v>3.9325288698585701</v>
      </c>
      <c r="J122" s="267">
        <f t="shared" si="26"/>
        <v>-1.2247291946575589</v>
      </c>
      <c r="K122" s="266">
        <v>4.0256130128672005</v>
      </c>
      <c r="L122" s="267">
        <f t="shared" si="28"/>
        <v>9.3084143008630438E-2</v>
      </c>
      <c r="M122" s="267">
        <f t="shared" si="29"/>
        <v>6.5496918868511056E-2</v>
      </c>
    </row>
    <row r="123" spans="1:14" x14ac:dyDescent="0.25">
      <c r="B123" s="141" t="s">
        <v>147</v>
      </c>
      <c r="C123" s="266">
        <v>4.1080357142857142</v>
      </c>
      <c r="D123" s="267">
        <v>0.48492202040625054</v>
      </c>
      <c r="E123" s="266" t="s">
        <v>518</v>
      </c>
      <c r="F123" s="267" t="str">
        <f t="shared" si="27"/>
        <v>-</v>
      </c>
      <c r="G123" s="266">
        <v>3.6032388663967612</v>
      </c>
      <c r="H123" s="267" t="str">
        <f t="shared" si="25"/>
        <v>-</v>
      </c>
      <c r="I123" s="266">
        <v>3.7759703196347032</v>
      </c>
      <c r="J123" s="267">
        <f t="shared" si="26"/>
        <v>0.17273145323794203</v>
      </c>
      <c r="K123" s="266">
        <v>4.0102028422203331</v>
      </c>
      <c r="L123" s="267">
        <f t="shared" si="28"/>
        <v>0.23423252258562988</v>
      </c>
      <c r="M123" s="267">
        <f t="shared" si="29"/>
        <v>-9.783287206538116E-2</v>
      </c>
    </row>
    <row r="124" spans="1:14" x14ac:dyDescent="0.25">
      <c r="B124" s="141" t="s">
        <v>149</v>
      </c>
      <c r="C124" s="266">
        <v>4.9514101257220524</v>
      </c>
      <c r="D124" s="267">
        <v>0.92586938025154364</v>
      </c>
      <c r="E124" s="266" t="s">
        <v>518</v>
      </c>
      <c r="F124" s="267" t="str">
        <f t="shared" si="27"/>
        <v>-</v>
      </c>
      <c r="G124" s="266">
        <v>2.4511873350923481</v>
      </c>
      <c r="H124" s="267" t="str">
        <f t="shared" si="25"/>
        <v>-</v>
      </c>
      <c r="I124" s="266">
        <v>3.541960367070089</v>
      </c>
      <c r="J124" s="267">
        <f t="shared" si="26"/>
        <v>1.0907730319777409</v>
      </c>
      <c r="K124" s="266"/>
      <c r="L124" s="267"/>
      <c r="M124" s="267"/>
    </row>
    <row r="125" spans="1:14" x14ac:dyDescent="0.25">
      <c r="B125" s="141" t="s">
        <v>151</v>
      </c>
      <c r="C125" s="266">
        <v>3.9579803068468058</v>
      </c>
      <c r="D125" s="267">
        <v>-0.67085803596391713</v>
      </c>
      <c r="E125" s="266" t="s">
        <v>518</v>
      </c>
      <c r="F125" s="267" t="str">
        <f t="shared" si="27"/>
        <v>-</v>
      </c>
      <c r="G125" s="266">
        <v>4.5977588871715609</v>
      </c>
      <c r="H125" s="267" t="str">
        <f t="shared" si="25"/>
        <v>-</v>
      </c>
      <c r="I125" s="266">
        <v>3.865042174320525</v>
      </c>
      <c r="J125" s="267">
        <f t="shared" si="26"/>
        <v>-0.7327167128510359</v>
      </c>
      <c r="K125" s="266"/>
      <c r="L125" s="267"/>
      <c r="M125" s="267"/>
    </row>
    <row r="126" spans="1:14" x14ac:dyDescent="0.25">
      <c r="B126" s="141" t="s">
        <v>153</v>
      </c>
      <c r="C126" s="266">
        <v>3.7350493731277044</v>
      </c>
      <c r="D126" s="267">
        <v>-1.2773323981534648</v>
      </c>
      <c r="E126" s="266" t="s">
        <v>518</v>
      </c>
      <c r="F126" s="267" t="str">
        <f t="shared" si="27"/>
        <v>-</v>
      </c>
      <c r="G126" s="266">
        <v>6.0276155071694104</v>
      </c>
      <c r="H126" s="267" t="str">
        <f t="shared" si="25"/>
        <v>-</v>
      </c>
      <c r="I126" s="266">
        <v>4.4259696016771493</v>
      </c>
      <c r="J126" s="267">
        <f t="shared" si="26"/>
        <v>-1.6016459054922612</v>
      </c>
      <c r="K126" s="266"/>
      <c r="L126" s="267"/>
      <c r="M126" s="267"/>
    </row>
    <row r="127" spans="1:14" x14ac:dyDescent="0.25">
      <c r="B127" s="141" t="s">
        <v>155</v>
      </c>
      <c r="C127" s="266">
        <v>3.6012220428867883</v>
      </c>
      <c r="D127" s="267">
        <v>-0.90518251146297146</v>
      </c>
      <c r="E127" s="266" t="s">
        <v>518</v>
      </c>
      <c r="F127" s="267" t="str">
        <f t="shared" si="27"/>
        <v>-</v>
      </c>
      <c r="G127" s="266">
        <v>4.4753465121563281</v>
      </c>
      <c r="H127" s="267" t="str">
        <f t="shared" si="25"/>
        <v>-</v>
      </c>
      <c r="I127" s="266">
        <v>3.7089491446526242</v>
      </c>
      <c r="J127" s="267">
        <f t="shared" si="26"/>
        <v>-0.76639736750370391</v>
      </c>
      <c r="K127" s="266"/>
      <c r="L127" s="267"/>
      <c r="M127" s="267"/>
    </row>
    <row r="128" spans="1:14" x14ac:dyDescent="0.25">
      <c r="A128" s="140"/>
      <c r="B128" s="141" t="s">
        <v>157</v>
      </c>
      <c r="C128" s="266">
        <v>3.765685019206146</v>
      </c>
      <c r="D128" s="267">
        <v>-0.13751801617724757</v>
      </c>
      <c r="E128" s="266" t="s">
        <v>518</v>
      </c>
      <c r="F128" s="267" t="str">
        <f t="shared" si="27"/>
        <v>-</v>
      </c>
      <c r="G128" s="266">
        <v>4.1207869974337044</v>
      </c>
      <c r="H128" s="267" t="str">
        <f t="shared" si="25"/>
        <v>-</v>
      </c>
      <c r="I128" s="266">
        <v>3.9450698353137379</v>
      </c>
      <c r="J128" s="267">
        <f t="shared" si="26"/>
        <v>-0.17571716211996646</v>
      </c>
      <c r="K128" s="266"/>
      <c r="L128" s="267"/>
      <c r="M128" s="267"/>
    </row>
    <row r="129" spans="2:14" x14ac:dyDescent="0.25">
      <c r="B129" s="141" t="s">
        <v>159</v>
      </c>
      <c r="C129" s="266">
        <v>3.4206766917293234</v>
      </c>
      <c r="D129" s="267">
        <v>-0.43777446508301576</v>
      </c>
      <c r="E129" s="266" t="s">
        <v>518</v>
      </c>
      <c r="F129" s="267" t="str">
        <f t="shared" si="27"/>
        <v>-</v>
      </c>
      <c r="G129" s="266">
        <v>4.9148311306901613</v>
      </c>
      <c r="H129" s="267" t="str">
        <f t="shared" si="25"/>
        <v>-</v>
      </c>
      <c r="I129" s="266">
        <v>3.8922172991716431</v>
      </c>
      <c r="J129" s="267">
        <f t="shared" si="26"/>
        <v>-1.0226138315185183</v>
      </c>
      <c r="K129" s="266"/>
      <c r="L129" s="267"/>
      <c r="M129" s="267"/>
    </row>
    <row r="130" spans="2:14" x14ac:dyDescent="0.25">
      <c r="B130" s="141" t="s">
        <v>161</v>
      </c>
      <c r="C130" s="266">
        <v>3.4728723881266252</v>
      </c>
      <c r="D130" s="267">
        <v>-0.44711496165199582</v>
      </c>
      <c r="E130" s="266" t="s">
        <v>518</v>
      </c>
      <c r="F130" s="267" t="str">
        <f t="shared" si="27"/>
        <v>-</v>
      </c>
      <c r="G130" s="266">
        <v>4.2786036412226487</v>
      </c>
      <c r="H130" s="267" t="str">
        <f t="shared" si="25"/>
        <v>-</v>
      </c>
      <c r="I130" s="266">
        <v>4.0092380952380955</v>
      </c>
      <c r="J130" s="267">
        <f t="shared" si="26"/>
        <v>-0.2693655459845532</v>
      </c>
      <c r="K130" s="266"/>
      <c r="L130" s="267"/>
      <c r="M130" s="267"/>
    </row>
    <row r="131" spans="2:14" ht="15.75" x14ac:dyDescent="0.25">
      <c r="B131" s="144" t="s">
        <v>121</v>
      </c>
      <c r="C131" s="268">
        <v>3.8995027333726471</v>
      </c>
      <c r="D131" s="269">
        <v>-0.18714596072443168</v>
      </c>
      <c r="E131" s="268" t="s">
        <v>518</v>
      </c>
      <c r="F131" s="269" t="str">
        <f t="shared" si="27"/>
        <v>-</v>
      </c>
      <c r="G131" s="268">
        <v>4.5912226529137374</v>
      </c>
      <c r="H131" s="269" t="str">
        <f t="shared" si="25"/>
        <v>-</v>
      </c>
      <c r="I131" s="268">
        <v>4.0662066217109061</v>
      </c>
      <c r="J131" s="269">
        <f t="shared" si="26"/>
        <v>-0.52501603120283136</v>
      </c>
      <c r="K131" s="268">
        <v>4.0825730126162307</v>
      </c>
      <c r="L131" s="269">
        <v>-0.26093934479821801</v>
      </c>
      <c r="M131" s="269">
        <v>8.9023297389441591E-2</v>
      </c>
    </row>
    <row r="132" spans="2:14" ht="6" customHeight="1" x14ac:dyDescent="0.25"/>
    <row r="133" spans="2:14" x14ac:dyDescent="0.25">
      <c r="B133" s="49" t="s">
        <v>108</v>
      </c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</row>
    <row r="134" spans="2:14" x14ac:dyDescent="0.25">
      <c r="L134" s="271"/>
    </row>
    <row r="136" spans="2:14" ht="48.75" customHeight="1" thickBot="1" x14ac:dyDescent="0.3">
      <c r="B136" s="307" t="s">
        <v>450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264"/>
      <c r="D137" s="264"/>
      <c r="E137" s="264"/>
      <c r="F137" s="264"/>
      <c r="G137" s="264"/>
      <c r="H137" s="264"/>
      <c r="I137" s="264"/>
      <c r="J137" s="264"/>
      <c r="K137" s="94"/>
      <c r="L137" s="94"/>
      <c r="N137" s="1" t="s">
        <v>185</v>
      </c>
    </row>
    <row r="138" spans="2:14" ht="22.5" thickTop="1" thickBot="1" x14ac:dyDescent="0.3">
      <c r="B138" s="13"/>
      <c r="C138" s="334" t="s">
        <v>113</v>
      </c>
      <c r="D138" s="335"/>
      <c r="E138" s="335"/>
      <c r="F138" s="335"/>
      <c r="G138" s="335"/>
      <c r="H138" s="335"/>
      <c r="I138" s="335"/>
      <c r="J138" s="335"/>
      <c r="K138" s="335"/>
      <c r="L138" s="335"/>
      <c r="M138" s="336"/>
    </row>
    <row r="139" spans="2:14" ht="22.5" thickTop="1" thickBot="1" x14ac:dyDescent="0.3">
      <c r="B139" s="13"/>
      <c r="C139" s="320">
        <v>2019</v>
      </c>
      <c r="D139" s="321"/>
      <c r="E139" s="322" t="s">
        <v>250</v>
      </c>
      <c r="F139" s="321"/>
      <c r="G139" s="322" t="s">
        <v>249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CONCATENATE("def ",RIGHT(C139,2),"/",RIGHT(C139-1,2))</f>
        <v>def 19/18</v>
      </c>
      <c r="E140" s="139" t="s">
        <v>135</v>
      </c>
      <c r="F140" s="138" t="str">
        <f>CONCATENATE("def ",RIGHT(E139,2),"/",RIGHT(C139,2))</f>
        <v>def 20/19</v>
      </c>
      <c r="G140" s="139" t="s">
        <v>135</v>
      </c>
      <c r="H140" s="138" t="str">
        <f>CONCATENATE("def ",RIGHT(G139,2),"/",RIGHT(E139,2))</f>
        <v>def 21/20</v>
      </c>
      <c r="I140" s="139" t="s">
        <v>135</v>
      </c>
      <c r="J140" s="138" t="str">
        <f>CONCATENATE("def ",RIGHT(I139,2),"/",RIGHT(G139,2))</f>
        <v>def 22/21</v>
      </c>
      <c r="K140" s="139" t="s">
        <v>135</v>
      </c>
      <c r="L140" s="138" t="str">
        <f>CONCATENATE("def ",RIGHT(K139,2),"/",RIGHT(I139,2))</f>
        <v>def 23/22</v>
      </c>
      <c r="M140" s="138" t="str">
        <f>CONCATENATE("def ",RIGHT(K139,2),"/",RIGHT(C139,2))</f>
        <v>def 23/19</v>
      </c>
    </row>
    <row r="141" spans="2:14" x14ac:dyDescent="0.25">
      <c r="B141" s="141" t="s">
        <v>139</v>
      </c>
      <c r="C141" s="266">
        <v>4.8655239014968616</v>
      </c>
      <c r="D141" s="267">
        <v>0.27664419914051575</v>
      </c>
      <c r="E141" s="266">
        <v>4.0282216227433079</v>
      </c>
      <c r="F141" s="267">
        <f>IFERROR(E141-C141,"-")</f>
        <v>-0.83730227875355379</v>
      </c>
      <c r="G141" s="266">
        <v>3.0970350404312668</v>
      </c>
      <c r="H141" s="267">
        <f t="shared" ref="H141:H153" si="30">IFERROR(G141-E141,"-")</f>
        <v>-0.9311865823120411</v>
      </c>
      <c r="I141" s="266">
        <v>3.4199855177407676</v>
      </c>
      <c r="J141" s="267">
        <f t="shared" ref="J141:J153" si="31">IFERROR(I141-G141,"-")</f>
        <v>0.32295047730950088</v>
      </c>
      <c r="K141" s="266">
        <v>3.9228332853440828</v>
      </c>
      <c r="L141" s="267">
        <f>IFERROR(K141-I141,"-")</f>
        <v>0.50284776760331518</v>
      </c>
      <c r="M141" s="267">
        <f>IFERROR(K141-C141,"-")</f>
        <v>-0.94269061615277883</v>
      </c>
    </row>
    <row r="142" spans="2:14" x14ac:dyDescent="0.25">
      <c r="B142" s="141" t="s">
        <v>141</v>
      </c>
      <c r="C142" s="266">
        <v>4.2979422066549908</v>
      </c>
      <c r="D142" s="267">
        <v>-0.35636832077563785</v>
      </c>
      <c r="E142" s="266">
        <v>3.9516676652686238</v>
      </c>
      <c r="F142" s="267">
        <f t="shared" ref="F142:F153" si="32">IFERROR(E142-C142,"-")</f>
        <v>-0.34627454138636704</v>
      </c>
      <c r="G142" s="266">
        <v>2.1715542521994133</v>
      </c>
      <c r="H142" s="267">
        <f t="shared" si="30"/>
        <v>-1.7801134130692104</v>
      </c>
      <c r="I142" s="266">
        <v>4.1936383928571432</v>
      </c>
      <c r="J142" s="267">
        <f t="shared" si="31"/>
        <v>2.0220841406577299</v>
      </c>
      <c r="K142" s="266">
        <v>3.7401812688821754</v>
      </c>
      <c r="L142" s="267">
        <f t="shared" ref="L142:L145" si="33">IFERROR(K142-I142,"-")</f>
        <v>-0.45345712397496785</v>
      </c>
      <c r="M142" s="267">
        <f t="shared" ref="M142:M145" si="34">IFERROR(K142-C142,"-")</f>
        <v>-0.55776093777281543</v>
      </c>
    </row>
    <row r="143" spans="2:14" x14ac:dyDescent="0.25">
      <c r="B143" s="141" t="s">
        <v>143</v>
      </c>
      <c r="C143" s="266">
        <v>4.0657894736842106</v>
      </c>
      <c r="D143" s="267">
        <v>0.13920008134139383</v>
      </c>
      <c r="E143" s="266">
        <v>4.2616822429906538</v>
      </c>
      <c r="F143" s="267">
        <f t="shared" si="32"/>
        <v>0.19589276930644317</v>
      </c>
      <c r="G143" s="266">
        <v>2.9946200403496972</v>
      </c>
      <c r="H143" s="267">
        <f t="shared" si="30"/>
        <v>-1.2670622026409566</v>
      </c>
      <c r="I143" s="266">
        <v>4.9464968152866238</v>
      </c>
      <c r="J143" s="267">
        <f t="shared" si="31"/>
        <v>1.9518767749369266</v>
      </c>
      <c r="K143" s="266">
        <v>3.7562342392827124</v>
      </c>
      <c r="L143" s="267">
        <f t="shared" si="33"/>
        <v>-1.1902625760039114</v>
      </c>
      <c r="M143" s="267">
        <f t="shared" si="34"/>
        <v>-0.30955523440149824</v>
      </c>
    </row>
    <row r="144" spans="2:14" x14ac:dyDescent="0.25">
      <c r="B144" s="141" t="s">
        <v>145</v>
      </c>
      <c r="C144" s="266">
        <v>4.7411464968152863</v>
      </c>
      <c r="D144" s="267">
        <v>0.66141791326990873</v>
      </c>
      <c r="E144" s="266" t="s">
        <v>518</v>
      </c>
      <c r="F144" s="267" t="str">
        <f t="shared" si="32"/>
        <v>-</v>
      </c>
      <c r="G144" s="266">
        <v>2.9068564036222511</v>
      </c>
      <c r="H144" s="267" t="str">
        <f t="shared" si="30"/>
        <v>-</v>
      </c>
      <c r="I144" s="266">
        <v>3.7580058224163029</v>
      </c>
      <c r="J144" s="267">
        <f t="shared" si="31"/>
        <v>0.85114941879405182</v>
      </c>
      <c r="K144" s="266">
        <v>3.5768707482993198</v>
      </c>
      <c r="L144" s="267">
        <f t="shared" si="33"/>
        <v>-0.18113507411698304</v>
      </c>
      <c r="M144" s="267">
        <f t="shared" si="34"/>
        <v>-1.1642757485159665</v>
      </c>
    </row>
    <row r="145" spans="1:14" x14ac:dyDescent="0.25">
      <c r="B145" s="141" t="s">
        <v>147</v>
      </c>
      <c r="C145" s="266">
        <v>4.4949363801609969</v>
      </c>
      <c r="D145" s="267">
        <v>-7.9647942879383038E-2</v>
      </c>
      <c r="E145" s="266" t="s">
        <v>518</v>
      </c>
      <c r="F145" s="267" t="str">
        <f t="shared" si="32"/>
        <v>-</v>
      </c>
      <c r="G145" s="266">
        <v>2.5606967882416982</v>
      </c>
      <c r="H145" s="267" t="str">
        <f t="shared" si="30"/>
        <v>-</v>
      </c>
      <c r="I145" s="266">
        <v>3.4785399117529083</v>
      </c>
      <c r="J145" s="267">
        <f t="shared" si="31"/>
        <v>0.91784312351121011</v>
      </c>
      <c r="K145" s="266">
        <v>3.7792534099066764</v>
      </c>
      <c r="L145" s="267">
        <f t="shared" si="33"/>
        <v>0.30071349815376802</v>
      </c>
      <c r="M145" s="267">
        <f t="shared" si="34"/>
        <v>-0.71568297025432059</v>
      </c>
    </row>
    <row r="146" spans="1:14" x14ac:dyDescent="0.25">
      <c r="B146" s="141" t="s">
        <v>149</v>
      </c>
      <c r="C146" s="266">
        <v>5.2328186497123825</v>
      </c>
      <c r="D146" s="267">
        <v>1.2422462591399919</v>
      </c>
      <c r="E146" s="266" t="s">
        <v>518</v>
      </c>
      <c r="F146" s="267" t="str">
        <f t="shared" si="32"/>
        <v>-</v>
      </c>
      <c r="G146" s="266">
        <v>2.6496769562096194</v>
      </c>
      <c r="H146" s="267" t="str">
        <f t="shared" si="30"/>
        <v>-</v>
      </c>
      <c r="I146" s="266">
        <v>3.345103749544958</v>
      </c>
      <c r="J146" s="267">
        <f t="shared" si="31"/>
        <v>0.69542679333533863</v>
      </c>
      <c r="K146" s="266"/>
      <c r="L146" s="267"/>
      <c r="M146" s="267"/>
    </row>
    <row r="147" spans="1:14" x14ac:dyDescent="0.25">
      <c r="B147" s="141" t="s">
        <v>151</v>
      </c>
      <c r="C147" s="266">
        <v>5.064827216715778</v>
      </c>
      <c r="D147" s="267">
        <v>0.56482721671577796</v>
      </c>
      <c r="E147" s="266" t="s">
        <v>518</v>
      </c>
      <c r="F147" s="267" t="str">
        <f t="shared" si="32"/>
        <v>-</v>
      </c>
      <c r="G147" s="266">
        <v>3.4602739726027396</v>
      </c>
      <c r="H147" s="267" t="str">
        <f t="shared" si="30"/>
        <v>-</v>
      </c>
      <c r="I147" s="266">
        <v>3.8056493705864294</v>
      </c>
      <c r="J147" s="267">
        <f t="shared" si="31"/>
        <v>0.34537539798368977</v>
      </c>
      <c r="K147" s="266"/>
      <c r="L147" s="267"/>
      <c r="M147" s="267"/>
    </row>
    <row r="148" spans="1:14" x14ac:dyDescent="0.25">
      <c r="B148" s="141" t="s">
        <v>153</v>
      </c>
      <c r="C148" s="266">
        <v>4.4367364746945901</v>
      </c>
      <c r="D148" s="267">
        <v>-0.20113641765301082</v>
      </c>
      <c r="E148" s="266" t="s">
        <v>518</v>
      </c>
      <c r="F148" s="267" t="str">
        <f t="shared" si="32"/>
        <v>-</v>
      </c>
      <c r="G148" s="266">
        <v>3.5117241379310347</v>
      </c>
      <c r="H148" s="267" t="str">
        <f t="shared" si="30"/>
        <v>-</v>
      </c>
      <c r="I148" s="266">
        <v>3.4080188679245285</v>
      </c>
      <c r="J148" s="267">
        <f t="shared" si="31"/>
        <v>-0.1037052700065062</v>
      </c>
      <c r="K148" s="266"/>
      <c r="L148" s="267"/>
      <c r="M148" s="267"/>
    </row>
    <row r="149" spans="1:14" x14ac:dyDescent="0.25">
      <c r="B149" s="141" t="s">
        <v>155</v>
      </c>
      <c r="C149" s="266">
        <v>4.9304812834224601</v>
      </c>
      <c r="D149" s="267">
        <v>0.11060713554621504</v>
      </c>
      <c r="E149" s="266" t="s">
        <v>518</v>
      </c>
      <c r="F149" s="267" t="str">
        <f t="shared" si="32"/>
        <v>-</v>
      </c>
      <c r="G149" s="266">
        <v>3.522598870056497</v>
      </c>
      <c r="H149" s="267" t="str">
        <f t="shared" si="30"/>
        <v>-</v>
      </c>
      <c r="I149" s="266">
        <v>3.0886330935251798</v>
      </c>
      <c r="J149" s="267">
        <f t="shared" si="31"/>
        <v>-0.43396577653131718</v>
      </c>
      <c r="K149" s="266"/>
      <c r="L149" s="267"/>
      <c r="M149" s="267"/>
    </row>
    <row r="150" spans="1:14" x14ac:dyDescent="0.25">
      <c r="A150" s="140"/>
      <c r="B150" s="141" t="s">
        <v>157</v>
      </c>
      <c r="C150" s="266">
        <v>4.8839882384389197</v>
      </c>
      <c r="D150" s="267">
        <v>0.610636590087271</v>
      </c>
      <c r="E150" s="266" t="s">
        <v>518</v>
      </c>
      <c r="F150" s="267" t="str">
        <f t="shared" si="32"/>
        <v>-</v>
      </c>
      <c r="G150" s="266">
        <v>3.181443298969072</v>
      </c>
      <c r="H150" s="267" t="str">
        <f t="shared" si="30"/>
        <v>-</v>
      </c>
      <c r="I150" s="266">
        <v>3.9761281883584041</v>
      </c>
      <c r="J150" s="267">
        <f t="shared" si="31"/>
        <v>0.79468488938933213</v>
      </c>
      <c r="K150" s="266"/>
      <c r="L150" s="267"/>
      <c r="M150" s="267"/>
    </row>
    <row r="151" spans="1:14" x14ac:dyDescent="0.25">
      <c r="B151" s="141" t="s">
        <v>159</v>
      </c>
      <c r="C151" s="266">
        <v>4.0529652351738239</v>
      </c>
      <c r="D151" s="267">
        <v>0.15827797066741844</v>
      </c>
      <c r="E151" s="266" t="s">
        <v>518</v>
      </c>
      <c r="F151" s="267" t="str">
        <f t="shared" si="32"/>
        <v>-</v>
      </c>
      <c r="G151" s="266">
        <v>3.9537953795379539</v>
      </c>
      <c r="H151" s="267" t="str">
        <f t="shared" si="30"/>
        <v>-</v>
      </c>
      <c r="I151" s="266">
        <v>3.7995761429003934</v>
      </c>
      <c r="J151" s="267">
        <f t="shared" si="31"/>
        <v>-0.15421923663756054</v>
      </c>
      <c r="K151" s="266"/>
      <c r="L151" s="267"/>
      <c r="M151" s="267"/>
    </row>
    <row r="152" spans="1:14" x14ac:dyDescent="0.25">
      <c r="B152" s="141" t="s">
        <v>161</v>
      </c>
      <c r="C152" s="266">
        <v>4.3096277812435018</v>
      </c>
      <c r="D152" s="267">
        <v>0.12034943072803816</v>
      </c>
      <c r="E152" s="266" t="s">
        <v>518</v>
      </c>
      <c r="F152" s="267" t="str">
        <f t="shared" si="32"/>
        <v>-</v>
      </c>
      <c r="G152" s="266">
        <v>3.4148936170212765</v>
      </c>
      <c r="H152" s="267" t="str">
        <f t="shared" si="30"/>
        <v>-</v>
      </c>
      <c r="I152" s="266">
        <v>3.6921917395236661</v>
      </c>
      <c r="J152" s="267">
        <f t="shared" si="31"/>
        <v>0.27729812250238961</v>
      </c>
      <c r="K152" s="266"/>
      <c r="L152" s="267"/>
      <c r="M152" s="267"/>
    </row>
    <row r="153" spans="1:14" ht="15.75" x14ac:dyDescent="0.25">
      <c r="B153" s="144" t="s">
        <v>121</v>
      </c>
      <c r="C153" s="268">
        <v>4.5685376778848061</v>
      </c>
      <c r="D153" s="269">
        <v>0.24996917740413327</v>
      </c>
      <c r="E153" s="268" t="s">
        <v>518</v>
      </c>
      <c r="F153" s="269" t="str">
        <f t="shared" si="32"/>
        <v>-</v>
      </c>
      <c r="G153" s="268">
        <v>3.0620266120777893</v>
      </c>
      <c r="H153" s="269" t="str">
        <f t="shared" si="30"/>
        <v>-</v>
      </c>
      <c r="I153" s="268">
        <v>3.7132781079296477</v>
      </c>
      <c r="J153" s="269">
        <f t="shared" si="31"/>
        <v>0.65125149585185849</v>
      </c>
      <c r="K153" s="268">
        <v>3.7601069784799104</v>
      </c>
      <c r="L153" s="269">
        <v>-0.22224978630790648</v>
      </c>
      <c r="M153" s="269">
        <v>-0.70636572864117619</v>
      </c>
    </row>
    <row r="154" spans="1:14" ht="6" customHeight="1" x14ac:dyDescent="0.25"/>
    <row r="155" spans="1:14" x14ac:dyDescent="0.25">
      <c r="B155" s="49" t="s">
        <v>108</v>
      </c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</row>
    <row r="156" spans="1:14" x14ac:dyDescent="0.25">
      <c r="L156" s="266"/>
    </row>
    <row r="157" spans="1:14" ht="15.75" x14ac:dyDescent="0.25">
      <c r="J157" s="269"/>
      <c r="K157" s="269"/>
      <c r="M157" s="271"/>
    </row>
    <row r="158" spans="1:14" ht="48.75" customHeight="1" thickBot="1" x14ac:dyDescent="0.3">
      <c r="B158" s="307" t="s">
        <v>451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264"/>
      <c r="D159" s="264"/>
      <c r="E159" s="264"/>
      <c r="F159" s="264"/>
      <c r="G159" s="264"/>
      <c r="H159" s="264"/>
      <c r="I159" s="264"/>
      <c r="J159" s="264"/>
      <c r="K159" s="94"/>
      <c r="L159" s="94"/>
      <c r="N159" s="1" t="s">
        <v>189</v>
      </c>
    </row>
    <row r="160" spans="1:14" ht="22.5" thickTop="1" thickBot="1" x14ac:dyDescent="0.3">
      <c r="B160" s="150" t="s">
        <v>165</v>
      </c>
      <c r="C160" s="334" t="s">
        <v>123</v>
      </c>
      <c r="D160" s="335"/>
      <c r="E160" s="335"/>
      <c r="F160" s="335"/>
      <c r="G160" s="335"/>
      <c r="H160" s="335"/>
      <c r="I160" s="335"/>
      <c r="J160" s="335"/>
      <c r="K160" s="335"/>
      <c r="L160" s="335"/>
      <c r="M160" s="336"/>
    </row>
    <row r="161" spans="2:13" ht="22.5" thickTop="1" thickBot="1" x14ac:dyDescent="0.3">
      <c r="B161" s="13"/>
      <c r="C161" s="320">
        <v>2019</v>
      </c>
      <c r="D161" s="321"/>
      <c r="E161" s="322" t="s">
        <v>250</v>
      </c>
      <c r="F161" s="321"/>
      <c r="G161" s="322" t="s">
        <v>249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CONCATENATE("def ",RIGHT(C161,2),"/",RIGHT(C161-1,2))</f>
        <v>def 19/18</v>
      </c>
      <c r="E162" s="139" t="s">
        <v>135</v>
      </c>
      <c r="F162" s="138" t="str">
        <f>CONCATENATE("def ",RIGHT(E161,2),"/",RIGHT(C161,2))</f>
        <v>def 20/19</v>
      </c>
      <c r="G162" s="139" t="s">
        <v>135</v>
      </c>
      <c r="H162" s="138" t="str">
        <f>CONCATENATE("def ",RIGHT(G161,2),"/",RIGHT(E161,2))</f>
        <v>def 21/20</v>
      </c>
      <c r="I162" s="139" t="s">
        <v>135</v>
      </c>
      <c r="J162" s="138" t="str">
        <f>CONCATENATE("def ",RIGHT(I161,2),"/",RIGHT(G161,2))</f>
        <v>def 22/21</v>
      </c>
      <c r="K162" s="139" t="s">
        <v>135</v>
      </c>
      <c r="L162" s="138" t="str">
        <f>CONCATENATE("def ",RIGHT(K161,2),"/",RIGHT(I161,2))</f>
        <v>def 23/22</v>
      </c>
      <c r="M162" s="138" t="str">
        <f>CONCATENATE("def ",RIGHT(K161,2),"/",RIGHT(C161,2))</f>
        <v>def 23/19</v>
      </c>
    </row>
    <row r="163" spans="2:13" x14ac:dyDescent="0.25">
      <c r="B163" s="141" t="s">
        <v>139</v>
      </c>
      <c r="C163" s="266">
        <v>9.1838405446822513</v>
      </c>
      <c r="D163" s="267">
        <v>-0.19977464357556585</v>
      </c>
      <c r="E163" s="266">
        <v>9.2375838493292051</v>
      </c>
      <c r="F163" s="267">
        <f>IFERROR(E163-C163,"-")</f>
        <v>5.374330464695376E-2</v>
      </c>
      <c r="G163" s="266">
        <v>6.8205032270133756</v>
      </c>
      <c r="H163" s="267">
        <f t="shared" ref="H163:H175" si="35">IFERROR(G163-E163,"-")</f>
        <v>-2.4170806223158294</v>
      </c>
      <c r="I163" s="266">
        <v>8.637309460440358</v>
      </c>
      <c r="J163" s="267">
        <f t="shared" ref="J163:J175" si="36">IFERROR(I163-G163,"-")</f>
        <v>1.8168062334269823</v>
      </c>
      <c r="K163" s="266">
        <v>8.6667909242277386</v>
      </c>
      <c r="L163" s="267">
        <f>IFERROR(K163-I163,"-")</f>
        <v>2.9481463787380591E-2</v>
      </c>
      <c r="M163" s="267">
        <f>IFERROR(K163-C163,"-")</f>
        <v>-0.51704962045451275</v>
      </c>
    </row>
    <row r="164" spans="2:13" x14ac:dyDescent="0.25">
      <c r="B164" s="141" t="s">
        <v>141</v>
      </c>
      <c r="C164" s="266">
        <v>8.7452528451051439</v>
      </c>
      <c r="D164" s="267">
        <v>-5.9996509482406424E-2</v>
      </c>
      <c r="E164" s="266">
        <v>8.6243426724137926</v>
      </c>
      <c r="F164" s="267">
        <f t="shared" ref="F164:F175" si="37">IFERROR(E164-C164,"-")</f>
        <v>-0.12091017269135129</v>
      </c>
      <c r="G164" s="266">
        <v>5.2906411311438619</v>
      </c>
      <c r="H164" s="267">
        <f t="shared" si="35"/>
        <v>-3.3337015412699307</v>
      </c>
      <c r="I164" s="266">
        <v>7.8127694043451843</v>
      </c>
      <c r="J164" s="267">
        <f t="shared" si="36"/>
        <v>2.5221282732013224</v>
      </c>
      <c r="K164" s="266">
        <v>8.301139278258276</v>
      </c>
      <c r="L164" s="267">
        <f t="shared" ref="L164:L167" si="38">IFERROR(K164-I164,"-")</f>
        <v>0.48836987391309172</v>
      </c>
      <c r="M164" s="267">
        <f t="shared" ref="M164:M167" si="39">IFERROR(K164-C164,"-")</f>
        <v>-0.44411356684686787</v>
      </c>
    </row>
    <row r="165" spans="2:13" x14ac:dyDescent="0.25">
      <c r="B165" s="141" t="s">
        <v>143</v>
      </c>
      <c r="C165" s="266">
        <v>7.4112060615930542</v>
      </c>
      <c r="D165" s="267">
        <v>-0.26592583328709729</v>
      </c>
      <c r="E165" s="266">
        <v>10.368851792634345</v>
      </c>
      <c r="F165" s="267">
        <f t="shared" si="37"/>
        <v>2.9576457310412909</v>
      </c>
      <c r="G165" s="266">
        <v>5.23539212869865</v>
      </c>
      <c r="H165" s="267">
        <f t="shared" si="35"/>
        <v>-5.1334596639356951</v>
      </c>
      <c r="I165" s="266">
        <v>7.5784649463405938</v>
      </c>
      <c r="J165" s="267">
        <f t="shared" si="36"/>
        <v>2.3430728176419438</v>
      </c>
      <c r="K165" s="266">
        <v>7.3536531486637831</v>
      </c>
      <c r="L165" s="267">
        <f t="shared" si="38"/>
        <v>-0.2248117976768107</v>
      </c>
      <c r="M165" s="267">
        <f t="shared" si="39"/>
        <v>-5.7552912929271116E-2</v>
      </c>
    </row>
    <row r="166" spans="2:13" x14ac:dyDescent="0.25">
      <c r="B166" s="141" t="s">
        <v>145</v>
      </c>
      <c r="C166" s="266">
        <v>6.9476645929823597</v>
      </c>
      <c r="D166" s="267">
        <v>-0.61108286775192155</v>
      </c>
      <c r="E166" s="266" t="s">
        <v>518</v>
      </c>
      <c r="F166" s="267" t="str">
        <f t="shared" si="37"/>
        <v>-</v>
      </c>
      <c r="G166" s="266">
        <v>4.6878314197445476</v>
      </c>
      <c r="H166" s="267" t="str">
        <f t="shared" si="35"/>
        <v>-</v>
      </c>
      <c r="I166" s="266">
        <v>6.7258922909683845</v>
      </c>
      <c r="J166" s="267">
        <f t="shared" si="36"/>
        <v>2.0380608712238368</v>
      </c>
      <c r="K166" s="266">
        <v>6.6110569645190056</v>
      </c>
      <c r="L166" s="267">
        <f t="shared" si="38"/>
        <v>-0.11483532644937888</v>
      </c>
      <c r="M166" s="267">
        <f t="shared" si="39"/>
        <v>-0.33660762846335412</v>
      </c>
    </row>
    <row r="167" spans="2:13" x14ac:dyDescent="0.25">
      <c r="B167" s="141" t="s">
        <v>147</v>
      </c>
      <c r="C167" s="266">
        <v>6.7939639882788398</v>
      </c>
      <c r="D167" s="267">
        <v>-0.65543750157474356</v>
      </c>
      <c r="E167" s="266" t="s">
        <v>518</v>
      </c>
      <c r="F167" s="267" t="str">
        <f t="shared" si="37"/>
        <v>-</v>
      </c>
      <c r="G167" s="266">
        <v>4.1984114919814548</v>
      </c>
      <c r="H167" s="267" t="str">
        <f t="shared" si="35"/>
        <v>-</v>
      </c>
      <c r="I167" s="266">
        <v>6.8763504914570417</v>
      </c>
      <c r="J167" s="267">
        <f t="shared" si="36"/>
        <v>2.6779389994755869</v>
      </c>
      <c r="K167" s="266">
        <v>7.1946737683089212</v>
      </c>
      <c r="L167" s="267">
        <f t="shared" si="38"/>
        <v>0.31832327685187956</v>
      </c>
      <c r="M167" s="267">
        <f t="shared" si="39"/>
        <v>0.4007097800300814</v>
      </c>
    </row>
    <row r="168" spans="2:13" x14ac:dyDescent="0.25">
      <c r="B168" s="141" t="s">
        <v>149</v>
      </c>
      <c r="C168" s="266">
        <v>7.1069489781436275</v>
      </c>
      <c r="D168" s="267">
        <v>0.31198392680755216</v>
      </c>
      <c r="E168" s="266" t="s">
        <v>518</v>
      </c>
      <c r="F168" s="267" t="str">
        <f t="shared" si="37"/>
        <v>-</v>
      </c>
      <c r="G168" s="266">
        <v>5.1210166177908114</v>
      </c>
      <c r="H168" s="267" t="str">
        <f t="shared" si="35"/>
        <v>-</v>
      </c>
      <c r="I168" s="266">
        <v>6.8920402441900075</v>
      </c>
      <c r="J168" s="267">
        <f t="shared" si="36"/>
        <v>1.7710236263991961</v>
      </c>
      <c r="K168" s="266"/>
      <c r="L168" s="267"/>
      <c r="M168" s="267"/>
    </row>
    <row r="169" spans="2:13" x14ac:dyDescent="0.25">
      <c r="B169" s="141" t="s">
        <v>151</v>
      </c>
      <c r="C169" s="266">
        <v>7.917118730808598</v>
      </c>
      <c r="D169" s="267">
        <v>1.9281754672261897E-2</v>
      </c>
      <c r="E169" s="266">
        <v>5.2781071968375768</v>
      </c>
      <c r="F169" s="267">
        <f t="shared" si="37"/>
        <v>-2.6390115339710212</v>
      </c>
      <c r="G169" s="266">
        <v>6.1035396354387457</v>
      </c>
      <c r="H169" s="267">
        <f t="shared" si="35"/>
        <v>0.82543243860116888</v>
      </c>
      <c r="I169" s="266">
        <v>7.1155217972290039</v>
      </c>
      <c r="J169" s="267">
        <f t="shared" si="36"/>
        <v>1.0119821617902582</v>
      </c>
      <c r="K169" s="266"/>
      <c r="L169" s="267"/>
      <c r="M169" s="267"/>
    </row>
    <row r="170" spans="2:13" x14ac:dyDescent="0.25">
      <c r="B170" s="141" t="s">
        <v>153</v>
      </c>
      <c r="C170" s="266">
        <v>8.245637351207673</v>
      </c>
      <c r="D170" s="267">
        <v>0.37499102698698561</v>
      </c>
      <c r="E170" s="266">
        <v>5.8520765282314509</v>
      </c>
      <c r="F170" s="267">
        <f t="shared" si="37"/>
        <v>-2.3935608229762222</v>
      </c>
      <c r="G170" s="266">
        <v>6.9291392151246063</v>
      </c>
      <c r="H170" s="267">
        <f t="shared" si="35"/>
        <v>1.0770626868931554</v>
      </c>
      <c r="I170" s="266">
        <v>7.6056739828412026</v>
      </c>
      <c r="J170" s="267">
        <f t="shared" si="36"/>
        <v>0.67653476771659626</v>
      </c>
      <c r="K170" s="266"/>
      <c r="L170" s="267"/>
      <c r="M170" s="267"/>
    </row>
    <row r="171" spans="2:13" x14ac:dyDescent="0.25">
      <c r="B171" s="141" t="s">
        <v>155</v>
      </c>
      <c r="C171" s="266">
        <v>8.0767901105232838</v>
      </c>
      <c r="D171" s="267">
        <v>0.35002975535701886</v>
      </c>
      <c r="E171" s="266">
        <v>4.9775335883975442</v>
      </c>
      <c r="F171" s="267">
        <f t="shared" si="37"/>
        <v>-3.0992565221257395</v>
      </c>
      <c r="G171" s="266">
        <v>7.1827188436873346</v>
      </c>
      <c r="H171" s="267">
        <f t="shared" si="35"/>
        <v>2.2051852552897904</v>
      </c>
      <c r="I171" s="266">
        <v>7.0247750025280613</v>
      </c>
      <c r="J171" s="267">
        <f t="shared" si="36"/>
        <v>-0.15794384115927329</v>
      </c>
      <c r="K171" s="266"/>
      <c r="L171" s="267"/>
      <c r="M171" s="267"/>
    </row>
    <row r="172" spans="2:13" x14ac:dyDescent="0.25">
      <c r="B172" s="141" t="s">
        <v>157</v>
      </c>
      <c r="C172" s="266">
        <v>7.7750984695871797</v>
      </c>
      <c r="D172" s="267">
        <v>0.32927283545312935</v>
      </c>
      <c r="E172" s="266">
        <v>4.4262497340991276</v>
      </c>
      <c r="F172" s="267">
        <f t="shared" si="37"/>
        <v>-3.3488487354880521</v>
      </c>
      <c r="G172" s="266">
        <v>6.868282357007085</v>
      </c>
      <c r="H172" s="267">
        <f t="shared" si="35"/>
        <v>2.4420326229079574</v>
      </c>
      <c r="I172" s="266">
        <v>7.1219890773210697</v>
      </c>
      <c r="J172" s="267">
        <f t="shared" si="36"/>
        <v>0.25370672031398467</v>
      </c>
      <c r="K172" s="266"/>
      <c r="L172" s="267"/>
      <c r="M172" s="267"/>
    </row>
    <row r="173" spans="2:13" x14ac:dyDescent="0.25">
      <c r="B173" s="141" t="s">
        <v>159</v>
      </c>
      <c r="C173" s="266">
        <v>8.1122945389806649</v>
      </c>
      <c r="D173" s="267">
        <v>0.13957849674698952</v>
      </c>
      <c r="E173" s="266">
        <v>6.4758795384182379</v>
      </c>
      <c r="F173" s="267">
        <f t="shared" si="37"/>
        <v>-1.6364150005624269</v>
      </c>
      <c r="G173" s="266">
        <v>7.7667383428083303</v>
      </c>
      <c r="H173" s="267">
        <f t="shared" si="35"/>
        <v>1.2908588043900924</v>
      </c>
      <c r="I173" s="266">
        <v>7.6129983138979611</v>
      </c>
      <c r="J173" s="267">
        <f t="shared" si="36"/>
        <v>-0.1537400289103692</v>
      </c>
      <c r="K173" s="266"/>
      <c r="L173" s="267"/>
      <c r="M173" s="267"/>
    </row>
    <row r="174" spans="2:13" x14ac:dyDescent="0.25">
      <c r="B174" s="141" t="s">
        <v>161</v>
      </c>
      <c r="C174" s="266">
        <v>8.3988589054766489</v>
      </c>
      <c r="D174" s="267">
        <v>0.66435527569623698</v>
      </c>
      <c r="E174" s="266">
        <v>6.5810732833237164</v>
      </c>
      <c r="F174" s="267">
        <f t="shared" si="37"/>
        <v>-1.8177856221529325</v>
      </c>
      <c r="G174" s="266">
        <v>7.5865760510013835</v>
      </c>
      <c r="H174" s="267">
        <f t="shared" si="35"/>
        <v>1.0055027676776671</v>
      </c>
      <c r="I174" s="266">
        <v>7.6668386889607563</v>
      </c>
      <c r="J174" s="267">
        <f t="shared" si="36"/>
        <v>8.0262637959372718E-2</v>
      </c>
      <c r="K174" s="266"/>
      <c r="L174" s="267"/>
      <c r="M174" s="267"/>
    </row>
    <row r="175" spans="2:13" ht="15.75" x14ac:dyDescent="0.25">
      <c r="B175" s="144" t="s">
        <v>121</v>
      </c>
      <c r="C175" s="268">
        <v>7.8661532312003075</v>
      </c>
      <c r="D175" s="269">
        <v>3.2105648110831275E-2</v>
      </c>
      <c r="E175" s="268">
        <v>7.7552196199081136</v>
      </c>
      <c r="F175" s="269">
        <f t="shared" si="37"/>
        <v>-0.11093361129219392</v>
      </c>
      <c r="G175" s="268">
        <v>6.5975404633782073</v>
      </c>
      <c r="H175" s="269">
        <f t="shared" si="35"/>
        <v>-1.1576791565299063</v>
      </c>
      <c r="I175" s="268">
        <v>7.3602053404838861</v>
      </c>
      <c r="J175" s="269">
        <f t="shared" si="36"/>
        <v>0.76266487710567876</v>
      </c>
      <c r="K175" s="268">
        <v>7.591505771725183</v>
      </c>
      <c r="L175" s="269">
        <v>0.13489107886185536</v>
      </c>
      <c r="M175" s="269">
        <v>-0.17103595729519228</v>
      </c>
    </row>
    <row r="176" spans="2:13" ht="6" customHeight="1" x14ac:dyDescent="0.25"/>
    <row r="177" spans="1:14" x14ac:dyDescent="0.25">
      <c r="B177" s="49" t="s">
        <v>108</v>
      </c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</row>
    <row r="180" spans="1:14" ht="48.75" customHeight="1" thickBot="1" x14ac:dyDescent="0.3">
      <c r="B180" s="307" t="s">
        <v>452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264"/>
      <c r="D181" s="264"/>
      <c r="E181" s="264"/>
      <c r="F181" s="264"/>
      <c r="G181" s="264"/>
      <c r="H181" s="264"/>
      <c r="I181" s="264"/>
      <c r="J181" s="264"/>
      <c r="K181" s="94"/>
      <c r="L181" s="94"/>
      <c r="N181" s="1" t="s">
        <v>193</v>
      </c>
    </row>
    <row r="182" spans="1:14" ht="22.5" thickTop="1" thickBot="1" x14ac:dyDescent="0.3">
      <c r="B182" s="13"/>
      <c r="C182" s="334" t="s">
        <v>114</v>
      </c>
      <c r="D182" s="335"/>
      <c r="E182" s="335"/>
      <c r="F182" s="335"/>
      <c r="G182" s="335"/>
      <c r="H182" s="335"/>
      <c r="I182" s="335"/>
      <c r="J182" s="335"/>
      <c r="K182" s="335"/>
      <c r="L182" s="335"/>
      <c r="M182" s="336"/>
    </row>
    <row r="183" spans="1:14" ht="22.5" thickTop="1" thickBot="1" x14ac:dyDescent="0.3">
      <c r="B183" s="13"/>
      <c r="C183" s="337">
        <v>2019</v>
      </c>
      <c r="D183" s="338"/>
      <c r="E183" s="339" t="s">
        <v>250</v>
      </c>
      <c r="F183" s="338"/>
      <c r="G183" s="339" t="s">
        <v>249</v>
      </c>
      <c r="H183" s="338"/>
      <c r="I183" s="339">
        <v>2022</v>
      </c>
      <c r="J183" s="338"/>
      <c r="K183" s="339">
        <v>2023</v>
      </c>
      <c r="L183" s="340"/>
      <c r="M183" s="341"/>
    </row>
    <row r="184" spans="1:14" ht="16.5" thickTop="1" thickBot="1" x14ac:dyDescent="0.3">
      <c r="B184" s="16"/>
      <c r="C184" s="272" t="s">
        <v>135</v>
      </c>
      <c r="D184" s="273" t="s">
        <v>529</v>
      </c>
      <c r="E184" s="274" t="s">
        <v>135</v>
      </c>
      <c r="F184" s="273" t="s">
        <v>530</v>
      </c>
      <c r="G184" s="274" t="s">
        <v>135</v>
      </c>
      <c r="H184" s="273" t="s">
        <v>531</v>
      </c>
      <c r="I184" s="274" t="s">
        <v>135</v>
      </c>
      <c r="J184" s="273" t="s">
        <v>453</v>
      </c>
      <c r="K184" s="274" t="s">
        <v>135</v>
      </c>
      <c r="L184" s="273" t="s">
        <v>453</v>
      </c>
      <c r="M184" s="273" t="s">
        <v>454</v>
      </c>
    </row>
    <row r="185" spans="1:14" x14ac:dyDescent="0.25">
      <c r="A185" s="140"/>
      <c r="B185" s="141" t="s">
        <v>139</v>
      </c>
      <c r="C185" s="266">
        <v>8.5340819542947202</v>
      </c>
      <c r="D185" s="267">
        <v>-0.12621873648138759</v>
      </c>
      <c r="E185" s="266">
        <v>8.1798340548340551</v>
      </c>
      <c r="F185" s="267">
        <f>IFERROR(E185-C185,"-")</f>
        <v>-0.35424789946066504</v>
      </c>
      <c r="G185" s="266">
        <v>4.4212121212121209</v>
      </c>
      <c r="H185" s="267">
        <f t="shared" ref="H185:H197" si="40">IFERROR(G185-E185,"-")</f>
        <v>-3.7586219336219342</v>
      </c>
      <c r="I185" s="266">
        <v>7.3655123674911662</v>
      </c>
      <c r="J185" s="267">
        <f t="shared" ref="J185:J197" si="41">IFERROR(I185-G185,"-")</f>
        <v>2.9443002462790453</v>
      </c>
      <c r="K185" s="266">
        <v>7.0671228413163893</v>
      </c>
      <c r="L185" s="267">
        <f>IFERROR(K185-I185,"-")</f>
        <v>-0.29838952617477688</v>
      </c>
      <c r="M185" s="267">
        <f>IFERROR(K185-C185,"-")</f>
        <v>-1.4669591129783308</v>
      </c>
    </row>
    <row r="186" spans="1:14" x14ac:dyDescent="0.25">
      <c r="B186" s="141" t="s">
        <v>141</v>
      </c>
      <c r="C186" s="266">
        <v>7.9346546310832027</v>
      </c>
      <c r="D186" s="267">
        <v>-0.56919481288600249</v>
      </c>
      <c r="E186" s="266">
        <v>6.7226343679031038</v>
      </c>
      <c r="F186" s="267">
        <f t="shared" ref="F186:F197" si="42">IFERROR(E186-C186,"-")</f>
        <v>-1.2120202631800989</v>
      </c>
      <c r="G186" s="266">
        <v>4.2871189773844645</v>
      </c>
      <c r="H186" s="267">
        <f t="shared" si="40"/>
        <v>-2.4355153905186393</v>
      </c>
      <c r="I186" s="266">
        <v>6.9375975039001556</v>
      </c>
      <c r="J186" s="267">
        <f t="shared" si="41"/>
        <v>2.6504785265156912</v>
      </c>
      <c r="K186" s="266">
        <v>6.1227038941954444</v>
      </c>
      <c r="L186" s="267">
        <f t="shared" ref="L186:L189" si="43">IFERROR(K186-I186,"-")</f>
        <v>-0.81489360970471125</v>
      </c>
      <c r="M186" s="267">
        <f t="shared" ref="M186:M189" si="44">IFERROR(K186-C186,"-")</f>
        <v>-1.8119507368877583</v>
      </c>
    </row>
    <row r="187" spans="1:14" x14ac:dyDescent="0.25">
      <c r="B187" s="141" t="s">
        <v>143</v>
      </c>
      <c r="C187" s="266">
        <v>7.1068624103789686</v>
      </c>
      <c r="D187" s="267">
        <v>-0.88748787210690683</v>
      </c>
      <c r="E187" s="266">
        <v>8.7098681218735781</v>
      </c>
      <c r="F187" s="267">
        <f t="shared" si="42"/>
        <v>1.6030057114946095</v>
      </c>
      <c r="G187" s="266">
        <v>4.3922973578145994</v>
      </c>
      <c r="H187" s="267">
        <f t="shared" si="40"/>
        <v>-4.3175707640589787</v>
      </c>
      <c r="I187" s="266">
        <v>6.8250195465207195</v>
      </c>
      <c r="J187" s="267">
        <f t="shared" si="41"/>
        <v>2.4327221887061201</v>
      </c>
      <c r="K187" s="266">
        <v>6.34612501873782</v>
      </c>
      <c r="L187" s="267">
        <f t="shared" si="43"/>
        <v>-0.47889452778289954</v>
      </c>
      <c r="M187" s="267">
        <f t="shared" si="44"/>
        <v>-0.76073739164114862</v>
      </c>
    </row>
    <row r="188" spans="1:14" x14ac:dyDescent="0.25">
      <c r="B188" s="141" t="s">
        <v>145</v>
      </c>
      <c r="C188" s="266">
        <v>7.0912395492548166</v>
      </c>
      <c r="D188" s="267">
        <v>-12.49542711741185</v>
      </c>
      <c r="E188" s="266" t="s">
        <v>518</v>
      </c>
      <c r="F188" s="267" t="str">
        <f t="shared" si="42"/>
        <v>-</v>
      </c>
      <c r="G188" s="266">
        <v>3.8251404494382024</v>
      </c>
      <c r="H188" s="267" t="str">
        <f t="shared" si="40"/>
        <v>-</v>
      </c>
      <c r="I188" s="266">
        <v>6.8213923867419304</v>
      </c>
      <c r="J188" s="267">
        <f t="shared" si="41"/>
        <v>2.996251937303728</v>
      </c>
      <c r="K188" s="266">
        <v>6.4480194673516289</v>
      </c>
      <c r="L188" s="267">
        <f t="shared" si="43"/>
        <v>-0.37337291939030148</v>
      </c>
      <c r="M188" s="267">
        <f t="shared" si="44"/>
        <v>-0.64322008190318769</v>
      </c>
    </row>
    <row r="189" spans="1:14" x14ac:dyDescent="0.25">
      <c r="B189" s="141" t="s">
        <v>147</v>
      </c>
      <c r="C189" s="266">
        <v>7.1129633261423812</v>
      </c>
      <c r="D189" s="267">
        <v>-3.5058932435667458</v>
      </c>
      <c r="E189" s="266" t="s">
        <v>518</v>
      </c>
      <c r="F189" s="267" t="str">
        <f t="shared" si="42"/>
        <v>-</v>
      </c>
      <c r="G189" s="266">
        <v>3.1728286384976525</v>
      </c>
      <c r="H189" s="267" t="str">
        <f t="shared" si="40"/>
        <v>-</v>
      </c>
      <c r="I189" s="266">
        <v>6.1248983574564972</v>
      </c>
      <c r="J189" s="267">
        <f t="shared" si="41"/>
        <v>2.9520697189588447</v>
      </c>
      <c r="K189" s="266">
        <v>6.0671303785182786</v>
      </c>
      <c r="L189" s="267">
        <f t="shared" si="43"/>
        <v>-5.7767978938218612E-2</v>
      </c>
      <c r="M189" s="267">
        <f t="shared" si="44"/>
        <v>-1.0458329476241026</v>
      </c>
    </row>
    <row r="190" spans="1:14" x14ac:dyDescent="0.25">
      <c r="B190" s="141" t="s">
        <v>149</v>
      </c>
      <c r="C190" s="266">
        <v>7.1628139032097122</v>
      </c>
      <c r="D190" s="267">
        <v>-2.01601644961774</v>
      </c>
      <c r="E190" s="266" t="s">
        <v>518</v>
      </c>
      <c r="F190" s="267" t="str">
        <f t="shared" si="42"/>
        <v>-</v>
      </c>
      <c r="G190" s="266">
        <v>4.2888365837256224</v>
      </c>
      <c r="H190" s="267" t="str">
        <f t="shared" si="40"/>
        <v>-</v>
      </c>
      <c r="I190" s="266">
        <v>6.6080863402061851</v>
      </c>
      <c r="J190" s="267">
        <f t="shared" si="41"/>
        <v>2.3192497564805628</v>
      </c>
      <c r="K190" s="266"/>
      <c r="L190" s="267"/>
      <c r="M190" s="267"/>
    </row>
    <row r="191" spans="1:14" x14ac:dyDescent="0.25">
      <c r="B191" s="141" t="s">
        <v>151</v>
      </c>
      <c r="C191" s="266">
        <v>8.5445669291338575</v>
      </c>
      <c r="D191" s="267">
        <v>-1.4214363876157279</v>
      </c>
      <c r="E191" s="266">
        <v>6.2737795671867138</v>
      </c>
      <c r="F191" s="267">
        <f t="shared" si="42"/>
        <v>-2.2707873619471437</v>
      </c>
      <c r="G191" s="266">
        <v>4.8560525757896968</v>
      </c>
      <c r="H191" s="267">
        <f t="shared" si="40"/>
        <v>-1.417726991397017</v>
      </c>
      <c r="I191" s="266">
        <v>7.5785000745489786</v>
      </c>
      <c r="J191" s="267">
        <f t="shared" si="41"/>
        <v>2.7224474987592817</v>
      </c>
      <c r="K191" s="266"/>
      <c r="L191" s="267"/>
      <c r="M191" s="267"/>
    </row>
    <row r="192" spans="1:14" x14ac:dyDescent="0.25">
      <c r="B192" s="141" t="s">
        <v>153</v>
      </c>
      <c r="C192" s="266">
        <v>8.7439999999999998</v>
      </c>
      <c r="D192" s="267">
        <v>0.65589050470487642</v>
      </c>
      <c r="E192" s="266">
        <v>5.0259358942989971</v>
      </c>
      <c r="F192" s="267">
        <f t="shared" si="42"/>
        <v>-3.7180641057010027</v>
      </c>
      <c r="G192" s="266">
        <v>7.1981012658227845</v>
      </c>
      <c r="H192" s="267">
        <f t="shared" si="40"/>
        <v>2.1721653715237874</v>
      </c>
      <c r="I192" s="266">
        <v>8.0057211683227951</v>
      </c>
      <c r="J192" s="267">
        <f t="shared" si="41"/>
        <v>0.80761990250001059</v>
      </c>
      <c r="K192" s="266"/>
      <c r="L192" s="267"/>
      <c r="M192" s="267"/>
    </row>
    <row r="193" spans="2:14" x14ac:dyDescent="0.25">
      <c r="B193" s="141" t="s">
        <v>155</v>
      </c>
      <c r="C193" s="266">
        <v>8.2130885873902635</v>
      </c>
      <c r="D193" s="267">
        <v>0.88267681295666023</v>
      </c>
      <c r="E193" s="266">
        <v>3.551852915828785</v>
      </c>
      <c r="F193" s="267">
        <f t="shared" si="42"/>
        <v>-4.661235671561478</v>
      </c>
      <c r="G193" s="266">
        <v>6.8196319018404905</v>
      </c>
      <c r="H193" s="267">
        <f t="shared" si="40"/>
        <v>3.2677789860117055</v>
      </c>
      <c r="I193" s="266">
        <v>6.2703325650312811</v>
      </c>
      <c r="J193" s="267">
        <f t="shared" si="41"/>
        <v>-0.54929933680920939</v>
      </c>
      <c r="K193" s="266"/>
      <c r="L193" s="267"/>
      <c r="M193" s="267"/>
    </row>
    <row r="194" spans="2:14" x14ac:dyDescent="0.25">
      <c r="B194" s="141" t="s">
        <v>157</v>
      </c>
      <c r="C194" s="266">
        <v>7.1731320754716981</v>
      </c>
      <c r="D194" s="267">
        <v>-0.23681087481355068</v>
      </c>
      <c r="E194" s="266">
        <v>3.4182580344666977</v>
      </c>
      <c r="F194" s="267">
        <f t="shared" si="42"/>
        <v>-3.7548740410050003</v>
      </c>
      <c r="G194" s="266">
        <v>6.5321403991741223</v>
      </c>
      <c r="H194" s="267">
        <f t="shared" si="40"/>
        <v>3.1138823647074245</v>
      </c>
      <c r="I194" s="266">
        <v>6.5184312638580932</v>
      </c>
      <c r="J194" s="267">
        <f t="shared" si="41"/>
        <v>-1.370913531602902E-2</v>
      </c>
      <c r="K194" s="266"/>
      <c r="L194" s="267"/>
      <c r="M194" s="267"/>
    </row>
    <row r="195" spans="2:14" x14ac:dyDescent="0.25">
      <c r="B195" s="141" t="s">
        <v>159</v>
      </c>
      <c r="C195" s="266">
        <v>7.3210212765957445</v>
      </c>
      <c r="D195" s="267">
        <v>-0.91304222328119433</v>
      </c>
      <c r="E195" s="266">
        <v>4.4590654205607478</v>
      </c>
      <c r="F195" s="267">
        <f t="shared" si="42"/>
        <v>-2.8619558560349967</v>
      </c>
      <c r="G195" s="266">
        <v>6.5647596092858045</v>
      </c>
      <c r="H195" s="267">
        <f t="shared" si="40"/>
        <v>2.1056941887250566</v>
      </c>
      <c r="I195" s="266">
        <v>6.5353455123113582</v>
      </c>
      <c r="J195" s="267">
        <f t="shared" si="41"/>
        <v>-2.9414096974446302E-2</v>
      </c>
      <c r="K195" s="266"/>
      <c r="L195" s="267"/>
      <c r="M195" s="267"/>
    </row>
    <row r="196" spans="2:14" x14ac:dyDescent="0.25">
      <c r="B196" s="141" t="s">
        <v>161</v>
      </c>
      <c r="C196" s="266">
        <v>7.487851971037812</v>
      </c>
      <c r="D196" s="267">
        <v>0.17076619769988532</v>
      </c>
      <c r="E196" s="266">
        <v>5.0693027210884356</v>
      </c>
      <c r="F196" s="267">
        <f t="shared" si="42"/>
        <v>-2.4185492499493764</v>
      </c>
      <c r="G196" s="266">
        <v>6.7303352412101392</v>
      </c>
      <c r="H196" s="267">
        <f t="shared" si="40"/>
        <v>1.6610325201217035</v>
      </c>
      <c r="I196" s="266">
        <v>6.7456112852664578</v>
      </c>
      <c r="J196" s="267">
        <f t="shared" si="41"/>
        <v>1.5276044056318661E-2</v>
      </c>
      <c r="K196" s="266"/>
      <c r="L196" s="267"/>
      <c r="M196" s="267"/>
    </row>
    <row r="197" spans="2:14" ht="15.75" x14ac:dyDescent="0.25">
      <c r="B197" s="144" t="s">
        <v>121</v>
      </c>
      <c r="C197" s="268">
        <v>7.70097224830615</v>
      </c>
      <c r="D197" s="269">
        <v>-0.5940106450834568</v>
      </c>
      <c r="E197" s="268">
        <v>5.789220489977728</v>
      </c>
      <c r="F197" s="269">
        <f t="shared" si="42"/>
        <v>-1.911751758328422</v>
      </c>
      <c r="G197" s="268">
        <v>5.6674455150738181</v>
      </c>
      <c r="H197" s="269">
        <f t="shared" si="40"/>
        <v>-0.12177497490390987</v>
      </c>
      <c r="I197" s="268">
        <v>6.8736041326668298</v>
      </c>
      <c r="J197" s="269">
        <f t="shared" si="41"/>
        <v>1.2061586175930117</v>
      </c>
      <c r="K197" s="268">
        <v>6.404392492392974</v>
      </c>
      <c r="L197" s="269">
        <v>-0.42506535198885675</v>
      </c>
      <c r="M197" s="269">
        <v>-1.1308483922902894</v>
      </c>
    </row>
    <row r="198" spans="2:14" ht="6" customHeight="1" x14ac:dyDescent="0.25"/>
    <row r="199" spans="2:14" x14ac:dyDescent="0.25">
      <c r="B199" s="49" t="s">
        <v>108</v>
      </c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</row>
    <row r="202" spans="2:14" ht="48.75" customHeight="1" thickBot="1" x14ac:dyDescent="0.3">
      <c r="B202" s="307" t="s">
        <v>455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264"/>
      <c r="D203" s="264"/>
      <c r="E203" s="264"/>
      <c r="F203" s="264"/>
      <c r="G203" s="264"/>
      <c r="H203" s="264"/>
      <c r="I203" s="264"/>
      <c r="J203" s="264"/>
      <c r="K203" s="94"/>
      <c r="L203" s="94"/>
      <c r="N203" s="1" t="s">
        <v>198</v>
      </c>
    </row>
    <row r="204" spans="2:14" ht="22.5" thickTop="1" thickBot="1" x14ac:dyDescent="0.3">
      <c r="B204" s="13"/>
      <c r="C204" s="334" t="s">
        <v>116</v>
      </c>
      <c r="D204" s="335"/>
      <c r="E204" s="335"/>
      <c r="F204" s="335"/>
      <c r="G204" s="335"/>
      <c r="H204" s="335"/>
      <c r="I204" s="335"/>
      <c r="J204" s="335"/>
      <c r="K204" s="335"/>
      <c r="L204" s="335"/>
      <c r="M204" s="336"/>
    </row>
    <row r="205" spans="2:14" ht="22.5" thickTop="1" thickBot="1" x14ac:dyDescent="0.3">
      <c r="B205" s="13"/>
      <c r="C205" s="337">
        <v>2019</v>
      </c>
      <c r="D205" s="338"/>
      <c r="E205" s="339" t="s">
        <v>250</v>
      </c>
      <c r="F205" s="338"/>
      <c r="G205" s="339" t="s">
        <v>249</v>
      </c>
      <c r="H205" s="338"/>
      <c r="I205" s="339">
        <v>2022</v>
      </c>
      <c r="J205" s="338"/>
      <c r="K205" s="339">
        <v>2023</v>
      </c>
      <c r="L205" s="340"/>
      <c r="M205" s="341"/>
    </row>
    <row r="206" spans="2:14" ht="16.5" thickTop="1" thickBot="1" x14ac:dyDescent="0.3">
      <c r="B206" s="16"/>
      <c r="C206" s="272" t="s">
        <v>135</v>
      </c>
      <c r="D206" s="273" t="s">
        <v>529</v>
      </c>
      <c r="E206" s="274" t="s">
        <v>135</v>
      </c>
      <c r="F206" s="273" t="s">
        <v>530</v>
      </c>
      <c r="G206" s="274" t="s">
        <v>135</v>
      </c>
      <c r="H206" s="273" t="s">
        <v>531</v>
      </c>
      <c r="I206" s="274" t="s">
        <v>135</v>
      </c>
      <c r="J206" s="273" t="s">
        <v>453</v>
      </c>
      <c r="K206" s="274" t="s">
        <v>135</v>
      </c>
      <c r="L206" s="273" t="s">
        <v>453</v>
      </c>
      <c r="M206" s="273" t="s">
        <v>454</v>
      </c>
    </row>
    <row r="207" spans="2:14" x14ac:dyDescent="0.25">
      <c r="B207" s="141" t="s">
        <v>139</v>
      </c>
      <c r="C207" s="266">
        <v>9.3705927607753363</v>
      </c>
      <c r="D207" s="267">
        <v>2.6657699434132098E-2</v>
      </c>
      <c r="E207" s="266">
        <v>9.3892540613094884</v>
      </c>
      <c r="F207" s="267">
        <f>IFERROR(E207-C207,"-")</f>
        <v>1.8661300534152048E-2</v>
      </c>
      <c r="G207" s="266">
        <v>6.9674397174013212</v>
      </c>
      <c r="H207" s="267">
        <f t="shared" ref="H207:H219" si="45">IFERROR(G207-E207,"-")</f>
        <v>-2.4218143439081672</v>
      </c>
      <c r="I207" s="266">
        <v>9.0404257222073152</v>
      </c>
      <c r="J207" s="267">
        <f t="shared" ref="J207:J219" si="46">IFERROR(I207-G207,"-")</f>
        <v>2.072986004805994</v>
      </c>
      <c r="K207" s="266">
        <v>9.3623068242013865</v>
      </c>
      <c r="L207" s="267">
        <f>IFERROR(K207-I207,"-")</f>
        <v>0.32188110199407127</v>
      </c>
      <c r="M207" s="267">
        <f>IFERROR(K207-C207,"-")</f>
        <v>-8.2859365739498259E-3</v>
      </c>
    </row>
    <row r="208" spans="2:14" x14ac:dyDescent="0.25">
      <c r="B208" s="141" t="s">
        <v>141</v>
      </c>
      <c r="C208" s="266">
        <v>8.8063902476900378</v>
      </c>
      <c r="D208" s="267">
        <v>7.4519426077499062E-2</v>
      </c>
      <c r="E208" s="266">
        <v>8.9311377835589987</v>
      </c>
      <c r="F208" s="267">
        <f t="shared" ref="F208:F219" si="47">IFERROR(E208-C208,"-")</f>
        <v>0.12474753586896092</v>
      </c>
      <c r="G208" s="266">
        <v>5.2758103587495677</v>
      </c>
      <c r="H208" s="267">
        <f t="shared" si="45"/>
        <v>-3.655327424809431</v>
      </c>
      <c r="I208" s="266">
        <v>8.1338782924613984</v>
      </c>
      <c r="J208" s="267">
        <f t="shared" si="46"/>
        <v>2.8580679337118307</v>
      </c>
      <c r="K208" s="266">
        <v>8.9256651849331092</v>
      </c>
      <c r="L208" s="267">
        <f t="shared" ref="L208:L211" si="48">IFERROR(K208-I208,"-")</f>
        <v>0.79178689247171086</v>
      </c>
      <c r="M208" s="267">
        <f t="shared" ref="M208:M211" si="49">IFERROR(K208-C208,"-")</f>
        <v>0.11927493724307148</v>
      </c>
    </row>
    <row r="209" spans="2:14" x14ac:dyDescent="0.25">
      <c r="B209" s="141" t="s">
        <v>143</v>
      </c>
      <c r="C209" s="266">
        <v>7.6891014578505334</v>
      </c>
      <c r="D209" s="267">
        <v>-2.7771439794829433E-2</v>
      </c>
      <c r="E209" s="266">
        <v>10.04483502363361</v>
      </c>
      <c r="F209" s="267">
        <f t="shared" si="47"/>
        <v>2.3557335657830762</v>
      </c>
      <c r="G209" s="266">
        <v>5.2814184636118595</v>
      </c>
      <c r="H209" s="267">
        <f t="shared" si="45"/>
        <v>-4.7634165600217502</v>
      </c>
      <c r="I209" s="266">
        <v>7.8277350511623833</v>
      </c>
      <c r="J209" s="267">
        <f t="shared" si="46"/>
        <v>2.5463165875505238</v>
      </c>
      <c r="K209" s="266">
        <v>7.7811265701170695</v>
      </c>
      <c r="L209" s="267">
        <f t="shared" si="48"/>
        <v>-4.6608481045313788E-2</v>
      </c>
      <c r="M209" s="267">
        <f t="shared" si="49"/>
        <v>9.2025112266536091E-2</v>
      </c>
    </row>
    <row r="210" spans="2:14" x14ac:dyDescent="0.25">
      <c r="B210" s="141" t="s">
        <v>145</v>
      </c>
      <c r="C210" s="266">
        <v>6.7830755590582212</v>
      </c>
      <c r="D210" s="267">
        <v>-0.67639953432094746</v>
      </c>
      <c r="E210" s="266" t="s">
        <v>518</v>
      </c>
      <c r="F210" s="267" t="str">
        <f t="shared" si="47"/>
        <v>-</v>
      </c>
      <c r="G210" s="266">
        <v>4.8381161007667028</v>
      </c>
      <c r="H210" s="267" t="str">
        <f t="shared" si="45"/>
        <v>-</v>
      </c>
      <c r="I210" s="266">
        <v>6.8792495280950297</v>
      </c>
      <c r="J210" s="267">
        <f t="shared" si="46"/>
        <v>2.0411334273283268</v>
      </c>
      <c r="K210" s="266">
        <v>6.9401868476753519</v>
      </c>
      <c r="L210" s="267">
        <f t="shared" si="48"/>
        <v>6.0937319580322225E-2</v>
      </c>
      <c r="M210" s="267">
        <f t="shared" si="49"/>
        <v>0.15711128861713064</v>
      </c>
    </row>
    <row r="211" spans="2:14" x14ac:dyDescent="0.25">
      <c r="B211" s="141" t="s">
        <v>147</v>
      </c>
      <c r="C211" s="266">
        <v>6.9914532920652785</v>
      </c>
      <c r="D211" s="267">
        <v>-0.63756660207598781</v>
      </c>
      <c r="E211" s="266" t="s">
        <v>518</v>
      </c>
      <c r="F211" s="267" t="str">
        <f t="shared" si="47"/>
        <v>-</v>
      </c>
      <c r="G211" s="266">
        <v>4.2073150176976233</v>
      </c>
      <c r="H211" s="267" t="str">
        <f t="shared" si="45"/>
        <v>-</v>
      </c>
      <c r="I211" s="266">
        <v>7.1747967479674797</v>
      </c>
      <c r="J211" s="267">
        <f t="shared" si="46"/>
        <v>2.9674817302698564</v>
      </c>
      <c r="K211" s="266">
        <v>7.721641329872698</v>
      </c>
      <c r="L211" s="267">
        <f t="shared" si="48"/>
        <v>0.54684458190521834</v>
      </c>
      <c r="M211" s="267">
        <f t="shared" si="49"/>
        <v>0.73018803780741948</v>
      </c>
    </row>
    <row r="212" spans="2:14" x14ac:dyDescent="0.25">
      <c r="B212" s="141" t="s">
        <v>149</v>
      </c>
      <c r="C212" s="266">
        <v>7.4237723545104242</v>
      </c>
      <c r="D212" s="267">
        <v>0.39482954431900197</v>
      </c>
      <c r="E212" s="266" t="s">
        <v>518</v>
      </c>
      <c r="F212" s="267" t="str">
        <f t="shared" si="47"/>
        <v>-</v>
      </c>
      <c r="G212" s="266">
        <v>5.1742054981477867</v>
      </c>
      <c r="H212" s="267" t="str">
        <f t="shared" si="45"/>
        <v>-</v>
      </c>
      <c r="I212" s="266">
        <v>6.9609022871637913</v>
      </c>
      <c r="J212" s="267">
        <f t="shared" si="46"/>
        <v>1.7866967890160046</v>
      </c>
      <c r="K212" s="266"/>
      <c r="L212" s="267"/>
      <c r="M212" s="267"/>
    </row>
    <row r="213" spans="2:14" x14ac:dyDescent="0.25">
      <c r="B213" s="141" t="s">
        <v>151</v>
      </c>
      <c r="C213" s="266">
        <v>8.2583329400846264</v>
      </c>
      <c r="D213" s="267">
        <v>0.5851380835069806</v>
      </c>
      <c r="E213" s="266" t="s">
        <v>518</v>
      </c>
      <c r="F213" s="267" t="str">
        <f t="shared" si="47"/>
        <v>-</v>
      </c>
      <c r="G213" s="266">
        <v>6.4211948262470031</v>
      </c>
      <c r="H213" s="267" t="str">
        <f t="shared" si="45"/>
        <v>-</v>
      </c>
      <c r="I213" s="266">
        <v>7.3003359210505163</v>
      </c>
      <c r="J213" s="267">
        <f t="shared" si="46"/>
        <v>0.87914109480351321</v>
      </c>
      <c r="K213" s="266"/>
      <c r="L213" s="267"/>
      <c r="M213" s="267"/>
    </row>
    <row r="214" spans="2:14" x14ac:dyDescent="0.25">
      <c r="B214" s="141" t="s">
        <v>153</v>
      </c>
      <c r="C214" s="266">
        <v>8.3282923299565841</v>
      </c>
      <c r="D214" s="267">
        <v>0.19852926601630472</v>
      </c>
      <c r="E214" s="266" t="s">
        <v>518</v>
      </c>
      <c r="F214" s="267" t="str">
        <f t="shared" si="47"/>
        <v>-</v>
      </c>
      <c r="G214" s="266">
        <v>6.857538301312796</v>
      </c>
      <c r="H214" s="267" t="str">
        <f t="shared" si="45"/>
        <v>-</v>
      </c>
      <c r="I214" s="266">
        <v>7.9892656391659109</v>
      </c>
      <c r="J214" s="267">
        <f t="shared" si="46"/>
        <v>1.131727337853115</v>
      </c>
      <c r="K214" s="266"/>
      <c r="L214" s="267"/>
      <c r="M214" s="267"/>
    </row>
    <row r="215" spans="2:14" x14ac:dyDescent="0.25">
      <c r="B215" s="141" t="s">
        <v>155</v>
      </c>
      <c r="C215" s="266">
        <v>8.2220003328340816</v>
      </c>
      <c r="D215" s="267">
        <v>0.24528017419121095</v>
      </c>
      <c r="E215" s="266" t="s">
        <v>518</v>
      </c>
      <c r="F215" s="267" t="str">
        <f t="shared" si="47"/>
        <v>-</v>
      </c>
      <c r="G215" s="266">
        <v>7.1567819107404977</v>
      </c>
      <c r="H215" s="267" t="str">
        <f t="shared" si="45"/>
        <v>-</v>
      </c>
      <c r="I215" s="266">
        <v>7.4074122321370419</v>
      </c>
      <c r="J215" s="267">
        <f t="shared" si="46"/>
        <v>0.25063032139654418</v>
      </c>
      <c r="K215" s="266"/>
      <c r="L215" s="267"/>
      <c r="M215" s="267"/>
    </row>
    <row r="216" spans="2:14" x14ac:dyDescent="0.25">
      <c r="B216" s="141" t="s">
        <v>157</v>
      </c>
      <c r="C216" s="266">
        <v>7.7553727730970099</v>
      </c>
      <c r="D216" s="267">
        <v>0.2167142989546651</v>
      </c>
      <c r="E216" s="266" t="s">
        <v>518</v>
      </c>
      <c r="F216" s="267" t="str">
        <f t="shared" si="47"/>
        <v>-</v>
      </c>
      <c r="G216" s="266">
        <v>6.9458601060321028</v>
      </c>
      <c r="H216" s="267" t="str">
        <f t="shared" si="45"/>
        <v>-</v>
      </c>
      <c r="I216" s="266">
        <v>7.2019665990323087</v>
      </c>
      <c r="J216" s="267">
        <f t="shared" si="46"/>
        <v>0.25610649300020594</v>
      </c>
      <c r="K216" s="266"/>
      <c r="L216" s="267"/>
      <c r="M216" s="267"/>
    </row>
    <row r="217" spans="2:14" x14ac:dyDescent="0.25">
      <c r="B217" s="141" t="s">
        <v>159</v>
      </c>
      <c r="C217" s="266">
        <v>8.2210483777854755</v>
      </c>
      <c r="D217" s="267">
        <v>0.20397378969495783</v>
      </c>
      <c r="E217" s="266" t="s">
        <v>518</v>
      </c>
      <c r="F217" s="267" t="str">
        <f t="shared" si="47"/>
        <v>-</v>
      </c>
      <c r="G217" s="266">
        <v>8.0739229505590586</v>
      </c>
      <c r="H217" s="267" t="str">
        <f t="shared" si="45"/>
        <v>-</v>
      </c>
      <c r="I217" s="266">
        <v>7.9340364491960953</v>
      </c>
      <c r="J217" s="267">
        <f t="shared" si="46"/>
        <v>-0.13988650136296332</v>
      </c>
      <c r="K217" s="266"/>
      <c r="L217" s="267"/>
      <c r="M217" s="267"/>
    </row>
    <row r="218" spans="2:14" x14ac:dyDescent="0.25">
      <c r="B218" s="141" t="s">
        <v>161</v>
      </c>
      <c r="C218" s="266">
        <v>8.4573499041156506</v>
      </c>
      <c r="D218" s="267">
        <v>0.6710620216107035</v>
      </c>
      <c r="E218" s="266" t="s">
        <v>518</v>
      </c>
      <c r="F218" s="267" t="str">
        <f t="shared" si="47"/>
        <v>-</v>
      </c>
      <c r="G218" s="266">
        <v>7.9240227321011263</v>
      </c>
      <c r="H218" s="267" t="str">
        <f t="shared" si="45"/>
        <v>-</v>
      </c>
      <c r="I218" s="266">
        <v>8.0182658584548019</v>
      </c>
      <c r="J218" s="267">
        <f t="shared" si="46"/>
        <v>9.4243126353675599E-2</v>
      </c>
      <c r="K218" s="266"/>
      <c r="L218" s="267"/>
      <c r="M218" s="267"/>
    </row>
    <row r="219" spans="2:14" ht="15.75" x14ac:dyDescent="0.25">
      <c r="B219" s="144" t="s">
        <v>121</v>
      </c>
      <c r="C219" s="268">
        <v>8.0045805740311788</v>
      </c>
      <c r="D219" s="269">
        <v>0.1138617634214576</v>
      </c>
      <c r="E219" s="268" t="s">
        <v>518</v>
      </c>
      <c r="F219" s="269" t="str">
        <f t="shared" si="47"/>
        <v>-</v>
      </c>
      <c r="G219" s="268">
        <v>6.6710822192240071</v>
      </c>
      <c r="H219" s="269" t="str">
        <f t="shared" si="45"/>
        <v>-</v>
      </c>
      <c r="I219" s="268">
        <v>7.6034957930657221</v>
      </c>
      <c r="J219" s="269">
        <f t="shared" si="46"/>
        <v>0.93241357384171497</v>
      </c>
      <c r="K219" s="268">
        <v>8.0869239895659799</v>
      </c>
      <c r="L219" s="269">
        <v>0.3843126409565043</v>
      </c>
      <c r="M219" s="269">
        <v>0.21323387376692438</v>
      </c>
    </row>
    <row r="220" spans="2:14" ht="6" customHeight="1" x14ac:dyDescent="0.25"/>
    <row r="221" spans="2:14" x14ac:dyDescent="0.25">
      <c r="B221" s="49" t="s">
        <v>108</v>
      </c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</row>
    <row r="222" spans="2:14" x14ac:dyDescent="0.25">
      <c r="K222" s="271"/>
      <c r="M222" s="271"/>
    </row>
    <row r="224" spans="2:14" ht="48.75" customHeight="1" thickBot="1" x14ac:dyDescent="0.3">
      <c r="B224" s="307" t="s">
        <v>456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264"/>
      <c r="D225" s="264"/>
      <c r="E225" s="264"/>
      <c r="F225" s="264"/>
      <c r="G225" s="264"/>
      <c r="H225" s="264"/>
      <c r="I225" s="264"/>
      <c r="J225" s="264"/>
      <c r="K225" s="94"/>
      <c r="L225" s="94"/>
      <c r="N225" s="1" t="s">
        <v>202</v>
      </c>
    </row>
    <row r="226" spans="2:14" ht="22.5" thickTop="1" thickBot="1" x14ac:dyDescent="0.3">
      <c r="B226" s="13"/>
      <c r="C226" s="334" t="s">
        <v>117</v>
      </c>
      <c r="D226" s="335"/>
      <c r="E226" s="335"/>
      <c r="F226" s="335"/>
      <c r="G226" s="335"/>
      <c r="H226" s="335"/>
      <c r="I226" s="335"/>
      <c r="J226" s="335"/>
      <c r="K226" s="335"/>
      <c r="L226" s="335"/>
      <c r="M226" s="336"/>
    </row>
    <row r="227" spans="2:14" ht="22.5" thickTop="1" thickBot="1" x14ac:dyDescent="0.3">
      <c r="B227" s="13"/>
      <c r="C227" s="337">
        <v>2019</v>
      </c>
      <c r="D227" s="338"/>
      <c r="E227" s="339" t="s">
        <v>250</v>
      </c>
      <c r="F227" s="338"/>
      <c r="G227" s="339" t="s">
        <v>249</v>
      </c>
      <c r="H227" s="338"/>
      <c r="I227" s="339">
        <v>2022</v>
      </c>
      <c r="J227" s="338"/>
      <c r="K227" s="339">
        <v>2023</v>
      </c>
      <c r="L227" s="340"/>
      <c r="M227" s="341"/>
    </row>
    <row r="228" spans="2:14" ht="16.5" thickTop="1" thickBot="1" x14ac:dyDescent="0.3">
      <c r="B228" s="16"/>
      <c r="C228" s="272" t="s">
        <v>135</v>
      </c>
      <c r="D228" s="273" t="s">
        <v>529</v>
      </c>
      <c r="E228" s="274" t="s">
        <v>135</v>
      </c>
      <c r="F228" s="273" t="s">
        <v>530</v>
      </c>
      <c r="G228" s="274" t="s">
        <v>135</v>
      </c>
      <c r="H228" s="273" t="s">
        <v>531</v>
      </c>
      <c r="I228" s="274" t="s">
        <v>135</v>
      </c>
      <c r="J228" s="273" t="s">
        <v>453</v>
      </c>
      <c r="K228" s="274" t="s">
        <v>135</v>
      </c>
      <c r="L228" s="273" t="s">
        <v>453</v>
      </c>
      <c r="M228" s="273" t="s">
        <v>454</v>
      </c>
    </row>
    <row r="229" spans="2:14" x14ac:dyDescent="0.25">
      <c r="B229" s="141" t="s">
        <v>139</v>
      </c>
      <c r="C229" s="266">
        <v>9.0054536625452908</v>
      </c>
      <c r="D229" s="267">
        <v>-0.37688251979089138</v>
      </c>
      <c r="E229" s="266">
        <v>9.2023640277834193</v>
      </c>
      <c r="F229" s="267">
        <f>IFERROR(E229-C229,"-")</f>
        <v>0.19691036523812855</v>
      </c>
      <c r="G229" s="266">
        <v>8.3245614035087723</v>
      </c>
      <c r="H229" s="267">
        <f t="shared" ref="H229:H241" si="50">IFERROR(G229-E229,"-")</f>
        <v>-0.87780262427464706</v>
      </c>
      <c r="I229" s="266">
        <v>8.5421562564419702</v>
      </c>
      <c r="J229" s="267">
        <f t="shared" ref="J229:J241" si="51">IFERROR(I229-G229,"-")</f>
        <v>0.21759485293319791</v>
      </c>
      <c r="K229" s="266">
        <v>7.8345320546972115</v>
      </c>
      <c r="L229" s="267">
        <f>IFERROR(K229-I229,"-")</f>
        <v>-0.70762420174475871</v>
      </c>
      <c r="M229" s="267">
        <f>IFERROR(K229-C229,"-")</f>
        <v>-1.1709216078480793</v>
      </c>
    </row>
    <row r="230" spans="2:14" x14ac:dyDescent="0.25">
      <c r="B230" s="141" t="s">
        <v>141</v>
      </c>
      <c r="C230" s="266">
        <v>8.5067675461942063</v>
      </c>
      <c r="D230" s="267">
        <v>-0.49174224413675915</v>
      </c>
      <c r="E230" s="266">
        <v>8.5393301032230884</v>
      </c>
      <c r="F230" s="267">
        <f t="shared" ref="F230:F241" si="52">IFERROR(E230-C230,"-")</f>
        <v>3.2562557028882111E-2</v>
      </c>
      <c r="G230" s="266">
        <v>5.8339965889710061</v>
      </c>
      <c r="H230" s="267">
        <f t="shared" si="50"/>
        <v>-2.7053335142520822</v>
      </c>
      <c r="I230" s="266">
        <v>7.5562582648191805</v>
      </c>
      <c r="J230" s="267">
        <f t="shared" si="51"/>
        <v>1.7222616758481744</v>
      </c>
      <c r="K230" s="266">
        <v>7.7443588076887364</v>
      </c>
      <c r="L230" s="267">
        <f t="shared" ref="L230:L233" si="53">IFERROR(K230-I230,"-")</f>
        <v>0.18810054286955591</v>
      </c>
      <c r="M230" s="267">
        <f t="shared" ref="M230:M233" si="54">IFERROR(K230-C230,"-")</f>
        <v>-0.76240873850546986</v>
      </c>
    </row>
    <row r="231" spans="2:14" x14ac:dyDescent="0.25">
      <c r="B231" s="141" t="s">
        <v>143</v>
      </c>
      <c r="C231" s="266">
        <v>7.2476509046677817</v>
      </c>
      <c r="D231" s="267">
        <v>-0.5513631369308003</v>
      </c>
      <c r="E231" s="266">
        <v>12.031102733270499</v>
      </c>
      <c r="F231" s="267">
        <f t="shared" si="52"/>
        <v>4.7834518286027174</v>
      </c>
      <c r="G231" s="266">
        <v>4.9698795180722888</v>
      </c>
      <c r="H231" s="267">
        <f t="shared" si="50"/>
        <v>-7.0612232151982104</v>
      </c>
      <c r="I231" s="266">
        <v>7.4353063004142141</v>
      </c>
      <c r="J231" s="267">
        <f t="shared" si="51"/>
        <v>2.4654267823419254</v>
      </c>
      <c r="K231" s="266">
        <v>6.6837703527130214</v>
      </c>
      <c r="L231" s="267">
        <f t="shared" si="53"/>
        <v>-0.7515359477011927</v>
      </c>
      <c r="M231" s="267">
        <f t="shared" si="54"/>
        <v>-0.56388055195476028</v>
      </c>
    </row>
    <row r="232" spans="2:14" x14ac:dyDescent="0.25">
      <c r="B232" s="141" t="s">
        <v>145</v>
      </c>
      <c r="C232" s="266">
        <v>7.075300914780934</v>
      </c>
      <c r="D232" s="267">
        <v>-0.44928118944718776</v>
      </c>
      <c r="E232" s="266" t="s">
        <v>518</v>
      </c>
      <c r="F232" s="267" t="str">
        <f t="shared" si="52"/>
        <v>-</v>
      </c>
      <c r="G232" s="266">
        <v>4.5827586206896553</v>
      </c>
      <c r="H232" s="267" t="str">
        <f t="shared" si="50"/>
        <v>-</v>
      </c>
      <c r="I232" s="266">
        <v>6.4463638503177219</v>
      </c>
      <c r="J232" s="267">
        <f t="shared" si="51"/>
        <v>1.8636052296280665</v>
      </c>
      <c r="K232" s="266">
        <v>5.938113116143878</v>
      </c>
      <c r="L232" s="267">
        <f t="shared" si="53"/>
        <v>-0.50825073417384381</v>
      </c>
      <c r="M232" s="267">
        <f t="shared" si="54"/>
        <v>-1.137187798637056</v>
      </c>
    </row>
    <row r="233" spans="2:14" x14ac:dyDescent="0.25">
      <c r="B233" s="141" t="s">
        <v>147</v>
      </c>
      <c r="C233" s="266">
        <v>6.9060379328345221</v>
      </c>
      <c r="D233" s="267">
        <v>-0.56183816066899173</v>
      </c>
      <c r="E233" s="266" t="s">
        <v>518</v>
      </c>
      <c r="F233" s="267" t="str">
        <f t="shared" si="52"/>
        <v>-</v>
      </c>
      <c r="G233" s="266">
        <v>4.5976154992548439</v>
      </c>
      <c r="H233" s="267" t="str">
        <f t="shared" si="50"/>
        <v>-</v>
      </c>
      <c r="I233" s="266">
        <v>6.568483765266607</v>
      </c>
      <c r="J233" s="267">
        <f t="shared" si="51"/>
        <v>1.9708682660117631</v>
      </c>
      <c r="K233" s="266">
        <v>6.4810056789987316</v>
      </c>
      <c r="L233" s="267">
        <f t="shared" si="53"/>
        <v>-8.7478086267875454E-2</v>
      </c>
      <c r="M233" s="267">
        <f t="shared" si="54"/>
        <v>-0.42503225383579046</v>
      </c>
    </row>
    <row r="234" spans="2:14" x14ac:dyDescent="0.25">
      <c r="B234" s="141" t="s">
        <v>149</v>
      </c>
      <c r="C234" s="266">
        <v>7.0511614784162511</v>
      </c>
      <c r="D234" s="267">
        <v>0.37474081951825067</v>
      </c>
      <c r="E234" s="266" t="s">
        <v>518</v>
      </c>
      <c r="F234" s="267" t="str">
        <f t="shared" si="52"/>
        <v>-</v>
      </c>
      <c r="G234" s="266">
        <v>5.3356121814791795</v>
      </c>
      <c r="H234" s="267" t="str">
        <f t="shared" si="50"/>
        <v>-</v>
      </c>
      <c r="I234" s="266">
        <v>7.2321317200947988</v>
      </c>
      <c r="J234" s="267">
        <f t="shared" si="51"/>
        <v>1.8965195386156193</v>
      </c>
      <c r="K234" s="266"/>
      <c r="L234" s="267"/>
      <c r="M234" s="267"/>
    </row>
    <row r="235" spans="2:14" x14ac:dyDescent="0.25">
      <c r="B235" s="141" t="s">
        <v>151</v>
      </c>
      <c r="C235" s="266">
        <v>7.959677419354839</v>
      </c>
      <c r="D235" s="267">
        <v>-0.60065617459877085</v>
      </c>
      <c r="E235" s="266" t="s">
        <v>518</v>
      </c>
      <c r="F235" s="267" t="str">
        <f t="shared" si="52"/>
        <v>-</v>
      </c>
      <c r="G235" s="266">
        <v>5.5065394511149224</v>
      </c>
      <c r="H235" s="267" t="str">
        <f t="shared" si="50"/>
        <v>-</v>
      </c>
      <c r="I235" s="266">
        <v>6.7787752199804459</v>
      </c>
      <c r="J235" s="267">
        <f t="shared" si="51"/>
        <v>1.2722357688655235</v>
      </c>
      <c r="K235" s="266"/>
      <c r="L235" s="267"/>
      <c r="M235" s="267"/>
    </row>
    <row r="236" spans="2:14" x14ac:dyDescent="0.25">
      <c r="B236" s="141" t="s">
        <v>153</v>
      </c>
      <c r="C236" s="266">
        <v>8.1035889328063249</v>
      </c>
      <c r="D236" s="267">
        <v>0.36598784405760032</v>
      </c>
      <c r="E236" s="266" t="s">
        <v>518</v>
      </c>
      <c r="F236" s="267" t="str">
        <f t="shared" si="52"/>
        <v>-</v>
      </c>
      <c r="G236" s="266">
        <v>6.961495946941783</v>
      </c>
      <c r="H236" s="267" t="str">
        <f t="shared" si="50"/>
        <v>-</v>
      </c>
      <c r="I236" s="266">
        <v>6.8252309678460481</v>
      </c>
      <c r="J236" s="267">
        <f t="shared" si="51"/>
        <v>-0.13626497909573487</v>
      </c>
      <c r="K236" s="266"/>
      <c r="L236" s="267"/>
      <c r="M236" s="267"/>
    </row>
    <row r="237" spans="2:14" x14ac:dyDescent="0.25">
      <c r="B237" s="141" t="s">
        <v>155</v>
      </c>
      <c r="C237" s="266">
        <v>7.9421645585065281</v>
      </c>
      <c r="D237" s="267">
        <v>0.29079733582396194</v>
      </c>
      <c r="E237" s="266" t="s">
        <v>518</v>
      </c>
      <c r="F237" s="267" t="str">
        <f t="shared" si="52"/>
        <v>-</v>
      </c>
      <c r="G237" s="266">
        <v>7.4027186883885028</v>
      </c>
      <c r="H237" s="267" t="str">
        <f t="shared" si="50"/>
        <v>-</v>
      </c>
      <c r="I237" s="266">
        <v>6.4915809639040125</v>
      </c>
      <c r="J237" s="267">
        <f t="shared" si="51"/>
        <v>-0.91113772448449026</v>
      </c>
      <c r="K237" s="266"/>
      <c r="L237" s="267"/>
      <c r="M237" s="267"/>
    </row>
    <row r="238" spans="2:14" x14ac:dyDescent="0.25">
      <c r="B238" s="141" t="s">
        <v>157</v>
      </c>
      <c r="C238" s="266">
        <v>7.8703030303030301</v>
      </c>
      <c r="D238" s="267">
        <v>0.4394640280354567</v>
      </c>
      <c r="E238" s="266" t="s">
        <v>518</v>
      </c>
      <c r="F238" s="267" t="str">
        <f t="shared" si="52"/>
        <v>-</v>
      </c>
      <c r="G238" s="266">
        <v>6.8439481665288113</v>
      </c>
      <c r="H238" s="267" t="str">
        <f t="shared" si="50"/>
        <v>-</v>
      </c>
      <c r="I238" s="266">
        <v>7.1003599507435826</v>
      </c>
      <c r="J238" s="267">
        <f t="shared" si="51"/>
        <v>0.25641178421477129</v>
      </c>
      <c r="K238" s="266"/>
      <c r="L238" s="267"/>
      <c r="M238" s="267"/>
    </row>
    <row r="239" spans="2:14" x14ac:dyDescent="0.25">
      <c r="B239" s="141" t="s">
        <v>159</v>
      </c>
      <c r="C239" s="266">
        <v>8.1525449500133043</v>
      </c>
      <c r="D239" s="267">
        <v>0.12807047553883066</v>
      </c>
      <c r="E239" s="266" t="s">
        <v>518</v>
      </c>
      <c r="F239" s="267" t="str">
        <f t="shared" si="52"/>
        <v>-</v>
      </c>
      <c r="G239" s="266">
        <v>7.6478213437720592</v>
      </c>
      <c r="H239" s="267" t="str">
        <f t="shared" si="50"/>
        <v>-</v>
      </c>
      <c r="I239" s="266">
        <v>7.424039607591455</v>
      </c>
      <c r="J239" s="267">
        <f t="shared" si="51"/>
        <v>-0.22378173618060426</v>
      </c>
      <c r="K239" s="266"/>
      <c r="L239" s="267"/>
      <c r="M239" s="267"/>
    </row>
    <row r="240" spans="2:14" x14ac:dyDescent="0.25">
      <c r="B240" s="141" t="s">
        <v>161</v>
      </c>
      <c r="C240" s="266">
        <v>8.4826905204460967</v>
      </c>
      <c r="D240" s="267">
        <v>0.77927321781896097</v>
      </c>
      <c r="E240" s="266" t="s">
        <v>518</v>
      </c>
      <c r="F240" s="267" t="str">
        <f t="shared" si="52"/>
        <v>-</v>
      </c>
      <c r="G240" s="266">
        <v>7.4170022371364652</v>
      </c>
      <c r="H240" s="267" t="str">
        <f t="shared" si="50"/>
        <v>-</v>
      </c>
      <c r="I240" s="266">
        <v>7.4204156800841883</v>
      </c>
      <c r="J240" s="267">
        <f t="shared" si="51"/>
        <v>3.4134429477230555E-3</v>
      </c>
      <c r="K240" s="266"/>
      <c r="L240" s="267"/>
      <c r="M240" s="267"/>
    </row>
    <row r="241" spans="2:14" ht="15.75" x14ac:dyDescent="0.25">
      <c r="B241" s="144" t="s">
        <v>121</v>
      </c>
      <c r="C241" s="268">
        <v>7.8216146249016871</v>
      </c>
      <c r="D241" s="269">
        <v>-7.5762850031042994E-2</v>
      </c>
      <c r="E241" s="268" t="s">
        <v>518</v>
      </c>
      <c r="F241" s="269" t="str">
        <f t="shared" si="52"/>
        <v>-</v>
      </c>
      <c r="G241" s="268">
        <v>6.7410052451341631</v>
      </c>
      <c r="H241" s="269" t="str">
        <f t="shared" si="50"/>
        <v>-</v>
      </c>
      <c r="I241" s="268">
        <v>7.1112230573694131</v>
      </c>
      <c r="J241" s="269">
        <f t="shared" si="51"/>
        <v>0.37021781223524997</v>
      </c>
      <c r="K241" s="268">
        <v>6.921993179438064</v>
      </c>
      <c r="L241" s="269">
        <v>-0.316899986632313</v>
      </c>
      <c r="M241" s="269">
        <v>-0.77125595664882063</v>
      </c>
    </row>
    <row r="242" spans="2:14" ht="6" customHeight="1" x14ac:dyDescent="0.25"/>
    <row r="243" spans="2:14" x14ac:dyDescent="0.25">
      <c r="B243" s="49" t="s">
        <v>108</v>
      </c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</row>
    <row r="244" spans="2:14" x14ac:dyDescent="0.25">
      <c r="K244" s="270"/>
      <c r="M244" s="271"/>
    </row>
    <row r="246" spans="2:14" ht="48.75" customHeight="1" thickBot="1" x14ac:dyDescent="0.3">
      <c r="B246" s="307" t="s">
        <v>457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264"/>
      <c r="D247" s="264"/>
      <c r="E247" s="264"/>
      <c r="F247" s="264"/>
      <c r="G247" s="264"/>
      <c r="H247" s="264"/>
      <c r="I247" s="264"/>
      <c r="J247" s="264"/>
      <c r="K247" s="94"/>
      <c r="L247" s="94"/>
      <c r="N247" s="1" t="s">
        <v>206</v>
      </c>
    </row>
    <row r="248" spans="2:14" ht="22.5" thickTop="1" thickBot="1" x14ac:dyDescent="0.3">
      <c r="B248" s="13"/>
      <c r="C248" s="334" t="s">
        <v>118</v>
      </c>
      <c r="D248" s="335"/>
      <c r="E248" s="335"/>
      <c r="F248" s="335"/>
      <c r="G248" s="335"/>
      <c r="H248" s="335"/>
      <c r="I248" s="335"/>
      <c r="J248" s="335"/>
      <c r="K248" s="335"/>
      <c r="L248" s="335"/>
      <c r="M248" s="336"/>
    </row>
    <row r="249" spans="2:14" ht="22.5" thickTop="1" thickBot="1" x14ac:dyDescent="0.3">
      <c r="B249" s="13"/>
      <c r="C249" s="337">
        <v>2019</v>
      </c>
      <c r="D249" s="338"/>
      <c r="E249" s="339" t="s">
        <v>250</v>
      </c>
      <c r="F249" s="338"/>
      <c r="G249" s="339" t="s">
        <v>249</v>
      </c>
      <c r="H249" s="338"/>
      <c r="I249" s="339">
        <v>2022</v>
      </c>
      <c r="J249" s="338"/>
      <c r="K249" s="339">
        <v>2023</v>
      </c>
      <c r="L249" s="340"/>
      <c r="M249" s="341"/>
    </row>
    <row r="250" spans="2:14" ht="16.5" thickTop="1" thickBot="1" x14ac:dyDescent="0.3">
      <c r="B250" s="16"/>
      <c r="C250" s="272" t="s">
        <v>135</v>
      </c>
      <c r="D250" s="273" t="s">
        <v>529</v>
      </c>
      <c r="E250" s="274" t="s">
        <v>135</v>
      </c>
      <c r="F250" s="273" t="s">
        <v>530</v>
      </c>
      <c r="G250" s="274" t="s">
        <v>135</v>
      </c>
      <c r="H250" s="273" t="s">
        <v>531</v>
      </c>
      <c r="I250" s="274" t="s">
        <v>135</v>
      </c>
      <c r="J250" s="273" t="s">
        <v>453</v>
      </c>
      <c r="K250" s="274" t="s">
        <v>135</v>
      </c>
      <c r="L250" s="273" t="s">
        <v>453</v>
      </c>
      <c r="M250" s="273" t="s">
        <v>454</v>
      </c>
    </row>
    <row r="251" spans="2:14" x14ac:dyDescent="0.25">
      <c r="B251" s="141" t="s">
        <v>139</v>
      </c>
      <c r="C251" s="266">
        <v>9.028450913902903</v>
      </c>
      <c r="D251" s="267">
        <v>-0.68522927226731056</v>
      </c>
      <c r="E251" s="266">
        <v>9.1595081967213119</v>
      </c>
      <c r="F251" s="267">
        <f>IFERROR(E251-C251,"-")</f>
        <v>0.13105728281840889</v>
      </c>
      <c r="G251" s="266">
        <v>7.4646680942184158</v>
      </c>
      <c r="H251" s="267">
        <f t="shared" ref="H251:H263" si="55">IFERROR(G251-E251,"-")</f>
        <v>-1.6948401025028961</v>
      </c>
      <c r="I251" s="266">
        <v>8.1773153575615467</v>
      </c>
      <c r="J251" s="267">
        <f t="shared" ref="J251:J263" si="56">IFERROR(I251-G251,"-")</f>
        <v>0.71264726334313089</v>
      </c>
      <c r="K251" s="266">
        <v>8.4721924496844103</v>
      </c>
      <c r="L251" s="267">
        <f>IFERROR(K251-I251,"-")</f>
        <v>0.29487709212286362</v>
      </c>
      <c r="M251" s="267">
        <f>IFERROR(K251-C251,"-")</f>
        <v>-0.55625846421849268</v>
      </c>
    </row>
    <row r="252" spans="2:14" x14ac:dyDescent="0.25">
      <c r="B252" s="141" t="s">
        <v>141</v>
      </c>
      <c r="C252" s="266">
        <v>9.3932112550245641</v>
      </c>
      <c r="D252" s="267">
        <v>0.66118007195251671</v>
      </c>
      <c r="E252" s="266">
        <v>8.5400563091886355</v>
      </c>
      <c r="F252" s="267">
        <f t="shared" ref="F252:F263" si="57">IFERROR(E252-C252,"-")</f>
        <v>-0.85315494583592866</v>
      </c>
      <c r="G252" s="266">
        <v>6.6320441988950281</v>
      </c>
      <c r="H252" s="267">
        <f t="shared" si="55"/>
        <v>-1.9080121102936074</v>
      </c>
      <c r="I252" s="266">
        <v>7.427726233696383</v>
      </c>
      <c r="J252" s="267">
        <f t="shared" si="56"/>
        <v>0.79568203480135491</v>
      </c>
      <c r="K252" s="266">
        <v>8.0002362669816893</v>
      </c>
      <c r="L252" s="267">
        <f t="shared" ref="L252:L255" si="58">IFERROR(K252-I252,"-")</f>
        <v>0.57251003328530636</v>
      </c>
      <c r="M252" s="267">
        <f t="shared" ref="M252:M255" si="59">IFERROR(K252-C252,"-")</f>
        <v>-1.3929749880428748</v>
      </c>
    </row>
    <row r="253" spans="2:14" x14ac:dyDescent="0.25">
      <c r="B253" s="141" t="s">
        <v>143</v>
      </c>
      <c r="C253" s="266">
        <v>6.8406603055669377</v>
      </c>
      <c r="D253" s="267">
        <v>-0.34744058093574637</v>
      </c>
      <c r="E253" s="266">
        <v>10.070386579139315</v>
      </c>
      <c r="F253" s="267">
        <f t="shared" si="57"/>
        <v>3.2297262735723775</v>
      </c>
      <c r="G253" s="266">
        <v>6.6613149847094801</v>
      </c>
      <c r="H253" s="267">
        <f t="shared" si="55"/>
        <v>-3.4090715944298351</v>
      </c>
      <c r="I253" s="266">
        <v>7.0971967193046881</v>
      </c>
      <c r="J253" s="267">
        <f t="shared" si="56"/>
        <v>0.43588173459520796</v>
      </c>
      <c r="K253" s="266">
        <v>7.2788947314156101</v>
      </c>
      <c r="L253" s="267">
        <f t="shared" si="58"/>
        <v>0.18169801211092196</v>
      </c>
      <c r="M253" s="267">
        <f t="shared" si="59"/>
        <v>0.43823442584867234</v>
      </c>
    </row>
    <row r="254" spans="2:14" x14ac:dyDescent="0.25">
      <c r="B254" s="141" t="s">
        <v>145</v>
      </c>
      <c r="C254" s="266">
        <v>7.389364919354839</v>
      </c>
      <c r="D254" s="267">
        <v>-5.3393103195030989E-2</v>
      </c>
      <c r="E254" s="266" t="s">
        <v>518</v>
      </c>
      <c r="F254" s="267" t="str">
        <f t="shared" si="57"/>
        <v>-</v>
      </c>
      <c r="G254" s="266">
        <v>5.06345957011259</v>
      </c>
      <c r="H254" s="267" t="str">
        <f t="shared" si="55"/>
        <v>-</v>
      </c>
      <c r="I254" s="266">
        <v>6.3673972247438728</v>
      </c>
      <c r="J254" s="267">
        <f t="shared" si="56"/>
        <v>1.3039376546312829</v>
      </c>
      <c r="K254" s="266">
        <v>6.5939413130673419</v>
      </c>
      <c r="L254" s="267">
        <f t="shared" si="58"/>
        <v>0.22654408832346906</v>
      </c>
      <c r="M254" s="267">
        <f t="shared" si="59"/>
        <v>-0.79542360628749709</v>
      </c>
    </row>
    <row r="255" spans="2:14" x14ac:dyDescent="0.25">
      <c r="B255" s="141" t="s">
        <v>147</v>
      </c>
      <c r="C255" s="266">
        <v>5.5616280852368538</v>
      </c>
      <c r="D255" s="267">
        <v>-0.5693704126681185</v>
      </c>
      <c r="E255" s="266" t="s">
        <v>518</v>
      </c>
      <c r="F255" s="267" t="str">
        <f t="shared" si="57"/>
        <v>-</v>
      </c>
      <c r="G255" s="266">
        <v>5.3384703196347028</v>
      </c>
      <c r="H255" s="267" t="str">
        <f t="shared" si="55"/>
        <v>-</v>
      </c>
      <c r="I255" s="266">
        <v>6.176079734219269</v>
      </c>
      <c r="J255" s="267">
        <f t="shared" si="56"/>
        <v>0.83760941458456628</v>
      </c>
      <c r="K255" s="266">
        <v>6.9809770202404504</v>
      </c>
      <c r="L255" s="267">
        <f t="shared" si="58"/>
        <v>0.80489728602118138</v>
      </c>
      <c r="M255" s="267">
        <f t="shared" si="59"/>
        <v>1.4193489350035966</v>
      </c>
    </row>
    <row r="256" spans="2:14" x14ac:dyDescent="0.25">
      <c r="B256" s="141" t="s">
        <v>149</v>
      </c>
      <c r="C256" s="266">
        <v>5.8446588168534541</v>
      </c>
      <c r="D256" s="267">
        <v>0.14052962365447819</v>
      </c>
      <c r="E256" s="266" t="s">
        <v>518</v>
      </c>
      <c r="F256" s="267" t="str">
        <f t="shared" si="57"/>
        <v>-</v>
      </c>
      <c r="G256" s="266">
        <v>5.2675937631689846</v>
      </c>
      <c r="H256" s="267" t="str">
        <f t="shared" si="55"/>
        <v>-</v>
      </c>
      <c r="I256" s="266">
        <v>5.8006571741511497</v>
      </c>
      <c r="J256" s="267">
        <f t="shared" si="56"/>
        <v>0.53306341098216503</v>
      </c>
      <c r="K256" s="266"/>
      <c r="L256" s="267"/>
      <c r="M256" s="267"/>
    </row>
    <row r="257" spans="2:13" x14ac:dyDescent="0.25">
      <c r="B257" s="141" t="s">
        <v>151</v>
      </c>
      <c r="C257" s="266">
        <v>6.2364801792270832</v>
      </c>
      <c r="D257" s="267">
        <v>-1.0951914951788169</v>
      </c>
      <c r="E257" s="266" t="s">
        <v>518</v>
      </c>
      <c r="F257" s="267" t="str">
        <f t="shared" si="57"/>
        <v>-</v>
      </c>
      <c r="G257" s="266">
        <v>6.6844494892167994</v>
      </c>
      <c r="H257" s="267" t="str">
        <f t="shared" si="55"/>
        <v>-</v>
      </c>
      <c r="I257" s="266">
        <v>6.2486119679210361</v>
      </c>
      <c r="J257" s="267">
        <f t="shared" si="56"/>
        <v>-0.43583752129576325</v>
      </c>
      <c r="K257" s="266"/>
      <c r="L257" s="267"/>
      <c r="M257" s="267"/>
    </row>
    <row r="258" spans="2:13" x14ac:dyDescent="0.25">
      <c r="B258" s="141" t="s">
        <v>153</v>
      </c>
      <c r="C258" s="266">
        <v>7.9252712509880006</v>
      </c>
      <c r="D258" s="267">
        <v>0.93292183620067526</v>
      </c>
      <c r="E258" s="266" t="s">
        <v>518</v>
      </c>
      <c r="F258" s="267" t="str">
        <f t="shared" si="57"/>
        <v>-</v>
      </c>
      <c r="G258" s="266">
        <v>7.1927890902297777</v>
      </c>
      <c r="H258" s="267" t="str">
        <f t="shared" si="55"/>
        <v>-</v>
      </c>
      <c r="I258" s="266">
        <v>7.0748574144486689</v>
      </c>
      <c r="J258" s="267">
        <f t="shared" si="56"/>
        <v>-0.11793167578110886</v>
      </c>
      <c r="K258" s="266"/>
      <c r="L258" s="267"/>
      <c r="M258" s="267"/>
    </row>
    <row r="259" spans="2:13" x14ac:dyDescent="0.25">
      <c r="B259" s="141" t="s">
        <v>155</v>
      </c>
      <c r="C259" s="266">
        <v>7.6329511677282378</v>
      </c>
      <c r="D259" s="267">
        <v>0.6351706156405692</v>
      </c>
      <c r="E259" s="266" t="s">
        <v>518</v>
      </c>
      <c r="F259" s="267" t="str">
        <f t="shared" si="57"/>
        <v>-</v>
      </c>
      <c r="G259" s="266">
        <v>7.2236842105263159</v>
      </c>
      <c r="H259" s="267" t="str">
        <f t="shared" si="55"/>
        <v>-</v>
      </c>
      <c r="I259" s="266">
        <v>6.6796864062718742</v>
      </c>
      <c r="J259" s="267">
        <f t="shared" si="56"/>
        <v>-0.54399780425444177</v>
      </c>
      <c r="K259" s="266"/>
      <c r="L259" s="267"/>
      <c r="M259" s="267"/>
    </row>
    <row r="260" spans="2:13" x14ac:dyDescent="0.25">
      <c r="B260" s="141" t="s">
        <v>157</v>
      </c>
      <c r="C260" s="266">
        <v>8.0010934937124105</v>
      </c>
      <c r="D260" s="267">
        <v>0.87617744267144371</v>
      </c>
      <c r="E260" s="266" t="s">
        <v>518</v>
      </c>
      <c r="F260" s="267" t="str">
        <f t="shared" si="57"/>
        <v>-</v>
      </c>
      <c r="G260" s="266">
        <v>6.8118694362017802</v>
      </c>
      <c r="H260" s="267" t="str">
        <f t="shared" si="55"/>
        <v>-</v>
      </c>
      <c r="I260" s="266">
        <v>7.2184328055217213</v>
      </c>
      <c r="J260" s="267">
        <f t="shared" si="56"/>
        <v>0.40656336931994108</v>
      </c>
      <c r="K260" s="266"/>
      <c r="L260" s="267"/>
      <c r="M260" s="267"/>
    </row>
    <row r="261" spans="2:13" x14ac:dyDescent="0.25">
      <c r="B261" s="141" t="s">
        <v>159</v>
      </c>
      <c r="C261" s="266">
        <v>7.9468870346598202</v>
      </c>
      <c r="D261" s="267">
        <v>0.32382239534856527</v>
      </c>
      <c r="E261" s="266" t="s">
        <v>518</v>
      </c>
      <c r="F261" s="267" t="str">
        <f t="shared" si="57"/>
        <v>-</v>
      </c>
      <c r="G261" s="266">
        <v>7.7270553064275038</v>
      </c>
      <c r="H261" s="267" t="str">
        <f t="shared" si="55"/>
        <v>-</v>
      </c>
      <c r="I261" s="266">
        <v>7.0495697491213187</v>
      </c>
      <c r="J261" s="267">
        <f t="shared" si="56"/>
        <v>-0.67748555730618509</v>
      </c>
      <c r="K261" s="266"/>
      <c r="L261" s="267"/>
      <c r="M261" s="267"/>
    </row>
    <row r="262" spans="2:13" x14ac:dyDescent="0.25">
      <c r="B262" s="141" t="s">
        <v>161</v>
      </c>
      <c r="C262" s="266">
        <v>8.4239870089699966</v>
      </c>
      <c r="D262" s="267">
        <v>0.67718482408442693</v>
      </c>
      <c r="E262" s="266" t="s">
        <v>518</v>
      </c>
      <c r="F262" s="267" t="str">
        <f t="shared" si="57"/>
        <v>-</v>
      </c>
      <c r="G262" s="266">
        <v>6.9072194021432596</v>
      </c>
      <c r="H262" s="267" t="str">
        <f t="shared" si="55"/>
        <v>-</v>
      </c>
      <c r="I262" s="266">
        <v>6.9947035118019576</v>
      </c>
      <c r="J262" s="267">
        <f t="shared" si="56"/>
        <v>8.7484109658698017E-2</v>
      </c>
      <c r="K262" s="266"/>
      <c r="L262" s="267"/>
      <c r="M262" s="267"/>
    </row>
    <row r="263" spans="2:13" ht="15.75" x14ac:dyDescent="0.25">
      <c r="B263" s="144" t="s">
        <v>121</v>
      </c>
      <c r="C263" s="268">
        <v>7.4280727143473735</v>
      </c>
      <c r="D263" s="269">
        <v>9.7532130538205308E-2</v>
      </c>
      <c r="E263" s="268" t="s">
        <v>518</v>
      </c>
      <c r="F263" s="269" t="str">
        <f t="shared" si="57"/>
        <v>-</v>
      </c>
      <c r="G263" s="268">
        <v>6.8323432190656712</v>
      </c>
      <c r="H263" s="269" t="str">
        <f t="shared" si="55"/>
        <v>-</v>
      </c>
      <c r="I263" s="268">
        <v>6.8802632895629259</v>
      </c>
      <c r="J263" s="269">
        <f t="shared" si="56"/>
        <v>4.7920070497254663E-2</v>
      </c>
      <c r="K263" s="268">
        <v>7.4591372107214946</v>
      </c>
      <c r="L263" s="269">
        <v>0.38413510155082076</v>
      </c>
      <c r="M263" s="269">
        <v>-6.8519366997086273E-2</v>
      </c>
    </row>
    <row r="264" spans="2:13" ht="6" customHeight="1" x14ac:dyDescent="0.25"/>
    <row r="265" spans="2:13" x14ac:dyDescent="0.25">
      <c r="B265" s="49" t="s">
        <v>108</v>
      </c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3C3E-55DB-41B0-B506-33AF154A75D8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49"/>
    </row>
    <row r="4" spans="1:15" ht="48.75" customHeight="1" thickBot="1" x14ac:dyDescent="0.3">
      <c r="B4" s="307" t="s">
        <v>458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O4" s="1" t="s">
        <v>459</v>
      </c>
    </row>
    <row r="5" spans="1:15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O5" s="1" t="s">
        <v>460</v>
      </c>
    </row>
    <row r="6" spans="1:15" ht="22.5" thickTop="1" thickBot="1" x14ac:dyDescent="0.3">
      <c r="B6" s="13"/>
      <c r="C6" s="317" t="s">
        <v>461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5" ht="22.5" thickTop="1" thickBot="1" x14ac:dyDescent="0.3">
      <c r="B7" s="13"/>
      <c r="C7" s="320">
        <v>2019</v>
      </c>
      <c r="D7" s="321"/>
      <c r="E7" s="322" t="s">
        <v>250</v>
      </c>
      <c r="F7" s="321"/>
      <c r="G7" s="322" t="s">
        <v>249</v>
      </c>
      <c r="H7" s="321"/>
      <c r="I7" s="322">
        <v>2022</v>
      </c>
      <c r="J7" s="321"/>
      <c r="K7" s="322">
        <v>2023</v>
      </c>
      <c r="L7" s="323"/>
      <c r="M7" s="324"/>
    </row>
    <row r="8" spans="1:15" ht="16.5" thickTop="1" thickBot="1" x14ac:dyDescent="0.3">
      <c r="B8" s="16"/>
      <c r="C8" s="137" t="s">
        <v>135</v>
      </c>
      <c r="D8" s="138" t="str">
        <f>CONCATENATE("var ",RIGHT(C7,2),"/",RIGHT(C7-1,2))</f>
        <v>var 19/18</v>
      </c>
      <c r="E8" s="139" t="s">
        <v>135</v>
      </c>
      <c r="F8" s="138" t="str">
        <f>CONCATENATE("var ",RIGHT(E7,2),"/",RIGHT(C7,2))</f>
        <v>var 20/19</v>
      </c>
      <c r="G8" s="139" t="s">
        <v>135</v>
      </c>
      <c r="H8" s="138" t="str">
        <f>CONCATENATE("var ",RIGHT(G7,2),"/",RIGHT(E7,2))</f>
        <v>var 21/20</v>
      </c>
      <c r="I8" s="139" t="s">
        <v>135</v>
      </c>
      <c r="J8" s="138" t="str">
        <f>CONCATENATE("var ",RIGHT(I7,2),"/",RIGHT(G7,2))</f>
        <v>var 22/21</v>
      </c>
      <c r="K8" s="139" t="s">
        <v>135</v>
      </c>
      <c r="L8" s="138" t="str">
        <f>CONCATENATE("var ",RIGHT(K7,2),"/",RIGHT(I7,2))</f>
        <v>var 23/22</v>
      </c>
      <c r="M8" s="138" t="str">
        <f>CONCATENATE("var ",RIGHT(K7,2),"/",RIGHT(C7,2))</f>
        <v>var 23/19</v>
      </c>
    </row>
    <row r="9" spans="1:15" x14ac:dyDescent="0.25">
      <c r="A9" s="1" t="s">
        <v>138</v>
      </c>
      <c r="B9" s="141" t="s">
        <v>139</v>
      </c>
      <c r="C9" s="275">
        <v>0.7147</v>
      </c>
      <c r="D9" s="143"/>
      <c r="E9" s="275">
        <v>0.71560000000000001</v>
      </c>
      <c r="F9" s="143">
        <f t="shared" ref="F9:F21" si="0">IFERROR(E9/C9-1,"-")</f>
        <v>1.2592696236182199E-3</v>
      </c>
      <c r="G9" s="275">
        <v>0.14360000000000001</v>
      </c>
      <c r="H9" s="143">
        <f t="shared" ref="H9:J21" si="1">IFERROR(G9/E9-1,"-")</f>
        <v>-0.79932923420905533</v>
      </c>
      <c r="I9" s="275">
        <v>0.53969999999999996</v>
      </c>
      <c r="J9" s="143">
        <f t="shared" si="1"/>
        <v>2.7583565459610022</v>
      </c>
      <c r="K9" s="275">
        <v>0.74150000000000005</v>
      </c>
      <c r="L9" s="143">
        <f t="shared" ref="L9:L13" si="2">IFERROR(K9/I9-1,"-")</f>
        <v>0.37391143227719126</v>
      </c>
      <c r="M9" s="143">
        <f>IFERROR(K9/C9-1,"-")</f>
        <v>3.7498251014411732E-2</v>
      </c>
    </row>
    <row r="10" spans="1:15" x14ac:dyDescent="0.25">
      <c r="A10" s="1" t="s">
        <v>140</v>
      </c>
      <c r="B10" s="141" t="s">
        <v>141</v>
      </c>
      <c r="C10" s="275">
        <v>0.72450000000000003</v>
      </c>
      <c r="D10" s="143"/>
      <c r="E10" s="275">
        <v>0.72739999999999994</v>
      </c>
      <c r="F10" s="143">
        <f t="shared" si="0"/>
        <v>4.002760524499438E-3</v>
      </c>
      <c r="G10" s="275">
        <v>0.18840000000000001</v>
      </c>
      <c r="H10" s="143">
        <f t="shared" si="1"/>
        <v>-0.74099532581798178</v>
      </c>
      <c r="I10" s="275">
        <v>0.66890000000000005</v>
      </c>
      <c r="J10" s="143">
        <f t="shared" si="1"/>
        <v>2.5504246284501062</v>
      </c>
      <c r="K10" s="275">
        <v>0.79590000000000005</v>
      </c>
      <c r="L10" s="143">
        <f t="shared" si="2"/>
        <v>0.18986395574824333</v>
      </c>
      <c r="M10" s="143">
        <f t="shared" ref="M10:M13" si="3">IFERROR(K10/C10-1,"-")</f>
        <v>9.8550724637681109E-2</v>
      </c>
    </row>
    <row r="11" spans="1:15" x14ac:dyDescent="0.25">
      <c r="A11" s="1" t="s">
        <v>142</v>
      </c>
      <c r="B11" s="141" t="s">
        <v>143</v>
      </c>
      <c r="C11" s="275">
        <v>0.70810000000000006</v>
      </c>
      <c r="D11" s="143"/>
      <c r="E11" s="275">
        <v>0.3125</v>
      </c>
      <c r="F11" s="143">
        <f t="shared" si="0"/>
        <v>-0.55867815280327648</v>
      </c>
      <c r="G11" s="275">
        <v>0.22089999999999999</v>
      </c>
      <c r="H11" s="143">
        <f t="shared" si="1"/>
        <v>-0.29312000000000005</v>
      </c>
      <c r="I11" s="275">
        <v>0.6987000000000001</v>
      </c>
      <c r="J11" s="143">
        <f t="shared" si="1"/>
        <v>2.1629696695337262</v>
      </c>
      <c r="K11" s="275">
        <v>0.74109999999999998</v>
      </c>
      <c r="L11" s="143">
        <f t="shared" si="2"/>
        <v>6.0684127665664667E-2</v>
      </c>
      <c r="M11" s="143">
        <f t="shared" si="3"/>
        <v>4.6603587063973828E-2</v>
      </c>
    </row>
    <row r="12" spans="1:15" x14ac:dyDescent="0.25">
      <c r="A12" s="1" t="s">
        <v>144</v>
      </c>
      <c r="B12" s="141" t="s">
        <v>145</v>
      </c>
      <c r="C12" s="275">
        <v>0.67409999999999992</v>
      </c>
      <c r="D12" s="143"/>
      <c r="E12" s="275">
        <v>0</v>
      </c>
      <c r="F12" s="143">
        <f t="shared" si="0"/>
        <v>-1</v>
      </c>
      <c r="G12" s="275">
        <v>0.25409999999999999</v>
      </c>
      <c r="H12" s="143" t="str">
        <f t="shared" si="1"/>
        <v>-</v>
      </c>
      <c r="I12" s="275">
        <v>0.70400000000000007</v>
      </c>
      <c r="J12" s="143">
        <f t="shared" si="1"/>
        <v>1.7705627705627709</v>
      </c>
      <c r="K12" s="275">
        <v>0.72049999999999992</v>
      </c>
      <c r="L12" s="143">
        <f t="shared" si="2"/>
        <v>2.3437499999999778E-2</v>
      </c>
      <c r="M12" s="143">
        <f t="shared" si="3"/>
        <v>6.8832517430648332E-2</v>
      </c>
    </row>
    <row r="13" spans="1:15" x14ac:dyDescent="0.25">
      <c r="A13" s="1" t="s">
        <v>146</v>
      </c>
      <c r="B13" s="141" t="s">
        <v>147</v>
      </c>
      <c r="C13" s="275">
        <v>0.62780000000000002</v>
      </c>
      <c r="D13" s="143"/>
      <c r="E13" s="275">
        <v>2.6699999999999998E-2</v>
      </c>
      <c r="F13" s="143">
        <f t="shared" si="0"/>
        <v>-0.95747053201656573</v>
      </c>
      <c r="G13" s="275">
        <v>0.28110000000000002</v>
      </c>
      <c r="H13" s="143">
        <f t="shared" si="1"/>
        <v>9.5280898876404514</v>
      </c>
      <c r="I13" s="275">
        <v>0.62519999999999998</v>
      </c>
      <c r="J13" s="143">
        <f t="shared" si="1"/>
        <v>1.2241195304162216</v>
      </c>
      <c r="K13" s="275">
        <v>0.63670000000000004</v>
      </c>
      <c r="L13" s="143">
        <f t="shared" si="2"/>
        <v>1.8394113883557273E-2</v>
      </c>
      <c r="M13" s="143">
        <f t="shared" si="3"/>
        <v>1.4176489327811348E-2</v>
      </c>
    </row>
    <row r="14" spans="1:15" x14ac:dyDescent="0.25">
      <c r="A14" s="1" t="s">
        <v>148</v>
      </c>
      <c r="B14" s="141" t="s">
        <v>149</v>
      </c>
      <c r="C14" s="275">
        <v>0.70180000000000009</v>
      </c>
      <c r="D14" s="143"/>
      <c r="E14" s="275">
        <v>7.46E-2</v>
      </c>
      <c r="F14" s="143">
        <f t="shared" si="0"/>
        <v>-0.89370190937589056</v>
      </c>
      <c r="G14" s="275">
        <v>0.2873</v>
      </c>
      <c r="H14" s="143">
        <f t="shared" si="1"/>
        <v>2.8512064343163539</v>
      </c>
      <c r="I14" s="275">
        <v>0.65620000000000001</v>
      </c>
      <c r="J14" s="143">
        <f t="shared" si="1"/>
        <v>1.2840236686390534</v>
      </c>
      <c r="K14" s="275"/>
      <c r="L14" s="143"/>
      <c r="M14" s="143"/>
    </row>
    <row r="15" spans="1:15" x14ac:dyDescent="0.25">
      <c r="A15" s="1" t="s">
        <v>150</v>
      </c>
      <c r="B15" s="141" t="s">
        <v>151</v>
      </c>
      <c r="C15" s="275">
        <v>0.75379999999999991</v>
      </c>
      <c r="D15" s="143"/>
      <c r="E15" s="275">
        <v>0.25719999999999998</v>
      </c>
      <c r="F15" s="143">
        <f t="shared" si="0"/>
        <v>-0.65879543645529315</v>
      </c>
      <c r="G15" s="275">
        <v>0.4224</v>
      </c>
      <c r="H15" s="143">
        <f t="shared" si="1"/>
        <v>0.64230171073094877</v>
      </c>
      <c r="I15" s="275">
        <v>0.76800000000000002</v>
      </c>
      <c r="J15" s="143">
        <f t="shared" si="1"/>
        <v>0.81818181818181812</v>
      </c>
      <c r="K15" s="275"/>
      <c r="L15" s="143"/>
      <c r="M15" s="143"/>
    </row>
    <row r="16" spans="1:15" x14ac:dyDescent="0.25">
      <c r="A16" s="1" t="s">
        <v>152</v>
      </c>
      <c r="B16" s="141" t="s">
        <v>153</v>
      </c>
      <c r="C16" s="275">
        <v>0.79530000000000001</v>
      </c>
      <c r="D16" s="143"/>
      <c r="E16" s="275">
        <v>0.37469999999999998</v>
      </c>
      <c r="F16" s="143">
        <f t="shared" si="0"/>
        <v>-0.52885703508110149</v>
      </c>
      <c r="G16" s="275">
        <v>0.57719999999999994</v>
      </c>
      <c r="H16" s="143">
        <f t="shared" si="1"/>
        <v>0.5404323458767013</v>
      </c>
      <c r="I16" s="275">
        <v>0.80730000000000002</v>
      </c>
      <c r="J16" s="143">
        <f t="shared" si="1"/>
        <v>0.39864864864864891</v>
      </c>
      <c r="K16" s="275"/>
      <c r="L16" s="143"/>
      <c r="M16" s="143"/>
    </row>
    <row r="17" spans="1:28" x14ac:dyDescent="0.25">
      <c r="A17" s="1" t="s">
        <v>154</v>
      </c>
      <c r="B17" s="141" t="s">
        <v>155</v>
      </c>
      <c r="C17" s="275">
        <v>0.69420000000000004</v>
      </c>
      <c r="D17" s="143"/>
      <c r="E17" s="275">
        <v>0.2412</v>
      </c>
      <c r="F17" s="143">
        <f t="shared" si="0"/>
        <v>-0.65254969749351777</v>
      </c>
      <c r="G17" s="275">
        <v>0.54899999999999993</v>
      </c>
      <c r="H17" s="143">
        <f t="shared" si="1"/>
        <v>1.2761194029850742</v>
      </c>
      <c r="I17" s="275">
        <v>0.68879999999999997</v>
      </c>
      <c r="J17" s="143">
        <f t="shared" si="1"/>
        <v>0.25464480874316942</v>
      </c>
      <c r="K17" s="275"/>
      <c r="L17" s="143"/>
      <c r="M17" s="143"/>
    </row>
    <row r="18" spans="1:28" x14ac:dyDescent="0.25">
      <c r="A18" s="1" t="s">
        <v>156</v>
      </c>
      <c r="B18" s="141" t="s">
        <v>157</v>
      </c>
      <c r="C18" s="275">
        <v>0.6915</v>
      </c>
      <c r="D18" s="143"/>
      <c r="E18" s="275">
        <v>0.19359999999999999</v>
      </c>
      <c r="F18" s="143">
        <f t="shared" si="0"/>
        <v>-0.7200289226319595</v>
      </c>
      <c r="G18" s="275">
        <v>0.65</v>
      </c>
      <c r="H18" s="143">
        <f t="shared" si="1"/>
        <v>2.3574380165289259</v>
      </c>
      <c r="I18" s="275">
        <v>0.72849999999999993</v>
      </c>
      <c r="J18" s="143">
        <f t="shared" si="1"/>
        <v>0.12076923076923052</v>
      </c>
      <c r="K18" s="275"/>
      <c r="L18" s="143"/>
      <c r="M18" s="143"/>
      <c r="AA18" s="276"/>
    </row>
    <row r="19" spans="1:28" x14ac:dyDescent="0.25">
      <c r="A19" s="1" t="s">
        <v>158</v>
      </c>
      <c r="B19" s="141" t="s">
        <v>159</v>
      </c>
      <c r="C19" s="275">
        <v>0.68889999999999996</v>
      </c>
      <c r="D19" s="143"/>
      <c r="E19" s="275">
        <v>0.21870000000000001</v>
      </c>
      <c r="F19" s="143">
        <f t="shared" si="0"/>
        <v>-0.68253737842938023</v>
      </c>
      <c r="G19" s="275">
        <v>0.66709999999999992</v>
      </c>
      <c r="H19" s="143">
        <f t="shared" si="1"/>
        <v>2.0502972107910375</v>
      </c>
      <c r="I19" s="275">
        <v>0.73599999999999999</v>
      </c>
      <c r="J19" s="143">
        <f t="shared" si="1"/>
        <v>0.1032828661370111</v>
      </c>
      <c r="K19" s="275"/>
      <c r="L19" s="143"/>
      <c r="M19" s="143"/>
      <c r="AA19" s="276"/>
      <c r="AB19" s="276"/>
    </row>
    <row r="20" spans="1:28" x14ac:dyDescent="0.25">
      <c r="A20" s="1" t="s">
        <v>160</v>
      </c>
      <c r="B20" s="141" t="s">
        <v>161</v>
      </c>
      <c r="C20" s="275">
        <v>0.69120000000000004</v>
      </c>
      <c r="D20" s="143"/>
      <c r="E20" s="275">
        <v>0.26590000000000003</v>
      </c>
      <c r="F20" s="143">
        <f t="shared" si="0"/>
        <v>-0.61530671296296302</v>
      </c>
      <c r="G20" s="275">
        <v>0.56889999999999996</v>
      </c>
      <c r="H20" s="143">
        <f t="shared" si="1"/>
        <v>1.1395261376457313</v>
      </c>
      <c r="I20" s="275">
        <v>0.71409999999999996</v>
      </c>
      <c r="J20" s="143">
        <f t="shared" si="1"/>
        <v>0.25522939005097567</v>
      </c>
      <c r="K20" s="275"/>
      <c r="L20" s="143"/>
      <c r="M20" s="143"/>
      <c r="N20" s="151"/>
    </row>
    <row r="21" spans="1:28" ht="15.75" x14ac:dyDescent="0.25">
      <c r="A21" s="1" t="s">
        <v>0</v>
      </c>
      <c r="B21" s="144" t="s">
        <v>121</v>
      </c>
      <c r="C21" s="277">
        <f>IFERROR(AVERAGE(C9:C20),"-")</f>
        <v>0.70549166666666674</v>
      </c>
      <c r="D21" s="146"/>
      <c r="E21" s="277">
        <f>IFERROR(AVERAGE(E9:E20),"-")</f>
        <v>0.28400833333333336</v>
      </c>
      <c r="F21" s="146">
        <f t="shared" si="0"/>
        <v>-0.59743205093374596</v>
      </c>
      <c r="G21" s="277">
        <f>IFERROR(AVERAGE(G9:G20),"-")</f>
        <v>0.40083333333333332</v>
      </c>
      <c r="H21" s="146">
        <f t="shared" si="1"/>
        <v>0.41134356386256243</v>
      </c>
      <c r="I21" s="277">
        <f>IFERROR(AVERAGE(I9:I20),"-")</f>
        <v>0.69461666666666655</v>
      </c>
      <c r="J21" s="146">
        <f t="shared" si="1"/>
        <v>0.73293139293139276</v>
      </c>
      <c r="K21" s="277">
        <f>AVERAGE(K9:K13)</f>
        <v>0.72714000000000001</v>
      </c>
      <c r="L21" s="146" t="e">
        <f>K21/I24-1</f>
        <v>#DIV/0!</v>
      </c>
      <c r="M21" s="146" t="e">
        <f>K21/C24-1</f>
        <v>#DIV/0!</v>
      </c>
      <c r="N21" s="342"/>
    </row>
    <row r="22" spans="1:28" ht="6" customHeight="1" x14ac:dyDescent="0.25">
      <c r="N22" s="342"/>
    </row>
    <row r="23" spans="1:28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78"/>
      <c r="N23" s="342"/>
    </row>
    <row r="24" spans="1:28" x14ac:dyDescent="0.25">
      <c r="C24" s="279"/>
      <c r="I24" s="279"/>
      <c r="L24" s="143"/>
      <c r="M24" s="279"/>
      <c r="N24" s="342"/>
    </row>
    <row r="26" spans="1:28" ht="21.75" customHeight="1" thickBot="1" x14ac:dyDescent="0.3">
      <c r="B26" s="307" t="s">
        <v>462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1" t="s">
        <v>463</v>
      </c>
    </row>
    <row r="27" spans="1:28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O27" s="1" t="s">
        <v>464</v>
      </c>
    </row>
    <row r="28" spans="1:28" ht="22.5" thickTop="1" thickBot="1" x14ac:dyDescent="0.3">
      <c r="B28" s="13"/>
      <c r="C28" s="317" t="s">
        <v>99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28" ht="22.5" thickTop="1" thickBot="1" x14ac:dyDescent="0.3">
      <c r="B29" s="13"/>
      <c r="C29" s="320">
        <v>2019</v>
      </c>
      <c r="D29" s="321"/>
      <c r="E29" s="322" t="s">
        <v>250</v>
      </c>
      <c r="F29" s="321"/>
      <c r="G29" s="322" t="s">
        <v>249</v>
      </c>
      <c r="H29" s="321"/>
      <c r="I29" s="322">
        <v>2022</v>
      </c>
      <c r="J29" s="321"/>
      <c r="K29" s="322">
        <v>2023</v>
      </c>
      <c r="L29" s="323"/>
      <c r="M29" s="324"/>
    </row>
    <row r="30" spans="1:28" ht="16.5" thickTop="1" thickBot="1" x14ac:dyDescent="0.3">
      <c r="B30" s="16"/>
      <c r="C30" s="137" t="s">
        <v>135</v>
      </c>
      <c r="D30" s="138" t="str">
        <f>CONCATENATE("var ",RIGHT(C29,2),"/",RIGHT(C29-1,2))</f>
        <v>var 19/18</v>
      </c>
      <c r="E30" s="139" t="s">
        <v>135</v>
      </c>
      <c r="F30" s="138" t="str">
        <f>CONCATENATE("var ",RIGHT(E29,2),"/",RIGHT(C29,2))</f>
        <v>var 20/19</v>
      </c>
      <c r="G30" s="139" t="s">
        <v>135</v>
      </c>
      <c r="H30" s="138" t="str">
        <f>CONCATENATE("var ",RIGHT(G29,2),"/",RIGHT(E29,2))</f>
        <v>var 21/20</v>
      </c>
      <c r="I30" s="139" t="s">
        <v>135</v>
      </c>
      <c r="J30" s="138" t="str">
        <f>CONCATENATE("var ",RIGHT(I29,2),"/",RIGHT(G29,2))</f>
        <v>var 22/21</v>
      </c>
      <c r="K30" s="139" t="s">
        <v>135</v>
      </c>
      <c r="L30" s="138" t="str">
        <f>CONCATENATE("var ",RIGHT(K29,2),"/",RIGHT(I29,2))</f>
        <v>var 23/22</v>
      </c>
      <c r="M30" s="138" t="str">
        <f>CONCATENATE("var ",RIGHT(K29,2),"/",RIGHT(C29,2))</f>
        <v>var 23/19</v>
      </c>
    </row>
    <row r="31" spans="1:28" x14ac:dyDescent="0.25">
      <c r="B31" s="141" t="s">
        <v>139</v>
      </c>
      <c r="C31" s="275">
        <v>0.74360000000000004</v>
      </c>
      <c r="D31" s="143"/>
      <c r="E31" s="275">
        <v>0.74459999999999993</v>
      </c>
      <c r="F31" s="143">
        <f t="shared" ref="F31:F43" si="4">IFERROR(E31/C31-1,"-")</f>
        <v>1.3448090371166455E-3</v>
      </c>
      <c r="G31" s="275">
        <v>0.16350000000000001</v>
      </c>
      <c r="H31" s="143">
        <f t="shared" ref="H31:H43" si="5">IFERROR(G31/E31-1,"-")</f>
        <v>-0.78041901692183724</v>
      </c>
      <c r="I31" s="275">
        <v>0.54110000000000003</v>
      </c>
      <c r="J31" s="143">
        <f t="shared" ref="J31:J43" si="6">IFERROR(I31/G31-1,"-")</f>
        <v>2.309480122324159</v>
      </c>
      <c r="K31" s="275">
        <v>0.79170000000000007</v>
      </c>
      <c r="L31" s="143">
        <f t="shared" ref="L31:L39" si="7">IFERROR(K31/I31-1,"-")</f>
        <v>0.46313065976714096</v>
      </c>
      <c r="M31" s="143">
        <f>IFERROR(K31/C31-1,"-")</f>
        <v>6.4685314685314799E-2</v>
      </c>
    </row>
    <row r="32" spans="1:28" x14ac:dyDescent="0.25">
      <c r="B32" s="141" t="s">
        <v>141</v>
      </c>
      <c r="C32" s="275">
        <v>0.75170000000000003</v>
      </c>
      <c r="D32" s="143"/>
      <c r="E32" s="275">
        <v>0.76419999999999999</v>
      </c>
      <c r="F32" s="143">
        <f t="shared" si="4"/>
        <v>1.6628974324863544E-2</v>
      </c>
      <c r="G32" s="275">
        <v>0.22620000000000001</v>
      </c>
      <c r="H32" s="143">
        <f t="shared" si="5"/>
        <v>-0.70400418738550119</v>
      </c>
      <c r="I32" s="275">
        <v>0.69129999999999991</v>
      </c>
      <c r="J32" s="143">
        <f t="shared" si="6"/>
        <v>2.0561450044208658</v>
      </c>
      <c r="K32" s="275">
        <v>0.84329999999999994</v>
      </c>
      <c r="L32" s="143">
        <f t="shared" si="7"/>
        <v>0.21987559670186618</v>
      </c>
      <c r="M32" s="143">
        <f t="shared" ref="M32:M39" si="8">IFERROR(K32/C32-1,"-")</f>
        <v>0.12185712385260072</v>
      </c>
    </row>
    <row r="33" spans="2:15" x14ac:dyDescent="0.25">
      <c r="B33" s="141" t="s">
        <v>143</v>
      </c>
      <c r="C33" s="275">
        <v>0.74390000000000001</v>
      </c>
      <c r="D33" s="143"/>
      <c r="E33" s="275">
        <v>0.32319999999999999</v>
      </c>
      <c r="F33" s="143">
        <f t="shared" si="4"/>
        <v>-0.56553300174754673</v>
      </c>
      <c r="G33" s="275">
        <v>0.27379999999999999</v>
      </c>
      <c r="H33" s="143">
        <f t="shared" si="5"/>
        <v>-0.15284653465346532</v>
      </c>
      <c r="I33" s="275">
        <v>0.73650000000000004</v>
      </c>
      <c r="J33" s="143">
        <f t="shared" si="6"/>
        <v>1.6899196493791093</v>
      </c>
      <c r="K33" s="275">
        <v>0.78590000000000004</v>
      </c>
      <c r="L33" s="143">
        <f t="shared" si="7"/>
        <v>6.7073998642226851E-2</v>
      </c>
      <c r="M33" s="143">
        <f t="shared" si="8"/>
        <v>5.6459201505578704E-2</v>
      </c>
    </row>
    <row r="34" spans="2:15" x14ac:dyDescent="0.25">
      <c r="B34" s="141" t="s">
        <v>145</v>
      </c>
      <c r="C34" s="275">
        <v>0.72360000000000002</v>
      </c>
      <c r="D34" s="143"/>
      <c r="E34" s="275">
        <v>0</v>
      </c>
      <c r="F34" s="143">
        <f t="shared" si="4"/>
        <v>-1</v>
      </c>
      <c r="G34" s="275">
        <v>0.31690000000000002</v>
      </c>
      <c r="H34" s="143" t="str">
        <f t="shared" si="5"/>
        <v>-</v>
      </c>
      <c r="I34" s="275">
        <v>0.75060000000000004</v>
      </c>
      <c r="J34" s="143">
        <f t="shared" si="6"/>
        <v>1.3685705269801201</v>
      </c>
      <c r="K34" s="275">
        <v>0.7770999999999999</v>
      </c>
      <c r="L34" s="143">
        <f t="shared" si="7"/>
        <v>3.530508926192355E-2</v>
      </c>
      <c r="M34" s="143">
        <f t="shared" si="8"/>
        <v>7.3935876174682003E-2</v>
      </c>
    </row>
    <row r="35" spans="2:15" x14ac:dyDescent="0.25">
      <c r="B35" s="141" t="s">
        <v>147</v>
      </c>
      <c r="C35" s="275">
        <v>0.67519999999999991</v>
      </c>
      <c r="D35" s="143"/>
      <c r="E35" s="275">
        <v>0</v>
      </c>
      <c r="F35" s="143">
        <f t="shared" si="4"/>
        <v>-1</v>
      </c>
      <c r="G35" s="275">
        <v>0.37040000000000001</v>
      </c>
      <c r="H35" s="143" t="str">
        <f t="shared" si="5"/>
        <v>-</v>
      </c>
      <c r="I35" s="275">
        <v>0.68209999999999993</v>
      </c>
      <c r="J35" s="143">
        <f t="shared" si="6"/>
        <v>0.841522678185745</v>
      </c>
      <c r="K35" s="275">
        <v>0.7097</v>
      </c>
      <c r="L35" s="143">
        <f t="shared" si="7"/>
        <v>4.0463275179592584E-2</v>
      </c>
      <c r="M35" s="143">
        <f t="shared" si="8"/>
        <v>5.1095971563981157E-2</v>
      </c>
    </row>
    <row r="36" spans="2:15" x14ac:dyDescent="0.25">
      <c r="B36" s="141" t="s">
        <v>149</v>
      </c>
      <c r="C36" s="275">
        <v>0.74540000000000006</v>
      </c>
      <c r="D36" s="143"/>
      <c r="E36" s="275">
        <v>0</v>
      </c>
      <c r="F36" s="143">
        <f t="shared" si="4"/>
        <v>-1</v>
      </c>
      <c r="G36" s="275">
        <v>0.3281</v>
      </c>
      <c r="H36" s="143" t="str">
        <f t="shared" si="5"/>
        <v>-</v>
      </c>
      <c r="I36" s="275">
        <v>0.71400000000000008</v>
      </c>
      <c r="J36" s="143">
        <f t="shared" si="6"/>
        <v>1.1761658031088085</v>
      </c>
      <c r="K36" s="275" t="s">
        <v>518</v>
      </c>
      <c r="L36" s="143" t="str">
        <f t="shared" si="7"/>
        <v>-</v>
      </c>
      <c r="M36" s="143" t="str">
        <f t="shared" si="8"/>
        <v>-</v>
      </c>
    </row>
    <row r="37" spans="2:15" x14ac:dyDescent="0.25">
      <c r="B37" s="141" t="s">
        <v>151</v>
      </c>
      <c r="C37" s="275">
        <v>0.78969999999999996</v>
      </c>
      <c r="D37" s="143"/>
      <c r="E37" s="275">
        <v>0.28550000000000003</v>
      </c>
      <c r="F37" s="143">
        <f t="shared" si="4"/>
        <v>-0.63847030517918191</v>
      </c>
      <c r="G37" s="275">
        <v>0.45619999999999999</v>
      </c>
      <c r="H37" s="143">
        <f t="shared" si="5"/>
        <v>0.59789842381786329</v>
      </c>
      <c r="I37" s="275">
        <v>0.8123999999999999</v>
      </c>
      <c r="J37" s="143">
        <f t="shared" si="6"/>
        <v>0.78079789565979807</v>
      </c>
      <c r="K37" s="275" t="s">
        <v>518</v>
      </c>
      <c r="L37" s="143" t="str">
        <f t="shared" si="7"/>
        <v>-</v>
      </c>
      <c r="M37" s="143" t="str">
        <f t="shared" si="8"/>
        <v>-</v>
      </c>
    </row>
    <row r="38" spans="2:15" x14ac:dyDescent="0.25">
      <c r="B38" s="141" t="s">
        <v>153</v>
      </c>
      <c r="C38" s="275">
        <v>0.82569999999999988</v>
      </c>
      <c r="D38" s="143"/>
      <c r="E38" s="275">
        <v>0.4269</v>
      </c>
      <c r="F38" s="143">
        <f t="shared" si="4"/>
        <v>-0.48298413467361023</v>
      </c>
      <c r="G38" s="275">
        <v>0.62639999999999996</v>
      </c>
      <c r="H38" s="143">
        <f t="shared" si="5"/>
        <v>0.46732255797610667</v>
      </c>
      <c r="I38" s="275">
        <v>0.86199999999999999</v>
      </c>
      <c r="J38" s="143">
        <f t="shared" si="6"/>
        <v>0.37611749680715212</v>
      </c>
      <c r="K38" s="275" t="s">
        <v>518</v>
      </c>
      <c r="L38" s="143" t="str">
        <f t="shared" si="7"/>
        <v>-</v>
      </c>
      <c r="M38" s="143" t="str">
        <f t="shared" si="8"/>
        <v>-</v>
      </c>
    </row>
    <row r="39" spans="2:15" x14ac:dyDescent="0.25">
      <c r="B39" s="141" t="s">
        <v>155</v>
      </c>
      <c r="C39" s="275">
        <v>0.74769999999999992</v>
      </c>
      <c r="D39" s="143"/>
      <c r="E39" s="275">
        <v>0.27690000000000003</v>
      </c>
      <c r="F39" s="143">
        <f t="shared" si="4"/>
        <v>-0.62966430386518646</v>
      </c>
      <c r="G39" s="275">
        <v>0.59740000000000004</v>
      </c>
      <c r="H39" s="143">
        <f t="shared" si="5"/>
        <v>1.15745756590827</v>
      </c>
      <c r="I39" s="275">
        <v>0.75080000000000002</v>
      </c>
      <c r="J39" s="143">
        <f t="shared" si="6"/>
        <v>0.25677937730164047</v>
      </c>
      <c r="K39" s="275" t="s">
        <v>518</v>
      </c>
      <c r="L39" s="143" t="str">
        <f t="shared" si="7"/>
        <v>-</v>
      </c>
      <c r="M39" s="143" t="str">
        <f t="shared" si="8"/>
        <v>-</v>
      </c>
    </row>
    <row r="40" spans="2:15" x14ac:dyDescent="0.25">
      <c r="B40" s="141" t="s">
        <v>157</v>
      </c>
      <c r="C40" s="275">
        <v>0.74309999999999998</v>
      </c>
      <c r="D40" s="143"/>
      <c r="E40" s="275">
        <v>0.2165</v>
      </c>
      <c r="F40" s="143">
        <f t="shared" si="4"/>
        <v>-0.70865294038487425</v>
      </c>
      <c r="G40" s="275">
        <v>0.70230000000000004</v>
      </c>
      <c r="H40" s="143">
        <f t="shared" si="5"/>
        <v>2.2438799076212472</v>
      </c>
      <c r="I40" s="275">
        <v>0.78969999999999996</v>
      </c>
      <c r="J40" s="143">
        <f t="shared" si="6"/>
        <v>0.12444824149223965</v>
      </c>
      <c r="K40" s="275" t="s">
        <v>518</v>
      </c>
      <c r="L40" s="143" t="str">
        <f>IFERROR(K40/I40-1,"-")</f>
        <v>-</v>
      </c>
      <c r="M40" s="143" t="str">
        <f>IFERROR(K40/C40-1,"-")</f>
        <v>-</v>
      </c>
    </row>
    <row r="41" spans="2:15" x14ac:dyDescent="0.25">
      <c r="B41" s="141" t="s">
        <v>159</v>
      </c>
      <c r="C41" s="275">
        <v>0.72849999999999993</v>
      </c>
      <c r="D41" s="143"/>
      <c r="E41" s="275">
        <v>0.2427</v>
      </c>
      <c r="F41" s="143">
        <f t="shared" si="4"/>
        <v>-0.66684969114619075</v>
      </c>
      <c r="G41" s="275">
        <v>0.70590000000000008</v>
      </c>
      <c r="H41" s="143">
        <f t="shared" si="5"/>
        <v>1.9085290482076642</v>
      </c>
      <c r="I41" s="275">
        <v>0.78349999999999997</v>
      </c>
      <c r="J41" s="143">
        <f t="shared" si="6"/>
        <v>0.10993058506870645</v>
      </c>
      <c r="K41" s="275" t="s">
        <v>518</v>
      </c>
      <c r="L41" s="143" t="str">
        <f>IFERROR(K41/I41-1,"-")</f>
        <v>-</v>
      </c>
      <c r="M41" s="143" t="str">
        <f>IFERROR(K41/C41-1,"-")</f>
        <v>-</v>
      </c>
    </row>
    <row r="42" spans="2:15" x14ac:dyDescent="0.25">
      <c r="B42" s="141" t="s">
        <v>161</v>
      </c>
      <c r="C42" s="275">
        <v>0.72400000000000009</v>
      </c>
      <c r="D42" s="143"/>
      <c r="E42" s="275">
        <v>0.312</v>
      </c>
      <c r="F42" s="143">
        <f t="shared" si="4"/>
        <v>-0.56906077348066297</v>
      </c>
      <c r="G42" s="275">
        <v>0.59260000000000002</v>
      </c>
      <c r="H42" s="143">
        <f t="shared" si="5"/>
        <v>0.89935897435897449</v>
      </c>
      <c r="I42" s="275">
        <v>0.76060000000000005</v>
      </c>
      <c r="J42" s="143">
        <f t="shared" si="6"/>
        <v>0.28349645629429632</v>
      </c>
      <c r="K42" s="275" t="s">
        <v>518</v>
      </c>
      <c r="L42" s="143" t="str">
        <f>IFERROR(K42/I42-1,"-")</f>
        <v>-</v>
      </c>
      <c r="M42" s="143" t="str">
        <f>IFERROR(K42/C42-1,"-")</f>
        <v>-</v>
      </c>
    </row>
    <row r="43" spans="2:15" ht="15.75" x14ac:dyDescent="0.25">
      <c r="B43" s="144" t="s">
        <v>121</v>
      </c>
      <c r="C43" s="277">
        <f>IFERROR(AVERAGE(C31:C42),"-")</f>
        <v>0.74517500000000003</v>
      </c>
      <c r="D43" s="146"/>
      <c r="E43" s="277">
        <f>IFERROR(AVERAGE(E31:E42),"-")</f>
        <v>0.29937499999999995</v>
      </c>
      <c r="F43" s="146">
        <f t="shared" si="4"/>
        <v>-0.59824873351897212</v>
      </c>
      <c r="G43" s="277">
        <f>IFERROR(AVERAGE(G31:G42),"-")</f>
        <v>0.4466416666666666</v>
      </c>
      <c r="H43" s="146">
        <f t="shared" si="5"/>
        <v>0.49191370911621446</v>
      </c>
      <c r="I43" s="277">
        <f>IFERROR(AVERAGE(I31:I42),"-")</f>
        <v>0.73955000000000004</v>
      </c>
      <c r="J43" s="146">
        <f t="shared" si="6"/>
        <v>0.65580163068828501</v>
      </c>
      <c r="K43" s="277">
        <v>0.78060524413328636</v>
      </c>
      <c r="L43" s="146">
        <v>0.14762623571580402</v>
      </c>
      <c r="M43" s="146">
        <v>7.2984532989954554E-2</v>
      </c>
    </row>
    <row r="44" spans="2:15" ht="6" customHeight="1" x14ac:dyDescent="0.25"/>
    <row r="45" spans="2:15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5" x14ac:dyDescent="0.25">
      <c r="C46" s="279"/>
      <c r="I46" s="279"/>
      <c r="J46" s="279"/>
    </row>
    <row r="48" spans="2:15" ht="21.75" customHeight="1" thickBot="1" x14ac:dyDescent="0.3">
      <c r="B48" s="307" t="s">
        <v>465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O48" s="1" t="s">
        <v>466</v>
      </c>
    </row>
    <row r="49" spans="2:15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O49" s="1" t="s">
        <v>467</v>
      </c>
    </row>
    <row r="50" spans="2:15" ht="22.5" thickTop="1" thickBot="1" x14ac:dyDescent="0.3">
      <c r="B50" s="13"/>
      <c r="C50" s="317" t="s">
        <v>109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2:15" ht="22.5" thickTop="1" thickBot="1" x14ac:dyDescent="0.3">
      <c r="B51" s="13"/>
      <c r="C51" s="320">
        <v>2019</v>
      </c>
      <c r="D51" s="321"/>
      <c r="E51" s="322" t="s">
        <v>250</v>
      </c>
      <c r="F51" s="321"/>
      <c r="G51" s="322" t="s">
        <v>249</v>
      </c>
      <c r="H51" s="321"/>
      <c r="I51" s="322">
        <v>2022</v>
      </c>
      <c r="J51" s="321"/>
      <c r="K51" s="322">
        <v>2023</v>
      </c>
      <c r="L51" s="323"/>
      <c r="M51" s="324"/>
    </row>
    <row r="52" spans="2:15" ht="16.5" thickTop="1" thickBot="1" x14ac:dyDescent="0.3">
      <c r="B52" s="16"/>
      <c r="C52" s="137" t="s">
        <v>135</v>
      </c>
      <c r="D52" s="138" t="str">
        <f>CONCATENATE("var ",RIGHT(C51,2),"/",RIGHT(C51-1,2))</f>
        <v>var 19/18</v>
      </c>
      <c r="E52" s="139" t="s">
        <v>135</v>
      </c>
      <c r="F52" s="138" t="str">
        <f>CONCATENATE("var ",RIGHT(E51,2),"/",RIGHT(C51,2))</f>
        <v>var 20/19</v>
      </c>
      <c r="G52" s="139" t="s">
        <v>135</v>
      </c>
      <c r="H52" s="138" t="str">
        <f>CONCATENATE("var ",RIGHT(G51,2),"/",RIGHT(E51,2))</f>
        <v>var 21/20</v>
      </c>
      <c r="I52" s="139" t="s">
        <v>135</v>
      </c>
      <c r="J52" s="138" t="str">
        <f>CONCATENATE("var ",RIGHT(I51,2),"/",RIGHT(G51,2))</f>
        <v>var 22/21</v>
      </c>
      <c r="K52" s="139" t="s">
        <v>135</v>
      </c>
      <c r="L52" s="138" t="str">
        <f>CONCATENATE("var ",RIGHT(K51,2),"/",RIGHT(I51,2))</f>
        <v>var 23/22</v>
      </c>
      <c r="M52" s="138" t="str">
        <f>CONCATENATE("var ",RIGHT(K51,2),"/",RIGHT(C51,2))</f>
        <v>var 23/19</v>
      </c>
    </row>
    <row r="53" spans="2:15" x14ac:dyDescent="0.25">
      <c r="B53" s="141" t="s">
        <v>139</v>
      </c>
      <c r="C53" s="275">
        <v>0.63819999999999999</v>
      </c>
      <c r="D53" s="143"/>
      <c r="E53" s="275">
        <v>0.72870000000000001</v>
      </c>
      <c r="F53" s="143">
        <f t="shared" ref="F53:F65" si="9">IFERROR(E53/C53-1,"-")</f>
        <v>0.14180507677843934</v>
      </c>
      <c r="G53" s="275">
        <v>0.17370000000000002</v>
      </c>
      <c r="H53" s="143">
        <f t="shared" ref="H53:H65" si="10">IFERROR(G53/E53-1,"-")</f>
        <v>-0.76163030053519964</v>
      </c>
      <c r="I53" s="275">
        <v>0.58499999999999996</v>
      </c>
      <c r="J53" s="143">
        <f t="shared" ref="J53:J65" si="11">IFERROR(I53/G53-1,"-")</f>
        <v>2.3678756476683933</v>
      </c>
      <c r="K53" s="275">
        <v>0.754</v>
      </c>
      <c r="L53" s="143">
        <f t="shared" ref="L53:L61" si="12">IFERROR(K53/I53-1,"-")</f>
        <v>0.28888888888888897</v>
      </c>
      <c r="M53" s="143">
        <f>IFERROR(K53/C53-1,"-")</f>
        <v>0.18144782199937337</v>
      </c>
    </row>
    <row r="54" spans="2:15" x14ac:dyDescent="0.25">
      <c r="B54" s="141" t="s">
        <v>141</v>
      </c>
      <c r="C54" s="275">
        <v>0.6984999999999999</v>
      </c>
      <c r="D54" s="143"/>
      <c r="E54" s="275">
        <v>0.69769999999999999</v>
      </c>
      <c r="F54" s="143">
        <f t="shared" si="9"/>
        <v>-1.1453113815317328E-3</v>
      </c>
      <c r="G54" s="275">
        <v>0.2268</v>
      </c>
      <c r="H54" s="143">
        <f t="shared" si="10"/>
        <v>-0.67493191916296402</v>
      </c>
      <c r="I54" s="275">
        <v>0.75040000000000007</v>
      </c>
      <c r="J54" s="143">
        <f t="shared" si="11"/>
        <v>2.3086419753086425</v>
      </c>
      <c r="K54" s="275">
        <v>0.89610000000000001</v>
      </c>
      <c r="L54" s="143">
        <f t="shared" si="12"/>
        <v>0.19416311300639655</v>
      </c>
      <c r="M54" s="143">
        <f t="shared" ref="M54:M61" si="13">IFERROR(K54/C54-1,"-")</f>
        <v>0.2828919112383681</v>
      </c>
    </row>
    <row r="55" spans="2:15" x14ac:dyDescent="0.25">
      <c r="B55" s="141" t="s">
        <v>143</v>
      </c>
      <c r="C55" s="275">
        <v>0.69010000000000005</v>
      </c>
      <c r="D55" s="143"/>
      <c r="E55" s="275">
        <v>0.36009999999999998</v>
      </c>
      <c r="F55" s="143">
        <f t="shared" si="9"/>
        <v>-0.47819156643964655</v>
      </c>
      <c r="G55" s="275">
        <v>0.26700000000000002</v>
      </c>
      <c r="H55" s="143">
        <f t="shared" si="10"/>
        <v>-0.25853929464037761</v>
      </c>
      <c r="I55" s="275">
        <v>0.77629999999999999</v>
      </c>
      <c r="J55" s="143">
        <f t="shared" si="11"/>
        <v>1.9074906367041198</v>
      </c>
      <c r="K55" s="275">
        <v>0.80400000000000005</v>
      </c>
      <c r="L55" s="143">
        <f t="shared" si="12"/>
        <v>3.5682081669457855E-2</v>
      </c>
      <c r="M55" s="143">
        <f t="shared" si="13"/>
        <v>0.16504854368932032</v>
      </c>
    </row>
    <row r="56" spans="2:15" x14ac:dyDescent="0.25">
      <c r="B56" s="141" t="s">
        <v>145</v>
      </c>
      <c r="C56" s="275">
        <v>0.67500000000000004</v>
      </c>
      <c r="D56" s="143"/>
      <c r="E56" s="275">
        <v>0</v>
      </c>
      <c r="F56" s="143">
        <f t="shared" si="9"/>
        <v>-1</v>
      </c>
      <c r="G56" s="275">
        <v>0.34520000000000001</v>
      </c>
      <c r="H56" s="143" t="str">
        <f t="shared" si="10"/>
        <v>-</v>
      </c>
      <c r="I56" s="275">
        <v>0.8073999999999999</v>
      </c>
      <c r="J56" s="143">
        <f t="shared" si="11"/>
        <v>1.3389339513325607</v>
      </c>
      <c r="K56" s="275">
        <v>0.80059999999999998</v>
      </c>
      <c r="L56" s="143">
        <f t="shared" si="12"/>
        <v>-8.4220956155559579E-3</v>
      </c>
      <c r="M56" s="143">
        <f t="shared" si="13"/>
        <v>0.18607407407407406</v>
      </c>
    </row>
    <row r="57" spans="2:15" x14ac:dyDescent="0.25">
      <c r="B57" s="141" t="s">
        <v>147</v>
      </c>
      <c r="C57" s="275">
        <v>0.59719999999999995</v>
      </c>
      <c r="D57" s="143"/>
      <c r="E57" s="275">
        <v>0</v>
      </c>
      <c r="F57" s="143">
        <f t="shared" si="9"/>
        <v>-1</v>
      </c>
      <c r="G57" s="275">
        <v>0.34939999999999999</v>
      </c>
      <c r="H57" s="143" t="str">
        <f t="shared" si="10"/>
        <v>-</v>
      </c>
      <c r="I57" s="275">
        <v>0.73560000000000003</v>
      </c>
      <c r="J57" s="143">
        <f t="shared" si="11"/>
        <v>1.1053234115626789</v>
      </c>
      <c r="K57" s="275">
        <v>0.64439999999999997</v>
      </c>
      <c r="L57" s="143">
        <f t="shared" si="12"/>
        <v>-0.12398042414355637</v>
      </c>
      <c r="M57" s="143">
        <f t="shared" si="13"/>
        <v>7.9035498995311482E-2</v>
      </c>
    </row>
    <row r="58" spans="2:15" x14ac:dyDescent="0.25">
      <c r="B58" s="141" t="s">
        <v>149</v>
      </c>
      <c r="C58" s="275">
        <v>0.59289999999999998</v>
      </c>
      <c r="D58" s="143"/>
      <c r="E58" s="275">
        <v>0</v>
      </c>
      <c r="F58" s="143">
        <f t="shared" si="9"/>
        <v>-1</v>
      </c>
      <c r="G58" s="275">
        <v>0.31840000000000002</v>
      </c>
      <c r="H58" s="143" t="str">
        <f t="shared" si="10"/>
        <v>-</v>
      </c>
      <c r="I58" s="275">
        <v>0.6715000000000001</v>
      </c>
      <c r="J58" s="143">
        <f t="shared" si="11"/>
        <v>1.1089824120603016</v>
      </c>
      <c r="K58" s="275" t="s">
        <v>518</v>
      </c>
      <c r="L58" s="143" t="str">
        <f t="shared" si="12"/>
        <v>-</v>
      </c>
      <c r="M58" s="143" t="str">
        <f t="shared" si="13"/>
        <v>-</v>
      </c>
    </row>
    <row r="59" spans="2:15" x14ac:dyDescent="0.25">
      <c r="B59" s="141" t="s">
        <v>151</v>
      </c>
      <c r="C59" s="275">
        <v>0.71879999999999999</v>
      </c>
      <c r="D59" s="143"/>
      <c r="E59" s="275">
        <v>0</v>
      </c>
      <c r="F59" s="143">
        <f t="shared" si="9"/>
        <v>-1</v>
      </c>
      <c r="G59" s="275">
        <v>0.47130000000000005</v>
      </c>
      <c r="H59" s="143" t="str">
        <f t="shared" si="10"/>
        <v>-</v>
      </c>
      <c r="I59" s="275">
        <v>0.90139999999999998</v>
      </c>
      <c r="J59" s="143">
        <f t="shared" si="11"/>
        <v>0.91258221939316764</v>
      </c>
      <c r="K59" s="275" t="s">
        <v>518</v>
      </c>
      <c r="L59" s="143" t="str">
        <f t="shared" si="12"/>
        <v>-</v>
      </c>
      <c r="M59" s="143" t="str">
        <f t="shared" si="13"/>
        <v>-</v>
      </c>
    </row>
    <row r="60" spans="2:15" x14ac:dyDescent="0.25">
      <c r="B60" s="141" t="s">
        <v>153</v>
      </c>
      <c r="C60" s="275">
        <v>0.75970000000000004</v>
      </c>
      <c r="D60" s="143"/>
      <c r="E60" s="275">
        <v>0</v>
      </c>
      <c r="F60" s="143">
        <f t="shared" si="9"/>
        <v>-1</v>
      </c>
      <c r="G60" s="275">
        <v>0.62680000000000002</v>
      </c>
      <c r="H60" s="143" t="str">
        <f t="shared" si="10"/>
        <v>-</v>
      </c>
      <c r="I60" s="275">
        <v>0.93019999999999992</v>
      </c>
      <c r="J60" s="143">
        <f t="shared" si="11"/>
        <v>0.48404594767070819</v>
      </c>
      <c r="K60" s="275" t="s">
        <v>518</v>
      </c>
      <c r="L60" s="143" t="str">
        <f t="shared" si="12"/>
        <v>-</v>
      </c>
      <c r="M60" s="143" t="str">
        <f t="shared" si="13"/>
        <v>-</v>
      </c>
    </row>
    <row r="61" spans="2:15" x14ac:dyDescent="0.25">
      <c r="B61" s="141" t="s">
        <v>155</v>
      </c>
      <c r="C61" s="275">
        <v>0.6331</v>
      </c>
      <c r="D61" s="143"/>
      <c r="E61" s="275">
        <v>0</v>
      </c>
      <c r="F61" s="143">
        <f t="shared" si="9"/>
        <v>-1</v>
      </c>
      <c r="G61" s="275">
        <v>0.62439999999999996</v>
      </c>
      <c r="H61" s="143" t="str">
        <f t="shared" si="10"/>
        <v>-</v>
      </c>
      <c r="I61" s="275">
        <v>0.74159999999999993</v>
      </c>
      <c r="J61" s="143">
        <f t="shared" si="11"/>
        <v>0.18770019218449718</v>
      </c>
      <c r="K61" s="275" t="s">
        <v>518</v>
      </c>
      <c r="L61" s="143" t="str">
        <f t="shared" si="12"/>
        <v>-</v>
      </c>
      <c r="M61" s="143" t="str">
        <f t="shared" si="13"/>
        <v>-</v>
      </c>
    </row>
    <row r="62" spans="2:15" x14ac:dyDescent="0.25">
      <c r="B62" s="141" t="s">
        <v>157</v>
      </c>
      <c r="C62" s="275">
        <v>0.71189999999999998</v>
      </c>
      <c r="D62" s="143"/>
      <c r="E62" s="275">
        <v>0</v>
      </c>
      <c r="F62" s="143">
        <f t="shared" si="9"/>
        <v>-1</v>
      </c>
      <c r="G62" s="275">
        <v>0.78150000000000008</v>
      </c>
      <c r="H62" s="143" t="str">
        <f t="shared" si="10"/>
        <v>-</v>
      </c>
      <c r="I62" s="275">
        <v>0.84709999999999996</v>
      </c>
      <c r="J62" s="143">
        <f t="shared" si="11"/>
        <v>8.3941138835572415E-2</v>
      </c>
      <c r="K62" s="275" t="s">
        <v>518</v>
      </c>
      <c r="L62" s="143" t="str">
        <f>IFERROR(K62/I62-1,"-")</f>
        <v>-</v>
      </c>
      <c r="M62" s="143" t="str">
        <f>IFERROR(K62/C62-1,"-")</f>
        <v>-</v>
      </c>
    </row>
    <row r="63" spans="2:15" x14ac:dyDescent="0.25">
      <c r="B63" s="141" t="s">
        <v>159</v>
      </c>
      <c r="C63" s="275">
        <v>0.64910000000000001</v>
      </c>
      <c r="D63" s="143"/>
      <c r="E63" s="275">
        <v>0</v>
      </c>
      <c r="F63" s="143">
        <f t="shared" si="9"/>
        <v>-1</v>
      </c>
      <c r="G63" s="275">
        <v>0.73560000000000003</v>
      </c>
      <c r="H63" s="143" t="str">
        <f t="shared" si="10"/>
        <v>-</v>
      </c>
      <c r="I63" s="275">
        <v>0.79579999999999995</v>
      </c>
      <c r="J63" s="143">
        <f t="shared" si="11"/>
        <v>8.1837955410549057E-2</v>
      </c>
      <c r="K63" s="275" t="s">
        <v>518</v>
      </c>
      <c r="L63" s="143" t="str">
        <f>IFERROR(K63/I63-1,"-")</f>
        <v>-</v>
      </c>
      <c r="M63" s="143" t="str">
        <f>IFERROR(K63/C63-1,"-")</f>
        <v>-</v>
      </c>
    </row>
    <row r="64" spans="2:15" x14ac:dyDescent="0.25">
      <c r="B64" s="141" t="s">
        <v>161</v>
      </c>
      <c r="C64" s="275">
        <v>0.61209999999999998</v>
      </c>
      <c r="D64" s="143"/>
      <c r="E64" s="275">
        <v>0</v>
      </c>
      <c r="F64" s="143">
        <f t="shared" si="9"/>
        <v>-1</v>
      </c>
      <c r="G64" s="275">
        <v>0.61549999999999994</v>
      </c>
      <c r="H64" s="143" t="str">
        <f t="shared" si="10"/>
        <v>-</v>
      </c>
      <c r="I64" s="275">
        <v>0.78099999999999992</v>
      </c>
      <c r="J64" s="143">
        <f t="shared" si="11"/>
        <v>0.26888708367181158</v>
      </c>
      <c r="K64" s="275" t="s">
        <v>518</v>
      </c>
      <c r="L64" s="143" t="str">
        <f>IFERROR(K64/I64-1,"-")</f>
        <v>-</v>
      </c>
      <c r="M64" s="143" t="str">
        <f>IFERROR(K64/C64-1,"-")</f>
        <v>-</v>
      </c>
    </row>
    <row r="65" spans="2:15" ht="15.75" x14ac:dyDescent="0.25">
      <c r="B65" s="144" t="s">
        <v>121</v>
      </c>
      <c r="C65" s="277">
        <f>IFERROR(AVERAGE(C53:C64),"-")</f>
        <v>0.66471666666666662</v>
      </c>
      <c r="D65" s="146"/>
      <c r="E65" s="277">
        <f>IFERROR(AVERAGE(E53:E64),"-")</f>
        <v>0.14887500000000001</v>
      </c>
      <c r="F65" s="146">
        <f t="shared" si="9"/>
        <v>-0.77603239475465735</v>
      </c>
      <c r="G65" s="277">
        <f>IFERROR(AVERAGE(G53:G64),"-")</f>
        <v>0.46129999999999999</v>
      </c>
      <c r="H65" s="146">
        <f t="shared" si="10"/>
        <v>2.0985726280436605</v>
      </c>
      <c r="I65" s="277">
        <f>IFERROR(AVERAGE(I53:I64),"-")</f>
        <v>0.77694166666666675</v>
      </c>
      <c r="J65" s="146">
        <f t="shared" si="11"/>
        <v>0.68424380374304516</v>
      </c>
      <c r="K65" s="277">
        <f>IFERROR(AVERAGE(K53:K64),"-")</f>
        <v>0.77982000000000018</v>
      </c>
      <c r="L65" s="146">
        <v>6.9633353326933545E-2</v>
      </c>
      <c r="M65" s="146">
        <v>0.18262474450522914</v>
      </c>
    </row>
    <row r="66" spans="2:15" ht="6" customHeight="1" x14ac:dyDescent="0.25"/>
    <row r="67" spans="2:15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5" x14ac:dyDescent="0.25">
      <c r="C68" s="279"/>
      <c r="I68" s="279"/>
      <c r="J68" s="279"/>
    </row>
    <row r="70" spans="2:15" ht="21.75" customHeight="1" thickBot="1" x14ac:dyDescent="0.3">
      <c r="B70" s="307" t="s">
        <v>468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O70" s="1" t="s">
        <v>469</v>
      </c>
    </row>
    <row r="71" spans="2:15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O71" s="1" t="s">
        <v>470</v>
      </c>
    </row>
    <row r="72" spans="2:15" ht="22.5" thickTop="1" thickBot="1" x14ac:dyDescent="0.3">
      <c r="B72" s="13"/>
      <c r="C72" s="317" t="s">
        <v>110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2:15" ht="22.5" thickTop="1" thickBot="1" x14ac:dyDescent="0.3">
      <c r="B73" s="13"/>
      <c r="C73" s="320">
        <v>2019</v>
      </c>
      <c r="D73" s="321"/>
      <c r="E73" s="322" t="s">
        <v>250</v>
      </c>
      <c r="F73" s="321"/>
      <c r="G73" s="322" t="s">
        <v>249</v>
      </c>
      <c r="H73" s="321"/>
      <c r="I73" s="322">
        <v>2022</v>
      </c>
      <c r="J73" s="321"/>
      <c r="K73" s="322">
        <v>2023</v>
      </c>
      <c r="L73" s="323"/>
      <c r="M73" s="324"/>
    </row>
    <row r="74" spans="2:15" ht="16.5" thickTop="1" thickBot="1" x14ac:dyDescent="0.3">
      <c r="B74" s="16"/>
      <c r="C74" s="137" t="s">
        <v>135</v>
      </c>
      <c r="D74" s="138" t="str">
        <f>CONCATENATE("var ",RIGHT(C73,2),"/",RIGHT(C73-1,2))</f>
        <v>var 19/18</v>
      </c>
      <c r="E74" s="139" t="s">
        <v>135</v>
      </c>
      <c r="F74" s="138" t="str">
        <f>CONCATENATE("var ",RIGHT(E73,2),"/",RIGHT(C73,2))</f>
        <v>var 20/19</v>
      </c>
      <c r="G74" s="139" t="s">
        <v>135</v>
      </c>
      <c r="H74" s="138" t="str">
        <f>CONCATENATE("var ",RIGHT(G73,2),"/",RIGHT(E73,2))</f>
        <v>var 21/20</v>
      </c>
      <c r="I74" s="139" t="s">
        <v>135</v>
      </c>
      <c r="J74" s="138" t="str">
        <f>CONCATENATE("var ",RIGHT(I73,2),"/",RIGHT(G73,2))</f>
        <v>var 22/21</v>
      </c>
      <c r="K74" s="139" t="s">
        <v>135</v>
      </c>
      <c r="L74" s="138" t="str">
        <f>CONCATENATE("var ",RIGHT(K73,2),"/",RIGHT(I73,2))</f>
        <v>var 23/22</v>
      </c>
      <c r="M74" s="138" t="str">
        <f>CONCATENATE("var ",RIGHT(K73,2),"/",RIGHT(C73,2))</f>
        <v>var 23/19</v>
      </c>
    </row>
    <row r="75" spans="2:15" x14ac:dyDescent="0.25">
      <c r="B75" s="141" t="s">
        <v>139</v>
      </c>
      <c r="C75" s="275">
        <v>0.7944</v>
      </c>
      <c r="D75" s="143"/>
      <c r="E75" s="275">
        <v>0.72870000000000001</v>
      </c>
      <c r="F75" s="143">
        <f t="shared" ref="F75:F87" si="14">IFERROR(E75/C75-1,"-")</f>
        <v>-8.2703927492447149E-2</v>
      </c>
      <c r="G75" s="275">
        <v>0.15060000000000001</v>
      </c>
      <c r="H75" s="143">
        <f t="shared" ref="H75:H87" si="15">IFERROR(G75/E75-1,"-")</f>
        <v>-0.79333058871963769</v>
      </c>
      <c r="I75" s="275">
        <v>0.5403</v>
      </c>
      <c r="J75" s="143">
        <f t="shared" ref="J75:J87" si="16">IFERROR(I75/G75-1,"-")</f>
        <v>2.5876494023904382</v>
      </c>
      <c r="K75" s="275">
        <v>0.84870000000000001</v>
      </c>
      <c r="L75" s="143">
        <f t="shared" ref="L75:L83" si="17">IFERROR(K75/I75-1,"-")</f>
        <v>0.57079400333148245</v>
      </c>
      <c r="M75" s="143">
        <f>IFERROR(K75/C75-1,"-")</f>
        <v>6.8353474320241636E-2</v>
      </c>
    </row>
    <row r="76" spans="2:15" x14ac:dyDescent="0.25">
      <c r="B76" s="141" t="s">
        <v>141</v>
      </c>
      <c r="C76" s="275">
        <v>0.78909999999999991</v>
      </c>
      <c r="D76" s="143"/>
      <c r="E76" s="275">
        <v>0.69769999999999999</v>
      </c>
      <c r="F76" s="143">
        <f t="shared" si="14"/>
        <v>-0.11582815866176643</v>
      </c>
      <c r="G76" s="275">
        <v>0.2455</v>
      </c>
      <c r="H76" s="143">
        <f t="shared" si="15"/>
        <v>-0.64812956858248527</v>
      </c>
      <c r="I76" s="275">
        <v>0.69409999999999994</v>
      </c>
      <c r="J76" s="143">
        <f t="shared" si="16"/>
        <v>1.8272912423625254</v>
      </c>
      <c r="K76" s="275">
        <v>0.86599999999999999</v>
      </c>
      <c r="L76" s="143">
        <f t="shared" si="17"/>
        <v>0.24765883878403705</v>
      </c>
      <c r="M76" s="143">
        <f t="shared" ref="M76:M83" si="18">IFERROR(K76/C76-1,"-")</f>
        <v>9.7452794322646197E-2</v>
      </c>
    </row>
    <row r="77" spans="2:15" x14ac:dyDescent="0.25">
      <c r="B77" s="141" t="s">
        <v>143</v>
      </c>
      <c r="C77" s="275">
        <v>0.78420000000000001</v>
      </c>
      <c r="D77" s="143"/>
      <c r="E77" s="275">
        <v>0.36009999999999998</v>
      </c>
      <c r="F77" s="143">
        <f t="shared" si="14"/>
        <v>-0.54080591685794444</v>
      </c>
      <c r="G77" s="275">
        <v>0.2727</v>
      </c>
      <c r="H77" s="143">
        <f t="shared" si="15"/>
        <v>-0.24271035823382392</v>
      </c>
      <c r="I77" s="275">
        <v>0.76069999999999993</v>
      </c>
      <c r="J77" s="143">
        <f t="shared" si="16"/>
        <v>1.7895122845617895</v>
      </c>
      <c r="K77" s="275">
        <v>0.80959999999999999</v>
      </c>
      <c r="L77" s="143">
        <f t="shared" si="17"/>
        <v>6.4282897331405353E-2</v>
      </c>
      <c r="M77" s="143">
        <f t="shared" si="18"/>
        <v>3.2389696505993326E-2</v>
      </c>
    </row>
    <row r="78" spans="2:15" x14ac:dyDescent="0.25">
      <c r="B78" s="141" t="s">
        <v>145</v>
      </c>
      <c r="C78" s="275">
        <v>0.77890000000000004</v>
      </c>
      <c r="D78" s="143"/>
      <c r="E78" s="275">
        <v>0</v>
      </c>
      <c r="F78" s="143">
        <f t="shared" si="14"/>
        <v>-1</v>
      </c>
      <c r="G78" s="275">
        <v>0.31980000000000003</v>
      </c>
      <c r="H78" s="143" t="str">
        <f t="shared" si="15"/>
        <v>-</v>
      </c>
      <c r="I78" s="275">
        <v>0.78290000000000004</v>
      </c>
      <c r="J78" s="143">
        <f t="shared" si="16"/>
        <v>1.4480925578486552</v>
      </c>
      <c r="K78" s="275">
        <v>0.8034</v>
      </c>
      <c r="L78" s="143">
        <f t="shared" si="17"/>
        <v>2.6184697917997157E-2</v>
      </c>
      <c r="M78" s="143">
        <f t="shared" si="18"/>
        <v>3.1454615483373916E-2</v>
      </c>
    </row>
    <row r="79" spans="2:15" x14ac:dyDescent="0.25">
      <c r="B79" s="141" t="s">
        <v>147</v>
      </c>
      <c r="C79" s="275">
        <v>0.73219999999999996</v>
      </c>
      <c r="D79" s="143"/>
      <c r="E79" s="275">
        <v>0</v>
      </c>
      <c r="F79" s="143">
        <f t="shared" si="14"/>
        <v>-1</v>
      </c>
      <c r="G79" s="275">
        <v>0.39229999999999998</v>
      </c>
      <c r="H79" s="143" t="str">
        <f t="shared" si="15"/>
        <v>-</v>
      </c>
      <c r="I79" s="275">
        <v>0.71560000000000001</v>
      </c>
      <c r="J79" s="143">
        <f t="shared" si="16"/>
        <v>0.82411419831761412</v>
      </c>
      <c r="K79" s="275">
        <v>0.76290000000000002</v>
      </c>
      <c r="L79" s="143">
        <f t="shared" si="17"/>
        <v>6.6098378982671901E-2</v>
      </c>
      <c r="M79" s="143">
        <f t="shared" si="18"/>
        <v>4.1928434853865104E-2</v>
      </c>
    </row>
    <row r="80" spans="2:15" x14ac:dyDescent="0.25">
      <c r="B80" s="141" t="s">
        <v>149</v>
      </c>
      <c r="C80" s="275">
        <v>0.81590000000000007</v>
      </c>
      <c r="D80" s="143"/>
      <c r="E80" s="275">
        <v>0</v>
      </c>
      <c r="F80" s="143">
        <f t="shared" si="14"/>
        <v>-1</v>
      </c>
      <c r="G80" s="275">
        <v>0.34250000000000003</v>
      </c>
      <c r="H80" s="143" t="str">
        <f t="shared" si="15"/>
        <v>-</v>
      </c>
      <c r="I80" s="275">
        <v>0.7802</v>
      </c>
      <c r="J80" s="143">
        <f t="shared" si="16"/>
        <v>1.2779562043795618</v>
      </c>
      <c r="K80" s="275" t="s">
        <v>518</v>
      </c>
      <c r="L80" s="143" t="str">
        <f t="shared" si="17"/>
        <v>-</v>
      </c>
      <c r="M80" s="143" t="str">
        <f t="shared" si="18"/>
        <v>-</v>
      </c>
    </row>
    <row r="81" spans="2:15" x14ac:dyDescent="0.25">
      <c r="B81" s="141" t="s">
        <v>151</v>
      </c>
      <c r="C81" s="275">
        <v>0.84599999999999997</v>
      </c>
      <c r="D81" s="143"/>
      <c r="E81" s="275">
        <v>0</v>
      </c>
      <c r="F81" s="143">
        <f t="shared" si="14"/>
        <v>-1</v>
      </c>
      <c r="G81" s="275">
        <v>0.4894</v>
      </c>
      <c r="H81" s="143" t="str">
        <f t="shared" si="15"/>
        <v>-</v>
      </c>
      <c r="I81" s="275">
        <v>0.84849999999999992</v>
      </c>
      <c r="J81" s="143">
        <f t="shared" si="16"/>
        <v>0.7337556191254595</v>
      </c>
      <c r="K81" s="275" t="s">
        <v>518</v>
      </c>
      <c r="L81" s="143" t="str">
        <f t="shared" si="17"/>
        <v>-</v>
      </c>
      <c r="M81" s="143" t="str">
        <f t="shared" si="18"/>
        <v>-</v>
      </c>
    </row>
    <row r="82" spans="2:15" x14ac:dyDescent="0.25">
      <c r="B82" s="141" t="s">
        <v>153</v>
      </c>
      <c r="C82" s="275">
        <v>0.89849999999999997</v>
      </c>
      <c r="D82" s="143"/>
      <c r="E82" s="275">
        <v>0</v>
      </c>
      <c r="F82" s="143">
        <f t="shared" si="14"/>
        <v>-1</v>
      </c>
      <c r="G82" s="275">
        <v>0.66819999999999991</v>
      </c>
      <c r="H82" s="143" t="str">
        <f t="shared" si="15"/>
        <v>-</v>
      </c>
      <c r="I82" s="275">
        <v>0.89549999999999996</v>
      </c>
      <c r="J82" s="143">
        <f t="shared" si="16"/>
        <v>0.34016761448668076</v>
      </c>
      <c r="K82" s="275" t="s">
        <v>518</v>
      </c>
      <c r="L82" s="143" t="str">
        <f t="shared" si="17"/>
        <v>-</v>
      </c>
      <c r="M82" s="143" t="str">
        <f t="shared" si="18"/>
        <v>-</v>
      </c>
    </row>
    <row r="83" spans="2:15" x14ac:dyDescent="0.25">
      <c r="B83" s="141" t="s">
        <v>155</v>
      </c>
      <c r="C83" s="275">
        <v>0.82609999999999995</v>
      </c>
      <c r="D83" s="143"/>
      <c r="E83" s="275">
        <v>0</v>
      </c>
      <c r="F83" s="143">
        <f t="shared" si="14"/>
        <v>-1</v>
      </c>
      <c r="G83" s="275">
        <v>0.63950000000000007</v>
      </c>
      <c r="H83" s="143" t="str">
        <f t="shared" si="15"/>
        <v>-</v>
      </c>
      <c r="I83" s="275">
        <v>0.80840000000000001</v>
      </c>
      <c r="J83" s="143">
        <f t="shared" si="16"/>
        <v>0.26411258795934311</v>
      </c>
      <c r="K83" s="275" t="s">
        <v>518</v>
      </c>
      <c r="L83" s="143" t="str">
        <f t="shared" si="17"/>
        <v>-</v>
      </c>
      <c r="M83" s="143" t="str">
        <f t="shared" si="18"/>
        <v>-</v>
      </c>
    </row>
    <row r="84" spans="2:15" x14ac:dyDescent="0.25">
      <c r="B84" s="141" t="s">
        <v>157</v>
      </c>
      <c r="C84" s="275">
        <v>0.80400000000000005</v>
      </c>
      <c r="D84" s="143"/>
      <c r="E84" s="275">
        <v>0</v>
      </c>
      <c r="F84" s="143">
        <f t="shared" si="14"/>
        <v>-1</v>
      </c>
      <c r="G84" s="275">
        <v>0.73019999999999996</v>
      </c>
      <c r="H84" s="143" t="str">
        <f t="shared" si="15"/>
        <v>-</v>
      </c>
      <c r="I84" s="275">
        <v>0.82620000000000005</v>
      </c>
      <c r="J84" s="143">
        <f t="shared" si="16"/>
        <v>0.1314708299096139</v>
      </c>
      <c r="K84" s="275" t="s">
        <v>518</v>
      </c>
      <c r="L84" s="143" t="str">
        <f>IFERROR(K84/I84-1,"-")</f>
        <v>-</v>
      </c>
      <c r="M84" s="143" t="str">
        <f>IFERROR(K84/C84-1,"-")</f>
        <v>-</v>
      </c>
    </row>
    <row r="85" spans="2:15" x14ac:dyDescent="0.25">
      <c r="B85" s="141" t="s">
        <v>159</v>
      </c>
      <c r="C85" s="275">
        <v>0.77939999999999998</v>
      </c>
      <c r="D85" s="143"/>
      <c r="E85" s="275">
        <v>0</v>
      </c>
      <c r="F85" s="143">
        <f t="shared" si="14"/>
        <v>-1</v>
      </c>
      <c r="G85" s="275">
        <v>0.72849999999999993</v>
      </c>
      <c r="H85" s="143" t="str">
        <f t="shared" si="15"/>
        <v>-</v>
      </c>
      <c r="I85" s="275">
        <v>0.82440000000000002</v>
      </c>
      <c r="J85" s="143">
        <f t="shared" si="16"/>
        <v>0.13164035689773512</v>
      </c>
      <c r="K85" s="275" t="s">
        <v>518</v>
      </c>
      <c r="L85" s="143" t="str">
        <f>IFERROR(K85/I85-1,"-")</f>
        <v>-</v>
      </c>
      <c r="M85" s="143" t="str">
        <f>IFERROR(K85/C85-1,"-")</f>
        <v>-</v>
      </c>
    </row>
    <row r="86" spans="2:15" x14ac:dyDescent="0.25">
      <c r="B86" s="141" t="s">
        <v>161</v>
      </c>
      <c r="C86" s="275">
        <v>0.78189999999999993</v>
      </c>
      <c r="D86" s="143"/>
      <c r="E86" s="275">
        <v>0</v>
      </c>
      <c r="F86" s="143">
        <f t="shared" si="14"/>
        <v>-1</v>
      </c>
      <c r="G86" s="275">
        <v>0.60609999999999997</v>
      </c>
      <c r="H86" s="143" t="str">
        <f t="shared" si="15"/>
        <v>-</v>
      </c>
      <c r="I86" s="275">
        <v>0.79760000000000009</v>
      </c>
      <c r="J86" s="143">
        <f t="shared" si="16"/>
        <v>0.31595446295990781</v>
      </c>
      <c r="K86" s="275" t="s">
        <v>518</v>
      </c>
      <c r="L86" s="143" t="str">
        <f>IFERROR(K86/I86-1,"-")</f>
        <v>-</v>
      </c>
      <c r="M86" s="143" t="str">
        <f>IFERROR(K86/C86-1,"-")</f>
        <v>-</v>
      </c>
    </row>
    <row r="87" spans="2:15" ht="15.75" x14ac:dyDescent="0.25">
      <c r="B87" s="144" t="s">
        <v>121</v>
      </c>
      <c r="C87" s="277">
        <f>IFERROR(AVERAGE(C75:C86),"-")</f>
        <v>0.8025500000000001</v>
      </c>
      <c r="D87" s="146"/>
      <c r="E87" s="277">
        <f>IFERROR(AVERAGE(E75:E86),"-")</f>
        <v>0.14887500000000001</v>
      </c>
      <c r="F87" s="146">
        <f t="shared" si="14"/>
        <v>-0.81449753909413747</v>
      </c>
      <c r="G87" s="277">
        <f>IFERROR(AVERAGE(G75:G86),"-")</f>
        <v>0.4654416666666667</v>
      </c>
      <c r="H87" s="146">
        <f t="shared" si="15"/>
        <v>2.1263923873495663</v>
      </c>
      <c r="I87" s="277">
        <f>IFERROR(AVERAGE(I75:I86),"-")</f>
        <v>0.7728666666666667</v>
      </c>
      <c r="J87" s="146">
        <f t="shared" si="16"/>
        <v>0.66050167403720472</v>
      </c>
      <c r="K87" s="277">
        <f>IFERROR(AVERAGE(K75:K86),"-")</f>
        <v>0.81812000000000007</v>
      </c>
      <c r="L87" s="146">
        <v>0.17051372517787677</v>
      </c>
      <c r="M87" s="146">
        <v>5.4564823490390157E-2</v>
      </c>
    </row>
    <row r="88" spans="2:15" ht="6" customHeight="1" x14ac:dyDescent="0.25"/>
    <row r="89" spans="2:15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2:15" ht="21.75" customHeight="1" thickBot="1" x14ac:dyDescent="0.3">
      <c r="B92" s="307" t="s">
        <v>471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O92" s="1" t="s">
        <v>472</v>
      </c>
    </row>
    <row r="93" spans="2:15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O93" s="1" t="s">
        <v>473</v>
      </c>
    </row>
    <row r="94" spans="2:15" ht="22.5" thickTop="1" thickBot="1" x14ac:dyDescent="0.3">
      <c r="B94" s="13"/>
      <c r="C94" s="317" t="s">
        <v>111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2:15" ht="22.5" thickTop="1" thickBot="1" x14ac:dyDescent="0.3">
      <c r="B95" s="13"/>
      <c r="C95" s="320">
        <v>2019</v>
      </c>
      <c r="D95" s="321"/>
      <c r="E95" s="322" t="s">
        <v>250</v>
      </c>
      <c r="F95" s="321"/>
      <c r="G95" s="322" t="s">
        <v>249</v>
      </c>
      <c r="H95" s="321"/>
      <c r="I95" s="322">
        <v>2022</v>
      </c>
      <c r="J95" s="321"/>
      <c r="K95" s="322">
        <v>2023</v>
      </c>
      <c r="L95" s="323"/>
      <c r="M95" s="324"/>
    </row>
    <row r="96" spans="2:15" ht="16.5" thickTop="1" thickBot="1" x14ac:dyDescent="0.3">
      <c r="B96" s="16"/>
      <c r="C96" s="137" t="s">
        <v>135</v>
      </c>
      <c r="D96" s="138" t="str">
        <f>CONCATENATE("var ",RIGHT(C95,2),"/",RIGHT(C95-1,2))</f>
        <v>var 19/18</v>
      </c>
      <c r="E96" s="139" t="s">
        <v>135</v>
      </c>
      <c r="F96" s="138" t="str">
        <f>CONCATENATE("var ",RIGHT(E95,2),"/",RIGHT(C95,2))</f>
        <v>var 20/19</v>
      </c>
      <c r="G96" s="139" t="s">
        <v>135</v>
      </c>
      <c r="H96" s="138" t="str">
        <f>CONCATENATE("var ",RIGHT(G95,2),"/",RIGHT(E95,2))</f>
        <v>var 21/20</v>
      </c>
      <c r="I96" s="139" t="s">
        <v>135</v>
      </c>
      <c r="J96" s="138" t="str">
        <f>CONCATENATE("var ",RIGHT(I95,2),"/",RIGHT(G95,2))</f>
        <v>var 22/21</v>
      </c>
      <c r="K96" s="139" t="s">
        <v>135</v>
      </c>
      <c r="L96" s="138" t="str">
        <f>CONCATENATE("var ",RIGHT(K95,2),"/",RIGHT(I95,2))</f>
        <v>var 23/22</v>
      </c>
      <c r="M96" s="138" t="str">
        <f>CONCATENATE("var ",RIGHT(K95,2),"/",RIGHT(C95,2))</f>
        <v>var 23/19</v>
      </c>
    </row>
    <row r="97" spans="2:13" x14ac:dyDescent="0.25">
      <c r="B97" s="141" t="s">
        <v>139</v>
      </c>
      <c r="C97" s="275">
        <v>0.70499999999999996</v>
      </c>
      <c r="D97" s="143"/>
      <c r="E97" s="275">
        <v>0.72870000000000001</v>
      </c>
      <c r="F97" s="143">
        <f t="shared" ref="F97:F109" si="19">IFERROR(E97/C97-1,"-")</f>
        <v>3.3617021276595827E-2</v>
      </c>
      <c r="G97" s="275">
        <v>0.16829999999999998</v>
      </c>
      <c r="H97" s="143">
        <f t="shared" ref="H97:H109" si="20">IFERROR(G97/E97-1,"-")</f>
        <v>-0.76904075751337997</v>
      </c>
      <c r="I97" s="275">
        <v>0.49219999999999997</v>
      </c>
      <c r="J97" s="143">
        <f t="shared" ref="J97:J109" si="21">IFERROR(I97/G97-1,"-")</f>
        <v>1.9245395127748073</v>
      </c>
      <c r="K97" s="275">
        <v>0.65670000000000006</v>
      </c>
      <c r="L97" s="143">
        <f t="shared" ref="L97:L105" si="22">IFERROR(K97/I97-1,"-")</f>
        <v>0.33421373425436829</v>
      </c>
      <c r="M97" s="143">
        <f>IFERROR(K97/C97-1,"-")</f>
        <v>-6.8510638297872184E-2</v>
      </c>
    </row>
    <row r="98" spans="2:13" x14ac:dyDescent="0.25">
      <c r="B98" s="141" t="s">
        <v>141</v>
      </c>
      <c r="C98" s="275">
        <v>0.7034999999999999</v>
      </c>
      <c r="D98" s="143"/>
      <c r="E98" s="275">
        <v>0.69769999999999999</v>
      </c>
      <c r="F98" s="143">
        <f t="shared" si="19"/>
        <v>-8.2444918265812683E-3</v>
      </c>
      <c r="G98" s="275">
        <v>0.17620000000000002</v>
      </c>
      <c r="H98" s="143">
        <f t="shared" si="20"/>
        <v>-0.74745592661602411</v>
      </c>
      <c r="I98" s="275">
        <v>0.63170000000000004</v>
      </c>
      <c r="J98" s="143">
        <f t="shared" si="21"/>
        <v>2.5851305334846764</v>
      </c>
      <c r="K98" s="275">
        <v>0.73430000000000006</v>
      </c>
      <c r="L98" s="143">
        <f t="shared" si="22"/>
        <v>0.16241886971663777</v>
      </c>
      <c r="M98" s="143">
        <f t="shared" ref="M98:M105" si="23">IFERROR(K98/C98-1,"-")</f>
        <v>4.378109452736334E-2</v>
      </c>
    </row>
    <row r="99" spans="2:13" x14ac:dyDescent="0.25">
      <c r="B99" s="141" t="s">
        <v>143</v>
      </c>
      <c r="C99" s="275">
        <v>0.69269999999999998</v>
      </c>
      <c r="D99" s="143"/>
      <c r="E99" s="275">
        <v>0.36009999999999998</v>
      </c>
      <c r="F99" s="143">
        <f t="shared" si="19"/>
        <v>-0.48015013714450705</v>
      </c>
      <c r="G99" s="275">
        <v>0.26950000000000002</v>
      </c>
      <c r="H99" s="143">
        <f t="shared" si="20"/>
        <v>-0.25159677867259089</v>
      </c>
      <c r="I99" s="275">
        <v>0.63300000000000001</v>
      </c>
      <c r="J99" s="143">
        <f t="shared" si="21"/>
        <v>1.3487940630797772</v>
      </c>
      <c r="K99" s="275">
        <v>0.70069999999999988</v>
      </c>
      <c r="L99" s="143">
        <f t="shared" si="22"/>
        <v>0.10695102685623992</v>
      </c>
      <c r="M99" s="143">
        <f t="shared" si="23"/>
        <v>1.1549011115923102E-2</v>
      </c>
    </row>
    <row r="100" spans="2:13" x14ac:dyDescent="0.25">
      <c r="B100" s="141" t="s">
        <v>145</v>
      </c>
      <c r="C100" s="275">
        <v>0.62809999999999999</v>
      </c>
      <c r="D100" s="143"/>
      <c r="E100" s="275">
        <v>0</v>
      </c>
      <c r="F100" s="143">
        <f t="shared" si="19"/>
        <v>-1</v>
      </c>
      <c r="G100" s="275">
        <v>0.26600000000000001</v>
      </c>
      <c r="H100" s="143" t="str">
        <f t="shared" si="20"/>
        <v>-</v>
      </c>
      <c r="I100" s="275">
        <v>0.61180000000000001</v>
      </c>
      <c r="J100" s="143">
        <f t="shared" si="21"/>
        <v>1.2999999999999998</v>
      </c>
      <c r="K100" s="275">
        <v>0.69530000000000003</v>
      </c>
      <c r="L100" s="143">
        <f t="shared" si="22"/>
        <v>0.13648251062438699</v>
      </c>
      <c r="M100" s="143">
        <f t="shared" si="23"/>
        <v>0.10698933290877255</v>
      </c>
    </row>
    <row r="101" spans="2:13" x14ac:dyDescent="0.25">
      <c r="B101" s="141" t="s">
        <v>147</v>
      </c>
      <c r="C101" s="275">
        <v>0.5837</v>
      </c>
      <c r="D101" s="143"/>
      <c r="E101" s="275">
        <v>0</v>
      </c>
      <c r="F101" s="143">
        <f t="shared" si="19"/>
        <v>-1</v>
      </c>
      <c r="G101" s="275">
        <v>0.33960000000000001</v>
      </c>
      <c r="H101" s="143" t="str">
        <f t="shared" si="20"/>
        <v>-</v>
      </c>
      <c r="I101" s="275">
        <v>0.5423</v>
      </c>
      <c r="J101" s="143">
        <f t="shared" si="21"/>
        <v>0.59687868080094231</v>
      </c>
      <c r="K101" s="275">
        <v>0.60350000000000004</v>
      </c>
      <c r="L101" s="143">
        <f t="shared" si="22"/>
        <v>0.11285266457680265</v>
      </c>
      <c r="M101" s="143">
        <f t="shared" si="23"/>
        <v>3.3921535035120742E-2</v>
      </c>
    </row>
    <row r="102" spans="2:13" x14ac:dyDescent="0.25">
      <c r="B102" s="141" t="s">
        <v>149</v>
      </c>
      <c r="C102" s="275">
        <v>0.69450000000000001</v>
      </c>
      <c r="D102" s="143"/>
      <c r="E102" s="275">
        <v>0</v>
      </c>
      <c r="F102" s="143">
        <f t="shared" si="19"/>
        <v>-1</v>
      </c>
      <c r="G102" s="275">
        <v>0.29350000000000004</v>
      </c>
      <c r="H102" s="143" t="str">
        <f t="shared" si="20"/>
        <v>-</v>
      </c>
      <c r="I102" s="275">
        <v>0.5756</v>
      </c>
      <c r="J102" s="143">
        <f t="shared" si="21"/>
        <v>0.96115843270868795</v>
      </c>
      <c r="K102" s="275" t="s">
        <v>518</v>
      </c>
      <c r="L102" s="143" t="str">
        <f t="shared" si="22"/>
        <v>-</v>
      </c>
      <c r="M102" s="143" t="str">
        <f t="shared" si="23"/>
        <v>-</v>
      </c>
    </row>
    <row r="103" spans="2:13" x14ac:dyDescent="0.25">
      <c r="B103" s="141" t="s">
        <v>151</v>
      </c>
      <c r="C103" s="275">
        <v>0.72329999999999994</v>
      </c>
      <c r="D103" s="143"/>
      <c r="E103" s="275">
        <v>0</v>
      </c>
      <c r="F103" s="143">
        <f t="shared" si="19"/>
        <v>-1</v>
      </c>
      <c r="G103" s="275">
        <v>0.34029999999999999</v>
      </c>
      <c r="H103" s="143" t="str">
        <f t="shared" si="20"/>
        <v>-</v>
      </c>
      <c r="I103" s="275">
        <v>0.63270000000000004</v>
      </c>
      <c r="J103" s="143">
        <f t="shared" si="21"/>
        <v>0.85924184543050264</v>
      </c>
      <c r="K103" s="275" t="s">
        <v>518</v>
      </c>
      <c r="L103" s="143" t="str">
        <f t="shared" si="22"/>
        <v>-</v>
      </c>
      <c r="M103" s="143" t="str">
        <f t="shared" si="23"/>
        <v>-</v>
      </c>
    </row>
    <row r="104" spans="2:13" x14ac:dyDescent="0.25">
      <c r="B104" s="141" t="s">
        <v>153</v>
      </c>
      <c r="C104" s="275">
        <v>0.70790000000000008</v>
      </c>
      <c r="D104" s="143"/>
      <c r="E104" s="275">
        <v>0</v>
      </c>
      <c r="F104" s="143">
        <f t="shared" si="19"/>
        <v>-1</v>
      </c>
      <c r="G104" s="275">
        <v>0.50109999999999999</v>
      </c>
      <c r="H104" s="143" t="str">
        <f t="shared" si="20"/>
        <v>-</v>
      </c>
      <c r="I104" s="275">
        <v>0.72010000000000007</v>
      </c>
      <c r="J104" s="143">
        <f t="shared" si="21"/>
        <v>0.43703851526641402</v>
      </c>
      <c r="K104" s="275" t="s">
        <v>518</v>
      </c>
      <c r="L104" s="143" t="str">
        <f t="shared" si="22"/>
        <v>-</v>
      </c>
      <c r="M104" s="143" t="str">
        <f t="shared" si="23"/>
        <v>-</v>
      </c>
    </row>
    <row r="105" spans="2:13" x14ac:dyDescent="0.25">
      <c r="B105" s="141" t="s">
        <v>155</v>
      </c>
      <c r="C105" s="275">
        <v>0.65390000000000004</v>
      </c>
      <c r="D105" s="143"/>
      <c r="E105" s="275">
        <v>0</v>
      </c>
      <c r="F105" s="143">
        <f t="shared" si="19"/>
        <v>-1</v>
      </c>
      <c r="G105" s="275">
        <v>0.45030000000000003</v>
      </c>
      <c r="H105" s="143" t="str">
        <f t="shared" si="20"/>
        <v>-</v>
      </c>
      <c r="I105" s="275">
        <v>0.60599999999999998</v>
      </c>
      <c r="J105" s="143">
        <f t="shared" si="21"/>
        <v>0.34576948700866073</v>
      </c>
      <c r="K105" s="275" t="s">
        <v>518</v>
      </c>
      <c r="L105" s="143" t="str">
        <f t="shared" si="22"/>
        <v>-</v>
      </c>
      <c r="M105" s="143" t="str">
        <f t="shared" si="23"/>
        <v>-</v>
      </c>
    </row>
    <row r="106" spans="2:13" x14ac:dyDescent="0.25">
      <c r="B106" s="141" t="s">
        <v>157</v>
      </c>
      <c r="C106" s="275">
        <v>0.61609999999999998</v>
      </c>
      <c r="D106" s="143"/>
      <c r="E106" s="275">
        <v>0</v>
      </c>
      <c r="F106" s="143">
        <f t="shared" si="19"/>
        <v>-1</v>
      </c>
      <c r="G106" s="275">
        <v>0.55590000000000006</v>
      </c>
      <c r="H106" s="143" t="str">
        <f t="shared" si="20"/>
        <v>-</v>
      </c>
      <c r="I106" s="275">
        <v>0.63700000000000001</v>
      </c>
      <c r="J106" s="143">
        <f t="shared" si="21"/>
        <v>0.14588954847994229</v>
      </c>
      <c r="K106" s="275" t="s">
        <v>518</v>
      </c>
      <c r="L106" s="143" t="str">
        <f>IFERROR(K106/I106-1,"-")</f>
        <v>-</v>
      </c>
      <c r="M106" s="143" t="str">
        <f>IFERROR(K106/C106-1,"-")</f>
        <v>-</v>
      </c>
    </row>
    <row r="107" spans="2:13" x14ac:dyDescent="0.25">
      <c r="B107" s="141" t="s">
        <v>159</v>
      </c>
      <c r="C107" s="275">
        <v>0.67459999999999998</v>
      </c>
      <c r="D107" s="143"/>
      <c r="E107" s="275">
        <v>0</v>
      </c>
      <c r="F107" s="143">
        <f t="shared" si="19"/>
        <v>-1</v>
      </c>
      <c r="G107" s="275">
        <v>0.62290000000000001</v>
      </c>
      <c r="H107" s="143" t="str">
        <f t="shared" si="20"/>
        <v>-</v>
      </c>
      <c r="I107" s="275">
        <v>0.65410000000000001</v>
      </c>
      <c r="J107" s="143">
        <f t="shared" si="21"/>
        <v>5.0088296676834121E-2</v>
      </c>
      <c r="K107" s="275" t="s">
        <v>518</v>
      </c>
      <c r="L107" s="143" t="str">
        <f>IFERROR(K107/I107-1,"-")</f>
        <v>-</v>
      </c>
      <c r="M107" s="143" t="str">
        <f>IFERROR(K107/C107-1,"-")</f>
        <v>-</v>
      </c>
    </row>
    <row r="108" spans="2:13" x14ac:dyDescent="0.25">
      <c r="B108" s="141" t="s">
        <v>161</v>
      </c>
      <c r="C108" s="275">
        <v>0.67130000000000001</v>
      </c>
      <c r="D108" s="143"/>
      <c r="E108" s="275">
        <v>0</v>
      </c>
      <c r="F108" s="143">
        <f t="shared" si="19"/>
        <v>-1</v>
      </c>
      <c r="G108" s="275">
        <v>0.53170000000000006</v>
      </c>
      <c r="H108" s="143" t="str">
        <f t="shared" si="20"/>
        <v>-</v>
      </c>
      <c r="I108" s="275">
        <v>0.63149999999999995</v>
      </c>
      <c r="J108" s="143">
        <f t="shared" si="21"/>
        <v>0.18769983073161534</v>
      </c>
      <c r="K108" s="275" t="s">
        <v>518</v>
      </c>
      <c r="L108" s="143" t="str">
        <f>IFERROR(K108/I108-1,"-")</f>
        <v>-</v>
      </c>
      <c r="M108" s="143" t="str">
        <f>IFERROR(K108/C108-1,"-")</f>
        <v>-</v>
      </c>
    </row>
    <row r="109" spans="2:13" ht="15.75" x14ac:dyDescent="0.25">
      <c r="B109" s="144" t="s">
        <v>121</v>
      </c>
      <c r="C109" s="277">
        <f>IFERROR(AVERAGE(C97:C108),"-")</f>
        <v>0.67121666666666668</v>
      </c>
      <c r="D109" s="146"/>
      <c r="E109" s="277">
        <f>IFERROR(AVERAGE(E97:E108),"-")</f>
        <v>0.14887500000000001</v>
      </c>
      <c r="F109" s="146">
        <f t="shared" si="19"/>
        <v>-0.77820127628932534</v>
      </c>
      <c r="G109" s="277">
        <f>IFERROR(AVERAGE(G97:G108),"-")</f>
        <v>0.37627500000000008</v>
      </c>
      <c r="H109" s="146">
        <f t="shared" si="20"/>
        <v>1.5274559193954662</v>
      </c>
      <c r="I109" s="277">
        <f>IFERROR(AVERAGE(I97:I108),"-")</f>
        <v>0.61399999999999999</v>
      </c>
      <c r="J109" s="146">
        <f t="shared" si="21"/>
        <v>0.63178526343764485</v>
      </c>
      <c r="K109" s="277">
        <v>0.67794880469884178</v>
      </c>
      <c r="L109" s="146">
        <v>0.1643662060924469</v>
      </c>
      <c r="M109" s="146">
        <v>2.3665193578670474E-2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2:15" ht="21.75" customHeight="1" thickBot="1" x14ac:dyDescent="0.3">
      <c r="B114" s="307" t="s">
        <v>474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O114" s="1" t="s">
        <v>475</v>
      </c>
    </row>
    <row r="115" spans="2:15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O115" s="1" t="s">
        <v>476</v>
      </c>
    </row>
    <row r="116" spans="2:15" ht="22.5" thickTop="1" thickBot="1" x14ac:dyDescent="0.3">
      <c r="B116" s="13"/>
      <c r="C116" s="317" t="s">
        <v>112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2:15" ht="22.5" thickTop="1" thickBot="1" x14ac:dyDescent="0.3">
      <c r="B117" s="13"/>
      <c r="C117" s="320">
        <v>2019</v>
      </c>
      <c r="D117" s="321"/>
      <c r="E117" s="322" t="s">
        <v>250</v>
      </c>
      <c r="F117" s="321"/>
      <c r="G117" s="322" t="s">
        <v>249</v>
      </c>
      <c r="H117" s="321"/>
      <c r="I117" s="322">
        <v>2022</v>
      </c>
      <c r="J117" s="321"/>
      <c r="K117" s="322">
        <v>2023</v>
      </c>
      <c r="L117" s="323"/>
      <c r="M117" s="324"/>
    </row>
    <row r="118" spans="2:15" ht="16.5" thickTop="1" thickBot="1" x14ac:dyDescent="0.3">
      <c r="B118" s="16"/>
      <c r="C118" s="137" t="s">
        <v>135</v>
      </c>
      <c r="D118" s="138" t="str">
        <f>CONCATENATE("var ",RIGHT(C117,2),"/",RIGHT(C117-1,2))</f>
        <v>var 19/18</v>
      </c>
      <c r="E118" s="139" t="s">
        <v>135</v>
      </c>
      <c r="F118" s="138" t="str">
        <f>CONCATENATE("var ",RIGHT(E117,2),"/",RIGHT(C117,2))</f>
        <v>var 20/19</v>
      </c>
      <c r="G118" s="139" t="s">
        <v>135</v>
      </c>
      <c r="H118" s="138" t="str">
        <f>CONCATENATE("var ",RIGHT(G117,2),"/",RIGHT(E117,2))</f>
        <v>var 21/20</v>
      </c>
      <c r="I118" s="139" t="s">
        <v>135</v>
      </c>
      <c r="J118" s="138" t="str">
        <f>CONCATENATE("var ",RIGHT(I117,2),"/",RIGHT(G117,2))</f>
        <v>var 22/21</v>
      </c>
      <c r="K118" s="139" t="s">
        <v>135</v>
      </c>
      <c r="L118" s="138" t="str">
        <f>CONCATENATE("var ",RIGHT(K117,2),"/",RIGHT(I117,2))</f>
        <v>var 23/22</v>
      </c>
      <c r="M118" s="138" t="str">
        <f>CONCATENATE("var ",RIGHT(K117,2),"/",RIGHT(C117,2))</f>
        <v>var 23/19</v>
      </c>
    </row>
    <row r="119" spans="2:15" x14ac:dyDescent="0.25">
      <c r="B119" s="141" t="s">
        <v>139</v>
      </c>
      <c r="C119" s="275">
        <v>0.61750000000000005</v>
      </c>
      <c r="D119" s="143"/>
      <c r="E119" s="275">
        <v>0.72870000000000001</v>
      </c>
      <c r="F119" s="143">
        <f t="shared" ref="F119:F131" si="24">IFERROR(E119/C119-1,"-")</f>
        <v>0.18008097165991899</v>
      </c>
      <c r="G119" s="275">
        <v>0.624</v>
      </c>
      <c r="H119" s="143">
        <f t="shared" ref="H119:H131" si="25">IFERROR(G119/E119-1,"-")</f>
        <v>-0.14368052696582956</v>
      </c>
      <c r="I119" s="275">
        <v>0.51300000000000001</v>
      </c>
      <c r="J119" s="143">
        <f t="shared" ref="J119:J131" si="26">IFERROR(I119/G119-1,"-")</f>
        <v>-0.17788461538461542</v>
      </c>
      <c r="K119" s="275">
        <v>0.62680000000000002</v>
      </c>
      <c r="L119" s="143">
        <f t="shared" ref="L119:L127" si="27">IFERROR(K119/I119-1,"-")</f>
        <v>0.22183235867446394</v>
      </c>
      <c r="M119" s="143">
        <f>IFERROR(K119/C119-1,"-")</f>
        <v>1.5060728744939134E-2</v>
      </c>
    </row>
    <row r="120" spans="2:15" x14ac:dyDescent="0.25">
      <c r="B120" s="141" t="s">
        <v>141</v>
      </c>
      <c r="C120" s="275">
        <v>0.63170000000000004</v>
      </c>
      <c r="D120" s="143"/>
      <c r="E120" s="275">
        <v>0.69769999999999999</v>
      </c>
      <c r="F120" s="143">
        <f t="shared" si="24"/>
        <v>0.10447997467152126</v>
      </c>
      <c r="G120" s="275">
        <v>0.73430000000000006</v>
      </c>
      <c r="H120" s="143">
        <f t="shared" si="25"/>
        <v>5.245807653719381E-2</v>
      </c>
      <c r="I120" s="275">
        <v>0.58329999999999993</v>
      </c>
      <c r="J120" s="143">
        <f t="shared" si="26"/>
        <v>-0.20563802260656427</v>
      </c>
      <c r="K120" s="275">
        <v>0.62419999999999998</v>
      </c>
      <c r="L120" s="143">
        <f t="shared" si="27"/>
        <v>7.0118292473855703E-2</v>
      </c>
      <c r="M120" s="143">
        <f t="shared" ref="M120:M127" si="28">IFERROR(K120/C120-1,"-")</f>
        <v>-1.1872724394491163E-2</v>
      </c>
    </row>
    <row r="121" spans="2:15" x14ac:dyDescent="0.25">
      <c r="B121" s="141" t="s">
        <v>143</v>
      </c>
      <c r="C121" s="275">
        <v>0.59219999999999995</v>
      </c>
      <c r="D121" s="143"/>
      <c r="E121" s="275">
        <v>0.36009999999999998</v>
      </c>
      <c r="F121" s="143">
        <f t="shared" si="24"/>
        <v>-0.39192840256670047</v>
      </c>
      <c r="G121" s="275">
        <v>0.63479999999999992</v>
      </c>
      <c r="H121" s="143">
        <f t="shared" si="25"/>
        <v>0.76284365454040537</v>
      </c>
      <c r="I121" s="275">
        <v>0.57320000000000004</v>
      </c>
      <c r="J121" s="143">
        <f t="shared" si="26"/>
        <v>-9.7038437303087366E-2</v>
      </c>
      <c r="K121" s="275">
        <v>0.60389999999999999</v>
      </c>
      <c r="L121" s="143">
        <f t="shared" si="27"/>
        <v>5.3558967201674745E-2</v>
      </c>
      <c r="M121" s="143">
        <f t="shared" si="28"/>
        <v>1.9756838905775176E-2</v>
      </c>
    </row>
    <row r="122" spans="2:15" x14ac:dyDescent="0.25">
      <c r="B122" s="141" t="s">
        <v>145</v>
      </c>
      <c r="C122" s="275">
        <v>0.53859999999999997</v>
      </c>
      <c r="D122" s="143"/>
      <c r="E122" s="275">
        <v>0</v>
      </c>
      <c r="F122" s="143">
        <f t="shared" si="24"/>
        <v>-1</v>
      </c>
      <c r="G122" s="275">
        <v>0.50749999999999995</v>
      </c>
      <c r="H122" s="143" t="str">
        <f t="shared" si="25"/>
        <v>-</v>
      </c>
      <c r="I122" s="275">
        <v>0.51200000000000001</v>
      </c>
      <c r="J122" s="143">
        <f t="shared" si="26"/>
        <v>8.8669950738917702E-3</v>
      </c>
      <c r="K122" s="275">
        <v>0.51129999999999998</v>
      </c>
      <c r="L122" s="143">
        <f t="shared" si="27"/>
        <v>-1.3671875000000888E-3</v>
      </c>
      <c r="M122" s="143">
        <f t="shared" si="28"/>
        <v>-5.0686966208689177E-2</v>
      </c>
    </row>
    <row r="123" spans="2:15" x14ac:dyDescent="0.25">
      <c r="B123" s="141" t="s">
        <v>147</v>
      </c>
      <c r="C123" s="275">
        <v>0.59060000000000001</v>
      </c>
      <c r="D123" s="143"/>
      <c r="E123" s="275">
        <v>0</v>
      </c>
      <c r="F123" s="143">
        <f t="shared" si="24"/>
        <v>-1</v>
      </c>
      <c r="G123" s="275">
        <v>0.68359999999999999</v>
      </c>
      <c r="H123" s="143" t="str">
        <f t="shared" si="25"/>
        <v>-</v>
      </c>
      <c r="I123" s="275">
        <v>0.4178</v>
      </c>
      <c r="J123" s="143">
        <f t="shared" si="26"/>
        <v>-0.38882387361029835</v>
      </c>
      <c r="K123" s="275">
        <v>0.49259999999999998</v>
      </c>
      <c r="L123" s="143">
        <f t="shared" si="27"/>
        <v>0.17903303015797034</v>
      </c>
      <c r="M123" s="143">
        <f t="shared" si="28"/>
        <v>-0.16593294954283788</v>
      </c>
    </row>
    <row r="124" spans="2:15" x14ac:dyDescent="0.25">
      <c r="B124" s="141" t="s">
        <v>149</v>
      </c>
      <c r="C124" s="275">
        <v>0.63219999999999998</v>
      </c>
      <c r="D124" s="143"/>
      <c r="E124" s="275">
        <v>0</v>
      </c>
      <c r="F124" s="143">
        <f t="shared" si="24"/>
        <v>-1</v>
      </c>
      <c r="G124" s="275">
        <v>0.36869999999999997</v>
      </c>
      <c r="H124" s="143" t="str">
        <f t="shared" si="25"/>
        <v>-</v>
      </c>
      <c r="I124" s="275">
        <v>0.43450000000000005</v>
      </c>
      <c r="J124" s="143">
        <f t="shared" si="26"/>
        <v>0.17846487659343668</v>
      </c>
      <c r="K124" s="275" t="s">
        <v>518</v>
      </c>
      <c r="L124" s="143" t="str">
        <f t="shared" si="27"/>
        <v>-</v>
      </c>
      <c r="M124" s="143" t="str">
        <f t="shared" si="28"/>
        <v>-</v>
      </c>
    </row>
    <row r="125" spans="2:15" x14ac:dyDescent="0.25">
      <c r="B125" s="141" t="s">
        <v>151</v>
      </c>
      <c r="C125" s="275">
        <v>0.50939999999999996</v>
      </c>
      <c r="D125" s="143"/>
      <c r="E125" s="275">
        <v>0</v>
      </c>
      <c r="F125" s="143">
        <f t="shared" si="24"/>
        <v>-1</v>
      </c>
      <c r="G125" s="275">
        <v>0.28389999999999999</v>
      </c>
      <c r="H125" s="143" t="str">
        <f t="shared" si="25"/>
        <v>-</v>
      </c>
      <c r="I125" s="275">
        <v>0.4788</v>
      </c>
      <c r="J125" s="143">
        <f t="shared" si="26"/>
        <v>0.68650933427263139</v>
      </c>
      <c r="K125" s="275" t="s">
        <v>518</v>
      </c>
      <c r="L125" s="143" t="str">
        <f t="shared" si="27"/>
        <v>-</v>
      </c>
      <c r="M125" s="143" t="str">
        <f t="shared" si="28"/>
        <v>-</v>
      </c>
    </row>
    <row r="126" spans="2:15" x14ac:dyDescent="0.25">
      <c r="B126" s="141" t="s">
        <v>153</v>
      </c>
      <c r="C126" s="275">
        <v>0.47340000000000004</v>
      </c>
      <c r="D126" s="143"/>
      <c r="E126" s="275">
        <v>0</v>
      </c>
      <c r="F126" s="143">
        <f t="shared" si="24"/>
        <v>-1</v>
      </c>
      <c r="G126" s="275">
        <v>0.48430000000000001</v>
      </c>
      <c r="H126" s="143" t="str">
        <f t="shared" si="25"/>
        <v>-</v>
      </c>
      <c r="I126" s="275">
        <v>0.53129999999999999</v>
      </c>
      <c r="J126" s="143">
        <f t="shared" si="26"/>
        <v>9.7047284740862994E-2</v>
      </c>
      <c r="K126" s="275" t="s">
        <v>518</v>
      </c>
      <c r="L126" s="143" t="str">
        <f t="shared" si="27"/>
        <v>-</v>
      </c>
      <c r="M126" s="143" t="str">
        <f t="shared" si="28"/>
        <v>-</v>
      </c>
    </row>
    <row r="127" spans="2:15" x14ac:dyDescent="0.25">
      <c r="B127" s="141" t="s">
        <v>155</v>
      </c>
      <c r="C127" s="275">
        <v>0.43200000000000005</v>
      </c>
      <c r="D127" s="143"/>
      <c r="E127" s="275">
        <v>0</v>
      </c>
      <c r="F127" s="143">
        <f t="shared" si="24"/>
        <v>-1</v>
      </c>
      <c r="G127" s="275">
        <v>0.40649999999999997</v>
      </c>
      <c r="H127" s="143" t="str">
        <f t="shared" si="25"/>
        <v>-</v>
      </c>
      <c r="I127" s="275">
        <v>0.48009999999999997</v>
      </c>
      <c r="J127" s="143">
        <f t="shared" si="26"/>
        <v>0.18105781057810577</v>
      </c>
      <c r="K127" s="275" t="s">
        <v>518</v>
      </c>
      <c r="L127" s="143" t="str">
        <f t="shared" si="27"/>
        <v>-</v>
      </c>
      <c r="M127" s="143" t="str">
        <f t="shared" si="28"/>
        <v>-</v>
      </c>
    </row>
    <row r="128" spans="2:15" x14ac:dyDescent="0.25">
      <c r="B128" s="141" t="s">
        <v>157</v>
      </c>
      <c r="C128" s="275">
        <v>0.51180000000000003</v>
      </c>
      <c r="D128" s="143"/>
      <c r="E128" s="275">
        <v>0</v>
      </c>
      <c r="F128" s="143">
        <f t="shared" si="24"/>
        <v>-1</v>
      </c>
      <c r="G128" s="275">
        <v>0.45169999999999999</v>
      </c>
      <c r="H128" s="143" t="str">
        <f t="shared" si="25"/>
        <v>-</v>
      </c>
      <c r="I128" s="275">
        <v>0.55169999999999997</v>
      </c>
      <c r="J128" s="143">
        <f t="shared" si="26"/>
        <v>0.22138587558113798</v>
      </c>
      <c r="K128" s="275" t="s">
        <v>518</v>
      </c>
      <c r="L128" s="143" t="str">
        <f>IFERROR(K128/I128-1,"-")</f>
        <v>-</v>
      </c>
      <c r="M128" s="143" t="str">
        <f>IFERROR(K128/C128-1,"-")</f>
        <v>-</v>
      </c>
    </row>
    <row r="129" spans="2:15" x14ac:dyDescent="0.25">
      <c r="B129" s="141" t="s">
        <v>159</v>
      </c>
      <c r="C129" s="275">
        <v>0.50340000000000007</v>
      </c>
      <c r="D129" s="143"/>
      <c r="E129" s="275">
        <v>0</v>
      </c>
      <c r="F129" s="143">
        <f t="shared" si="24"/>
        <v>-1</v>
      </c>
      <c r="G129" s="275">
        <v>0.51890000000000003</v>
      </c>
      <c r="H129" s="143" t="str">
        <f t="shared" si="25"/>
        <v>-</v>
      </c>
      <c r="I129" s="275">
        <v>0.60870000000000002</v>
      </c>
      <c r="J129" s="143">
        <f t="shared" si="26"/>
        <v>0.17305839275390245</v>
      </c>
      <c r="K129" s="275" t="s">
        <v>518</v>
      </c>
      <c r="L129" s="143" t="str">
        <f>IFERROR(K129/I129-1,"-")</f>
        <v>-</v>
      </c>
      <c r="M129" s="143" t="str">
        <f>IFERROR(K129/C129-1,"-")</f>
        <v>-</v>
      </c>
    </row>
    <row r="130" spans="2:15" x14ac:dyDescent="0.25">
      <c r="B130" s="141" t="s">
        <v>161</v>
      </c>
      <c r="C130" s="275">
        <v>0.51840000000000008</v>
      </c>
      <c r="D130" s="143"/>
      <c r="E130" s="275">
        <v>0</v>
      </c>
      <c r="F130" s="143">
        <f t="shared" si="24"/>
        <v>-1</v>
      </c>
      <c r="G130" s="275">
        <v>0.48039999999999999</v>
      </c>
      <c r="H130" s="143" t="str">
        <f t="shared" si="25"/>
        <v>-</v>
      </c>
      <c r="I130" s="275">
        <v>0.61360000000000003</v>
      </c>
      <c r="J130" s="143">
        <f t="shared" si="26"/>
        <v>0.27726894254787693</v>
      </c>
      <c r="K130" s="275" t="s">
        <v>518</v>
      </c>
      <c r="L130" s="143" t="str">
        <f>IFERROR(K130/I130-1,"-")</f>
        <v>-</v>
      </c>
      <c r="M130" s="143" t="str">
        <f>IFERROR(K130/C130-1,"-")</f>
        <v>-</v>
      </c>
    </row>
    <row r="131" spans="2:15" ht="15.75" x14ac:dyDescent="0.25">
      <c r="B131" s="144" t="s">
        <v>121</v>
      </c>
      <c r="C131" s="277">
        <f>IFERROR(AVERAGE(C119:C130),"-")</f>
        <v>0.54593333333333338</v>
      </c>
      <c r="D131" s="146"/>
      <c r="E131" s="277">
        <f>IFERROR(AVERAGE(E119:E130),"-")</f>
        <v>0.14887500000000001</v>
      </c>
      <c r="F131" s="146">
        <f t="shared" si="24"/>
        <v>-0.72730186835999511</v>
      </c>
      <c r="G131" s="277">
        <f>IFERROR(AVERAGE(G119:G130),"-")</f>
        <v>0.51488333333333336</v>
      </c>
      <c r="H131" s="146">
        <f t="shared" si="25"/>
        <v>2.4584942625244892</v>
      </c>
      <c r="I131" s="277">
        <f>IFERROR(AVERAGE(I119:I130),"-")</f>
        <v>0.52483333333333337</v>
      </c>
      <c r="J131" s="146">
        <f t="shared" si="26"/>
        <v>1.9324766128249182E-2</v>
      </c>
      <c r="K131" s="277">
        <v>0.57128763374353619</v>
      </c>
      <c r="L131" s="146">
        <v>0.1072048192017474</v>
      </c>
      <c r="M131" s="146">
        <v>-3.7850340439568253E-2</v>
      </c>
    </row>
    <row r="132" spans="2:15" ht="6" customHeight="1" x14ac:dyDescent="0.25"/>
    <row r="133" spans="2:15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6" spans="2:15" ht="21.75" customHeight="1" thickBot="1" x14ac:dyDescent="0.3">
      <c r="B136" s="307" t="s">
        <v>477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O136" s="1" t="s">
        <v>478</v>
      </c>
    </row>
    <row r="137" spans="2:15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O137" s="1" t="s">
        <v>479</v>
      </c>
    </row>
    <row r="138" spans="2:15" ht="22.5" thickTop="1" thickBot="1" x14ac:dyDescent="0.3">
      <c r="B138" s="13"/>
      <c r="C138" s="317" t="s">
        <v>113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5" ht="22.5" thickTop="1" thickBot="1" x14ac:dyDescent="0.3">
      <c r="B139" s="13"/>
      <c r="C139" s="320">
        <v>2019</v>
      </c>
      <c r="D139" s="321"/>
      <c r="E139" s="322" t="s">
        <v>250</v>
      </c>
      <c r="F139" s="321"/>
      <c r="G139" s="322" t="s">
        <v>249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5" ht="16.5" thickTop="1" thickBot="1" x14ac:dyDescent="0.3">
      <c r="B140" s="16"/>
      <c r="C140" s="137" t="s">
        <v>135</v>
      </c>
      <c r="D140" s="138" t="str">
        <f>CONCATENATE("var ",RIGHT(C139,2),"/",RIGHT(C139-1,2))</f>
        <v>var 19/18</v>
      </c>
      <c r="E140" s="139" t="s">
        <v>135</v>
      </c>
      <c r="F140" s="138" t="str">
        <f>CONCATENATE("var ",RIGHT(E139,2),"/",RIGHT(C139,2))</f>
        <v>var 20/19</v>
      </c>
      <c r="G140" s="139" t="s">
        <v>135</v>
      </c>
      <c r="H140" s="138" t="str">
        <f>CONCATENATE("var ",RIGHT(G139,2),"/",RIGHT(E139,2))</f>
        <v>var 21/20</v>
      </c>
      <c r="I140" s="139" t="s">
        <v>135</v>
      </c>
      <c r="J140" s="138" t="str">
        <f>CONCATENATE("var ",RIGHT(I139,2),"/",RIGHT(G139,2))</f>
        <v>var 22/21</v>
      </c>
      <c r="K140" s="139" t="s">
        <v>135</v>
      </c>
      <c r="L140" s="138" t="str">
        <f>CONCATENATE("var ",RIGHT(K139,2),"/",RIGHT(I139,2))</f>
        <v>var 23/22</v>
      </c>
      <c r="M140" s="138" t="str">
        <f>CONCATENATE("var ",RIGHT(K139,2),"/",RIGHT(C139,2))</f>
        <v>var 23/19</v>
      </c>
    </row>
    <row r="141" spans="2:15" x14ac:dyDescent="0.25">
      <c r="B141" s="141" t="s">
        <v>139</v>
      </c>
      <c r="C141" s="275">
        <v>0.61740000000000006</v>
      </c>
      <c r="D141" s="143"/>
      <c r="E141" s="275">
        <v>0.72870000000000001</v>
      </c>
      <c r="F141" s="143">
        <f t="shared" ref="F141:F153" si="29">IFERROR(E141/C141-1,"-")</f>
        <v>0.18027210884353728</v>
      </c>
      <c r="G141" s="275">
        <v>0.47119999999999995</v>
      </c>
      <c r="H141" s="143">
        <f t="shared" ref="H141:H153" si="30">IFERROR(G141/E141-1,"-")</f>
        <v>-0.35336901331137649</v>
      </c>
      <c r="I141" s="275">
        <v>0.60939999999999994</v>
      </c>
      <c r="J141" s="143">
        <f t="shared" ref="J141:J153" si="31">IFERROR(I141/G141-1,"-")</f>
        <v>0.29329371816638372</v>
      </c>
      <c r="K141" s="275">
        <v>0.75129999999999997</v>
      </c>
      <c r="L141" s="143">
        <f t="shared" ref="L141:L149" si="32">IFERROR(K141/I141-1,"-")</f>
        <v>0.23285198555956677</v>
      </c>
      <c r="M141" s="143">
        <f>IFERROR(K141/C141-1,"-")</f>
        <v>0.21687722708130863</v>
      </c>
      <c r="N141" s="280"/>
    </row>
    <row r="142" spans="2:15" x14ac:dyDescent="0.25">
      <c r="B142" s="141" t="s">
        <v>141</v>
      </c>
      <c r="C142" s="275">
        <v>0.66590000000000005</v>
      </c>
      <c r="D142" s="143"/>
      <c r="E142" s="275">
        <v>0.69769999999999999</v>
      </c>
      <c r="F142" s="143">
        <f t="shared" si="29"/>
        <v>4.7754918155879178E-2</v>
      </c>
      <c r="G142" s="275">
        <v>0.44819999999999999</v>
      </c>
      <c r="H142" s="143">
        <f t="shared" si="30"/>
        <v>-0.35760355453633363</v>
      </c>
      <c r="I142" s="275">
        <v>0.53249999999999997</v>
      </c>
      <c r="J142" s="143">
        <f t="shared" si="31"/>
        <v>0.18808567603748316</v>
      </c>
      <c r="K142" s="275">
        <v>0.75580000000000003</v>
      </c>
      <c r="L142" s="143">
        <f t="shared" si="32"/>
        <v>0.41934272300469488</v>
      </c>
      <c r="M142" s="143">
        <f t="shared" ref="M142:M149" si="33">IFERROR(K142/C142-1,"-")</f>
        <v>0.13500525604445102</v>
      </c>
      <c r="N142" s="280"/>
    </row>
    <row r="143" spans="2:15" x14ac:dyDescent="0.25">
      <c r="B143" s="141" t="s">
        <v>143</v>
      </c>
      <c r="C143" s="275">
        <v>0.64370000000000005</v>
      </c>
      <c r="D143" s="143"/>
      <c r="E143" s="275">
        <v>0.36009999999999998</v>
      </c>
      <c r="F143" s="143">
        <f t="shared" si="29"/>
        <v>-0.44057790896380311</v>
      </c>
      <c r="G143" s="275">
        <v>0.5746</v>
      </c>
      <c r="H143" s="143">
        <f t="shared" si="30"/>
        <v>0.59566787003610111</v>
      </c>
      <c r="I143" s="275">
        <v>0.68079999999999996</v>
      </c>
      <c r="J143" s="143">
        <f t="shared" si="31"/>
        <v>0.18482422554820732</v>
      </c>
      <c r="K143" s="275">
        <v>0.73919999999999997</v>
      </c>
      <c r="L143" s="143">
        <f t="shared" si="32"/>
        <v>8.5781433607520663E-2</v>
      </c>
      <c r="M143" s="143">
        <f t="shared" si="33"/>
        <v>0.14836103775050469</v>
      </c>
      <c r="N143" s="280"/>
    </row>
    <row r="144" spans="2:15" x14ac:dyDescent="0.25">
      <c r="B144" s="141" t="s">
        <v>145</v>
      </c>
      <c r="C144" s="275">
        <v>0.61719999999999997</v>
      </c>
      <c r="D144" s="143"/>
      <c r="E144" s="275">
        <v>0</v>
      </c>
      <c r="F144" s="143">
        <f t="shared" si="29"/>
        <v>-1</v>
      </c>
      <c r="G144" s="275">
        <v>0.29960000000000003</v>
      </c>
      <c r="H144" s="143" t="str">
        <f t="shared" si="30"/>
        <v>-</v>
      </c>
      <c r="I144" s="275">
        <v>0.58340000000000003</v>
      </c>
      <c r="J144" s="143">
        <f t="shared" si="31"/>
        <v>0.94726301735647511</v>
      </c>
      <c r="K144" s="275">
        <v>0.59920000000000007</v>
      </c>
      <c r="L144" s="143">
        <f t="shared" si="32"/>
        <v>2.7082619129242369E-2</v>
      </c>
      <c r="M144" s="143">
        <f t="shared" si="33"/>
        <v>-2.9163966299416533E-2</v>
      </c>
      <c r="N144" s="280"/>
    </row>
    <row r="145" spans="2:15" x14ac:dyDescent="0.25">
      <c r="B145" s="141" t="s">
        <v>147</v>
      </c>
      <c r="C145" s="275">
        <v>0.55559999999999998</v>
      </c>
      <c r="D145" s="143"/>
      <c r="E145" s="275">
        <v>0</v>
      </c>
      <c r="F145" s="143">
        <f t="shared" si="29"/>
        <v>-1</v>
      </c>
      <c r="G145" s="275">
        <v>0.60699999999999998</v>
      </c>
      <c r="H145" s="143" t="str">
        <f t="shared" si="30"/>
        <v>-</v>
      </c>
      <c r="I145" s="275">
        <v>0.48399999999999999</v>
      </c>
      <c r="J145" s="143">
        <f t="shared" si="31"/>
        <v>-0.20263591433278416</v>
      </c>
      <c r="K145" s="275">
        <v>0.5806</v>
      </c>
      <c r="L145" s="143">
        <f t="shared" si="32"/>
        <v>0.1995867768595041</v>
      </c>
      <c r="M145" s="143">
        <f t="shared" si="33"/>
        <v>4.4996400287977023E-2</v>
      </c>
      <c r="N145" s="280"/>
    </row>
    <row r="146" spans="2:15" x14ac:dyDescent="0.25">
      <c r="B146" s="141" t="s">
        <v>149</v>
      </c>
      <c r="C146" s="275">
        <v>0.57330000000000003</v>
      </c>
      <c r="D146" s="143"/>
      <c r="E146" s="275">
        <v>0</v>
      </c>
      <c r="F146" s="143">
        <f t="shared" si="29"/>
        <v>-1</v>
      </c>
      <c r="G146" s="275">
        <v>0.49209999999999998</v>
      </c>
      <c r="H146" s="143" t="str">
        <f t="shared" si="30"/>
        <v>-</v>
      </c>
      <c r="I146" s="275">
        <v>0.52359999999999995</v>
      </c>
      <c r="J146" s="143">
        <f t="shared" si="31"/>
        <v>6.4011379800853474E-2</v>
      </c>
      <c r="K146" s="275" t="s">
        <v>518</v>
      </c>
      <c r="L146" s="143" t="str">
        <f t="shared" si="32"/>
        <v>-</v>
      </c>
      <c r="M146" s="143" t="str">
        <f t="shared" si="33"/>
        <v>-</v>
      </c>
      <c r="N146" s="280"/>
    </row>
    <row r="147" spans="2:15" x14ac:dyDescent="0.25">
      <c r="B147" s="141" t="s">
        <v>151</v>
      </c>
      <c r="C147" s="275">
        <v>0.6069</v>
      </c>
      <c r="D147" s="143"/>
      <c r="E147" s="275">
        <v>0</v>
      </c>
      <c r="F147" s="143">
        <f t="shared" si="29"/>
        <v>-1</v>
      </c>
      <c r="G147" s="275">
        <v>0.32590000000000002</v>
      </c>
      <c r="H147" s="143" t="str">
        <f t="shared" si="30"/>
        <v>-</v>
      </c>
      <c r="I147" s="275">
        <v>0.6835</v>
      </c>
      <c r="J147" s="143">
        <f t="shared" si="31"/>
        <v>1.0972691009512117</v>
      </c>
      <c r="K147" s="275" t="s">
        <v>518</v>
      </c>
      <c r="L147" s="143" t="str">
        <f t="shared" si="32"/>
        <v>-</v>
      </c>
      <c r="M147" s="143" t="str">
        <f t="shared" si="33"/>
        <v>-</v>
      </c>
      <c r="N147" s="280"/>
    </row>
    <row r="148" spans="2:15" x14ac:dyDescent="0.25">
      <c r="B148" s="141" t="s">
        <v>153</v>
      </c>
      <c r="C148" s="275">
        <v>0.65280000000000005</v>
      </c>
      <c r="D148" s="143"/>
      <c r="E148" s="275">
        <v>0</v>
      </c>
      <c r="F148" s="143">
        <f t="shared" si="29"/>
        <v>-1</v>
      </c>
      <c r="G148" s="275">
        <v>0.32850000000000001</v>
      </c>
      <c r="H148" s="143" t="str">
        <f t="shared" si="30"/>
        <v>-</v>
      </c>
      <c r="I148" s="275">
        <v>0.63739999999999997</v>
      </c>
      <c r="J148" s="143">
        <f t="shared" si="31"/>
        <v>0.94033485540334838</v>
      </c>
      <c r="K148" s="275" t="s">
        <v>518</v>
      </c>
      <c r="L148" s="143" t="str">
        <f t="shared" si="32"/>
        <v>-</v>
      </c>
      <c r="M148" s="143" t="str">
        <f t="shared" si="33"/>
        <v>-</v>
      </c>
      <c r="N148" s="280"/>
    </row>
    <row r="149" spans="2:15" x14ac:dyDescent="0.25">
      <c r="B149" s="141" t="s">
        <v>155</v>
      </c>
      <c r="C149" s="275">
        <v>0.61159999999999992</v>
      </c>
      <c r="D149" s="143"/>
      <c r="E149" s="275">
        <v>0</v>
      </c>
      <c r="F149" s="143">
        <f t="shared" si="29"/>
        <v>-1</v>
      </c>
      <c r="G149" s="275">
        <v>0.49880000000000002</v>
      </c>
      <c r="H149" s="143" t="str">
        <f t="shared" si="30"/>
        <v>-</v>
      </c>
      <c r="I149" s="275">
        <v>0.61159999999999992</v>
      </c>
      <c r="J149" s="143">
        <f t="shared" si="31"/>
        <v>0.22614274258219713</v>
      </c>
      <c r="K149" s="275" t="s">
        <v>518</v>
      </c>
      <c r="L149" s="143" t="str">
        <f t="shared" si="32"/>
        <v>-</v>
      </c>
      <c r="M149" s="143" t="str">
        <f t="shared" si="33"/>
        <v>-</v>
      </c>
      <c r="N149" s="280"/>
    </row>
    <row r="150" spans="2:15" x14ac:dyDescent="0.25">
      <c r="B150" s="141" t="s">
        <v>157</v>
      </c>
      <c r="C150" s="275">
        <v>0.58650000000000002</v>
      </c>
      <c r="D150" s="143"/>
      <c r="E150" s="275">
        <v>0</v>
      </c>
      <c r="F150" s="143">
        <f t="shared" si="29"/>
        <v>-1</v>
      </c>
      <c r="G150" s="275">
        <v>0.59729999999999994</v>
      </c>
      <c r="H150" s="143" t="str">
        <f t="shared" si="30"/>
        <v>-</v>
      </c>
      <c r="I150" s="275">
        <v>0.67049999999999998</v>
      </c>
      <c r="J150" s="143">
        <f t="shared" si="31"/>
        <v>0.12255148166750396</v>
      </c>
      <c r="K150" s="275" t="s">
        <v>518</v>
      </c>
      <c r="L150" s="143" t="str">
        <f>IFERROR(K150/I150-1,"-")</f>
        <v>-</v>
      </c>
      <c r="M150" s="143" t="str">
        <f>IFERROR(K150/C150-1,"-")</f>
        <v>-</v>
      </c>
      <c r="N150" s="280"/>
    </row>
    <row r="151" spans="2:15" x14ac:dyDescent="0.25">
      <c r="B151" s="141" t="s">
        <v>159</v>
      </c>
      <c r="C151" s="275">
        <v>0.6573</v>
      </c>
      <c r="D151" s="143"/>
      <c r="E151" s="275">
        <v>0</v>
      </c>
      <c r="F151" s="143">
        <f t="shared" si="29"/>
        <v>-1</v>
      </c>
      <c r="G151" s="275">
        <v>0.63890000000000002</v>
      </c>
      <c r="H151" s="143" t="str">
        <f t="shared" si="30"/>
        <v>-</v>
      </c>
      <c r="I151" s="275">
        <v>0.71510000000000007</v>
      </c>
      <c r="J151" s="143">
        <f t="shared" si="31"/>
        <v>0.11926749100015654</v>
      </c>
      <c r="K151" s="275" t="s">
        <v>518</v>
      </c>
      <c r="L151" s="143" t="str">
        <f>IFERROR(K151/I151-1,"-")</f>
        <v>-</v>
      </c>
      <c r="M151" s="143" t="str">
        <f>IFERROR(K151/C151-1,"-")</f>
        <v>-</v>
      </c>
      <c r="N151" s="280"/>
    </row>
    <row r="152" spans="2:15" x14ac:dyDescent="0.25">
      <c r="B152" s="141" t="s">
        <v>161</v>
      </c>
      <c r="C152" s="275">
        <v>0.66520000000000001</v>
      </c>
      <c r="D152" s="143"/>
      <c r="E152" s="275">
        <v>0</v>
      </c>
      <c r="F152" s="143">
        <f t="shared" si="29"/>
        <v>-1</v>
      </c>
      <c r="G152" s="275">
        <v>0.66269999999999996</v>
      </c>
      <c r="H152" s="143" t="str">
        <f t="shared" si="30"/>
        <v>-</v>
      </c>
      <c r="I152" s="275">
        <v>0.67530000000000001</v>
      </c>
      <c r="J152" s="143">
        <f t="shared" si="31"/>
        <v>1.9013128112268074E-2</v>
      </c>
      <c r="K152" s="275" t="s">
        <v>518</v>
      </c>
      <c r="L152" s="143" t="str">
        <f>IFERROR(K152/I152-1,"-")</f>
        <v>-</v>
      </c>
      <c r="M152" s="143" t="str">
        <f>IFERROR(K152/C152-1,"-")</f>
        <v>-</v>
      </c>
      <c r="N152" s="280"/>
    </row>
    <row r="153" spans="2:15" ht="15.75" x14ac:dyDescent="0.25">
      <c r="B153" s="144" t="s">
        <v>121</v>
      </c>
      <c r="C153" s="277">
        <f>IFERROR(AVERAGE(C141:C152),"-")</f>
        <v>0.62111666666666665</v>
      </c>
      <c r="D153" s="146"/>
      <c r="E153" s="277">
        <f>IFERROR(AVERAGE(E141:E152),"-")</f>
        <v>0.14887500000000001</v>
      </c>
      <c r="F153" s="146">
        <f t="shared" si="29"/>
        <v>-0.76031073067324972</v>
      </c>
      <c r="G153" s="277">
        <f>IFERROR(AVERAGE(G141:G152),"-")</f>
        <v>0.49540000000000001</v>
      </c>
      <c r="H153" s="146">
        <f t="shared" si="30"/>
        <v>2.3276238455079765</v>
      </c>
      <c r="I153" s="277">
        <f>IFERROR(AVERAGE(I141:I152),"-")</f>
        <v>0.61725833333333335</v>
      </c>
      <c r="J153" s="146">
        <f t="shared" si="31"/>
        <v>0.24597967972009149</v>
      </c>
      <c r="K153" s="277">
        <v>0.68438331352238635</v>
      </c>
      <c r="L153" s="146">
        <v>0.19035396451666831</v>
      </c>
      <c r="M153" s="146">
        <v>0.1044090041875414</v>
      </c>
    </row>
    <row r="154" spans="2:15" ht="6" customHeight="1" x14ac:dyDescent="0.25"/>
    <row r="155" spans="2:15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2:15" x14ac:dyDescent="0.25">
      <c r="M156" s="279"/>
    </row>
    <row r="158" spans="2:15" ht="21.75" customHeight="1" thickBot="1" x14ac:dyDescent="0.3">
      <c r="B158" s="307" t="s">
        <v>480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O158" s="1" t="s">
        <v>481</v>
      </c>
    </row>
    <row r="159" spans="2:15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O159" s="1" t="s">
        <v>482</v>
      </c>
    </row>
    <row r="160" spans="2:15" ht="22.5" thickTop="1" thickBot="1" x14ac:dyDescent="0.3">
      <c r="B160" s="13"/>
      <c r="C160" s="317" t="s">
        <v>123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v>2019</v>
      </c>
      <c r="D161" s="321"/>
      <c r="E161" s="322" t="s">
        <v>250</v>
      </c>
      <c r="F161" s="321"/>
      <c r="G161" s="322" t="s">
        <v>249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",RIGHT(C161,2),"/",RIGHT(C161-1,2))</f>
        <v>var 19/18</v>
      </c>
      <c r="E162" s="139" t="s">
        <v>135</v>
      </c>
      <c r="F162" s="138" t="str">
        <f>CONCATENATE("var ",RIGHT(E161,2),"/",RIGHT(C161,2))</f>
        <v>var 20/19</v>
      </c>
      <c r="G162" s="139" t="s">
        <v>135</v>
      </c>
      <c r="H162" s="138" t="str">
        <f>CONCATENATE("var ",RIGHT(G161,2),"/",RIGHT(E161,2))</f>
        <v>var 21/20</v>
      </c>
      <c r="I162" s="139" t="s">
        <v>135</v>
      </c>
      <c r="J162" s="138" t="str">
        <f>CONCATENATE("var ",RIGHT(I161,2),"/",RIGHT(G161,2))</f>
        <v>var 22/21</v>
      </c>
      <c r="K162" s="139" t="s">
        <v>135</v>
      </c>
      <c r="L162" s="138" t="str">
        <f>CONCATENATE("var ",RIGHT(K161,2),"/",RIGHT(I161,2))</f>
        <v>var 23/22</v>
      </c>
      <c r="M162" s="138" t="str">
        <f>CONCATENATE("var ",RIGHT(K161,2),"/",RIGHT(C161,2))</f>
        <v>var 23/19</v>
      </c>
    </row>
    <row r="163" spans="2:13" x14ac:dyDescent="0.25">
      <c r="B163" s="141" t="s">
        <v>139</v>
      </c>
      <c r="C163" s="275">
        <v>0.65590000000000004</v>
      </c>
      <c r="D163" s="143"/>
      <c r="E163" s="275">
        <v>0.72870000000000001</v>
      </c>
      <c r="F163" s="143">
        <f t="shared" ref="F163:F175" si="34">IFERROR(E163/C163-1,"-")</f>
        <v>0.11099252934898618</v>
      </c>
      <c r="G163" s="275">
        <v>0.1094</v>
      </c>
      <c r="H163" s="143">
        <f t="shared" ref="H163:H175" si="35">IFERROR(G163/E163-1,"-")</f>
        <v>-0.84986963084945799</v>
      </c>
      <c r="I163" s="275">
        <v>0.53590000000000004</v>
      </c>
      <c r="J163" s="143">
        <f t="shared" ref="J163:J175" si="36">IFERROR(I163/G163-1,"-")</f>
        <v>3.8985374771480812</v>
      </c>
      <c r="K163" s="275">
        <v>0.61649999999999994</v>
      </c>
      <c r="L163" s="143">
        <f t="shared" ref="L163:L171" si="37">IFERROR(K163/I163-1,"-")</f>
        <v>0.15040119425265885</v>
      </c>
      <c r="M163" s="143">
        <f>IFERROR(K163/C163-1,"-")</f>
        <v>-6.0070132642171203E-2</v>
      </c>
    </row>
    <row r="164" spans="2:13" x14ac:dyDescent="0.25">
      <c r="B164" s="141" t="s">
        <v>141</v>
      </c>
      <c r="C164" s="275">
        <v>0.66930000000000012</v>
      </c>
      <c r="D164" s="143"/>
      <c r="E164" s="275">
        <v>0.69769999999999999</v>
      </c>
      <c r="F164" s="143">
        <f t="shared" si="34"/>
        <v>4.2432392051396706E-2</v>
      </c>
      <c r="G164" s="275">
        <v>0.13150000000000001</v>
      </c>
      <c r="H164" s="143">
        <f t="shared" si="35"/>
        <v>-0.81152357746882609</v>
      </c>
      <c r="I164" s="275">
        <v>0.60719999999999996</v>
      </c>
      <c r="J164" s="143">
        <f t="shared" si="36"/>
        <v>3.6174904942965771</v>
      </c>
      <c r="K164" s="275">
        <v>0.68030000000000002</v>
      </c>
      <c r="L164" s="143">
        <f t="shared" si="37"/>
        <v>0.12038866930171288</v>
      </c>
      <c r="M164" s="143">
        <f t="shared" ref="M164:M171" si="38">IFERROR(K164/C164-1,"-")</f>
        <v>1.6435081428357812E-2</v>
      </c>
    </row>
    <row r="165" spans="2:13" x14ac:dyDescent="0.25">
      <c r="B165" s="141" t="s">
        <v>143</v>
      </c>
      <c r="C165" s="275">
        <v>0.63529999999999998</v>
      </c>
      <c r="D165" s="143"/>
      <c r="E165" s="275">
        <v>0.36009999999999998</v>
      </c>
      <c r="F165" s="143">
        <f t="shared" si="34"/>
        <v>-0.43318117424838665</v>
      </c>
      <c r="G165" s="275">
        <v>0.14410000000000001</v>
      </c>
      <c r="H165" s="143">
        <f t="shared" si="35"/>
        <v>-0.59983337961677308</v>
      </c>
      <c r="I165" s="275">
        <v>0.59439999999999993</v>
      </c>
      <c r="J165" s="143">
        <f t="shared" si="36"/>
        <v>3.1249132546842464</v>
      </c>
      <c r="K165" s="275">
        <v>0.63200000000000001</v>
      </c>
      <c r="L165" s="143">
        <f t="shared" si="37"/>
        <v>6.325706594885605E-2</v>
      </c>
      <c r="M165" s="143">
        <f t="shared" si="38"/>
        <v>-5.1943963481818622E-3</v>
      </c>
    </row>
    <row r="166" spans="2:13" x14ac:dyDescent="0.25">
      <c r="B166" s="141" t="s">
        <v>145</v>
      </c>
      <c r="C166" s="275">
        <v>0.57579999999999998</v>
      </c>
      <c r="D166" s="143"/>
      <c r="E166" s="275">
        <v>0</v>
      </c>
      <c r="F166" s="143">
        <f t="shared" si="34"/>
        <v>-1</v>
      </c>
      <c r="G166" s="275">
        <v>0.1641</v>
      </c>
      <c r="H166" s="143" t="str">
        <f t="shared" si="35"/>
        <v>-</v>
      </c>
      <c r="I166" s="275">
        <v>0.57950000000000002</v>
      </c>
      <c r="J166" s="143">
        <f t="shared" si="36"/>
        <v>2.5313833028641075</v>
      </c>
      <c r="K166" s="275">
        <v>0.5827</v>
      </c>
      <c r="L166" s="143">
        <f t="shared" si="37"/>
        <v>5.5220017256254472E-3</v>
      </c>
      <c r="M166" s="143">
        <f t="shared" si="38"/>
        <v>1.1983327544286215E-2</v>
      </c>
    </row>
    <row r="167" spans="2:13" x14ac:dyDescent="0.25">
      <c r="B167" s="141" t="s">
        <v>147</v>
      </c>
      <c r="C167" s="275">
        <v>0.5323</v>
      </c>
      <c r="D167" s="143"/>
      <c r="E167" s="275">
        <v>0</v>
      </c>
      <c r="F167" s="143">
        <f t="shared" si="34"/>
        <v>-1</v>
      </c>
      <c r="G167" s="275">
        <v>0.15640000000000001</v>
      </c>
      <c r="H167" s="143" t="str">
        <f t="shared" si="35"/>
        <v>-</v>
      </c>
      <c r="I167" s="275">
        <v>0.47889999999999999</v>
      </c>
      <c r="J167" s="143">
        <f t="shared" si="36"/>
        <v>2.0620204603580561</v>
      </c>
      <c r="K167" s="275">
        <v>0.45890000000000003</v>
      </c>
      <c r="L167" s="143">
        <f t="shared" si="37"/>
        <v>-4.1762372102735368E-2</v>
      </c>
      <c r="M167" s="143">
        <f t="shared" si="38"/>
        <v>-0.13789216607176402</v>
      </c>
    </row>
    <row r="168" spans="2:13" x14ac:dyDescent="0.25">
      <c r="B168" s="141" t="s">
        <v>149</v>
      </c>
      <c r="C168" s="275">
        <v>0.61460000000000004</v>
      </c>
      <c r="D168" s="143"/>
      <c r="E168" s="275">
        <v>0</v>
      </c>
      <c r="F168" s="143">
        <f t="shared" si="34"/>
        <v>-1</v>
      </c>
      <c r="G168" s="275">
        <v>0.20629999999999998</v>
      </c>
      <c r="H168" s="143" t="str">
        <f t="shared" si="35"/>
        <v>-</v>
      </c>
      <c r="I168" s="275">
        <v>0.50590000000000002</v>
      </c>
      <c r="J168" s="143">
        <f t="shared" si="36"/>
        <v>1.4522539990305385</v>
      </c>
      <c r="K168" s="275" t="s">
        <v>518</v>
      </c>
      <c r="L168" s="143" t="str">
        <f t="shared" si="37"/>
        <v>-</v>
      </c>
      <c r="M168" s="143" t="str">
        <f t="shared" si="38"/>
        <v>-</v>
      </c>
    </row>
    <row r="169" spans="2:13" x14ac:dyDescent="0.25">
      <c r="B169" s="141" t="s">
        <v>151</v>
      </c>
      <c r="C169" s="275">
        <v>0.68200000000000005</v>
      </c>
      <c r="D169" s="143"/>
      <c r="E169" s="275">
        <v>0</v>
      </c>
      <c r="F169" s="143">
        <f t="shared" si="34"/>
        <v>-1</v>
      </c>
      <c r="G169" s="275">
        <v>0.33909999999999996</v>
      </c>
      <c r="H169" s="143" t="str">
        <f t="shared" si="35"/>
        <v>-</v>
      </c>
      <c r="I169" s="275">
        <v>0.65410000000000001</v>
      </c>
      <c r="J169" s="143">
        <f t="shared" si="36"/>
        <v>0.92892951931583623</v>
      </c>
      <c r="K169" s="275" t="s">
        <v>518</v>
      </c>
      <c r="L169" s="143" t="str">
        <f t="shared" si="37"/>
        <v>-</v>
      </c>
      <c r="M169" s="143" t="str">
        <f t="shared" si="38"/>
        <v>-</v>
      </c>
    </row>
    <row r="170" spans="2:13" x14ac:dyDescent="0.25">
      <c r="B170" s="141" t="s">
        <v>153</v>
      </c>
      <c r="C170" s="275">
        <v>0.7339</v>
      </c>
      <c r="D170" s="143"/>
      <c r="E170" s="275">
        <v>0</v>
      </c>
      <c r="F170" s="143">
        <f t="shared" si="34"/>
        <v>-1</v>
      </c>
      <c r="G170" s="275">
        <v>0.44990000000000002</v>
      </c>
      <c r="H170" s="143" t="str">
        <f t="shared" si="35"/>
        <v>-</v>
      </c>
      <c r="I170" s="275">
        <v>0.66689999999999994</v>
      </c>
      <c r="J170" s="143">
        <f t="shared" si="36"/>
        <v>0.4823294065347854</v>
      </c>
      <c r="K170" s="275" t="s">
        <v>518</v>
      </c>
      <c r="L170" s="143" t="str">
        <f t="shared" si="37"/>
        <v>-</v>
      </c>
      <c r="M170" s="143" t="str">
        <f t="shared" si="38"/>
        <v>-</v>
      </c>
    </row>
    <row r="171" spans="2:13" x14ac:dyDescent="0.25">
      <c r="B171" s="141" t="s">
        <v>155</v>
      </c>
      <c r="C171" s="275">
        <v>0.58590000000000009</v>
      </c>
      <c r="D171" s="143"/>
      <c r="E171" s="275">
        <v>0</v>
      </c>
      <c r="F171" s="143">
        <f t="shared" si="34"/>
        <v>-1</v>
      </c>
      <c r="G171" s="275">
        <v>0.41609999999999997</v>
      </c>
      <c r="H171" s="143" t="str">
        <f t="shared" si="35"/>
        <v>-</v>
      </c>
      <c r="I171" s="275">
        <v>0.53010000000000002</v>
      </c>
      <c r="J171" s="143">
        <f t="shared" si="36"/>
        <v>0.27397260273972623</v>
      </c>
      <c r="K171" s="275" t="s">
        <v>518</v>
      </c>
      <c r="L171" s="143" t="str">
        <f t="shared" si="37"/>
        <v>-</v>
      </c>
      <c r="M171" s="143" t="str">
        <f t="shared" si="38"/>
        <v>-</v>
      </c>
    </row>
    <row r="172" spans="2:13" x14ac:dyDescent="0.25">
      <c r="B172" s="141" t="s">
        <v>157</v>
      </c>
      <c r="C172" s="275">
        <v>0.58329999999999993</v>
      </c>
      <c r="D172" s="143"/>
      <c r="E172" s="275">
        <v>0</v>
      </c>
      <c r="F172" s="143">
        <f t="shared" si="34"/>
        <v>-1</v>
      </c>
      <c r="G172" s="275">
        <v>0.50619999999999998</v>
      </c>
      <c r="H172" s="143" t="str">
        <f t="shared" si="35"/>
        <v>-</v>
      </c>
      <c r="I172" s="275">
        <v>0.57169999999999999</v>
      </c>
      <c r="J172" s="143">
        <f t="shared" si="36"/>
        <v>0.12939549585144206</v>
      </c>
      <c r="K172" s="275" t="s">
        <v>518</v>
      </c>
      <c r="L172" s="143" t="str">
        <f>IFERROR(K172/I172-1,"-")</f>
        <v>-</v>
      </c>
      <c r="M172" s="143" t="str">
        <f>IFERROR(K172/C172-1,"-")</f>
        <v>-</v>
      </c>
    </row>
    <row r="173" spans="2:13" x14ac:dyDescent="0.25">
      <c r="B173" s="141" t="s">
        <v>159</v>
      </c>
      <c r="C173" s="275">
        <v>0.60599999999999998</v>
      </c>
      <c r="D173" s="143"/>
      <c r="E173" s="275">
        <v>0</v>
      </c>
      <c r="F173" s="143">
        <f t="shared" si="34"/>
        <v>-1</v>
      </c>
      <c r="G173" s="275">
        <v>0.56119999999999992</v>
      </c>
      <c r="H173" s="143" t="str">
        <f t="shared" si="35"/>
        <v>-</v>
      </c>
      <c r="I173" s="275">
        <v>0.61399999999999999</v>
      </c>
      <c r="J173" s="143">
        <f t="shared" si="36"/>
        <v>9.4084105488239533E-2</v>
      </c>
      <c r="K173" s="275" t="s">
        <v>518</v>
      </c>
      <c r="L173" s="143" t="str">
        <f>IFERROR(K173/I173-1,"-")</f>
        <v>-</v>
      </c>
      <c r="M173" s="143" t="str">
        <f>IFERROR(K173/C173-1,"-")</f>
        <v>-</v>
      </c>
    </row>
    <row r="174" spans="2:13" x14ac:dyDescent="0.25">
      <c r="B174" s="141" t="s">
        <v>161</v>
      </c>
      <c r="C174" s="275">
        <v>0.62280000000000002</v>
      </c>
      <c r="D174" s="143"/>
      <c r="E174" s="275">
        <v>0</v>
      </c>
      <c r="F174" s="143">
        <f t="shared" si="34"/>
        <v>-1</v>
      </c>
      <c r="G174" s="275">
        <v>0.50529999999999997</v>
      </c>
      <c r="H174" s="143" t="str">
        <f t="shared" si="35"/>
        <v>-</v>
      </c>
      <c r="I174" s="275">
        <v>0.59660000000000002</v>
      </c>
      <c r="J174" s="143">
        <f t="shared" si="36"/>
        <v>0.18068474173758164</v>
      </c>
      <c r="K174" s="275" t="s">
        <v>518</v>
      </c>
      <c r="L174" s="143" t="str">
        <f>IFERROR(K174/I174-1,"-")</f>
        <v>-</v>
      </c>
      <c r="M174" s="143" t="str">
        <f>IFERROR(K174/C174-1,"-")</f>
        <v>-</v>
      </c>
    </row>
    <row r="175" spans="2:13" ht="15.75" x14ac:dyDescent="0.25">
      <c r="B175" s="144" t="s">
        <v>121</v>
      </c>
      <c r="C175" s="277">
        <f>IFERROR(AVERAGE(C163:C174),"-")</f>
        <v>0.6247583333333333</v>
      </c>
      <c r="D175" s="146"/>
      <c r="E175" s="277">
        <f>IFERROR(AVERAGE(E163:E174),"-")</f>
        <v>0.14887500000000001</v>
      </c>
      <c r="F175" s="146">
        <f t="shared" si="34"/>
        <v>-0.76170786037267746</v>
      </c>
      <c r="G175" s="277">
        <f>IFERROR(AVERAGE(G163:G174),"-")</f>
        <v>0.30746666666666667</v>
      </c>
      <c r="H175" s="146">
        <f t="shared" si="35"/>
        <v>1.0652672823957459</v>
      </c>
      <c r="I175" s="277">
        <f>IFERROR(AVERAGE(I163:I174),"-")</f>
        <v>0.5779333333333333</v>
      </c>
      <c r="J175" s="146">
        <f t="shared" si="36"/>
        <v>0.87966175195143093</v>
      </c>
      <c r="K175" s="277">
        <v>0.59278547632378131</v>
      </c>
      <c r="L175" s="146">
        <v>6.3764792347896115E-2</v>
      </c>
      <c r="M175" s="146">
        <v>-3.3486862803600692E-2</v>
      </c>
    </row>
    <row r="176" spans="2:13" ht="6" customHeight="1" x14ac:dyDescent="0.25"/>
    <row r="177" spans="2:15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2:15" x14ac:dyDescent="0.25">
      <c r="C178" s="279"/>
      <c r="I178" s="279"/>
      <c r="J178" s="279"/>
      <c r="M178" s="279"/>
    </row>
    <row r="180" spans="2:15" ht="21.75" customHeight="1" thickBot="1" x14ac:dyDescent="0.3">
      <c r="B180" s="307" t="s">
        <v>483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O180" s="1" t="s">
        <v>484</v>
      </c>
    </row>
    <row r="181" spans="2:15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O181" s="1" t="s">
        <v>485</v>
      </c>
    </row>
    <row r="182" spans="2:15" ht="22.5" thickTop="1" thickBot="1" x14ac:dyDescent="0.3">
      <c r="B182" s="13"/>
      <c r="C182" s="317" t="s">
        <v>279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2:15" ht="22.5" thickTop="1" thickBot="1" x14ac:dyDescent="0.3">
      <c r="B183" s="13"/>
      <c r="C183" s="320">
        <v>2019</v>
      </c>
      <c r="D183" s="321"/>
      <c r="E183" s="322" t="s">
        <v>250</v>
      </c>
      <c r="F183" s="321"/>
      <c r="G183" s="322" t="s">
        <v>249</v>
      </c>
      <c r="H183" s="321"/>
      <c r="I183" s="322">
        <v>2022</v>
      </c>
      <c r="J183" s="321"/>
      <c r="K183" s="322">
        <v>2023</v>
      </c>
      <c r="L183" s="323"/>
      <c r="M183" s="324"/>
    </row>
    <row r="184" spans="2:15" ht="16.5" thickTop="1" thickBot="1" x14ac:dyDescent="0.3">
      <c r="B184" s="16"/>
      <c r="C184" s="137" t="s">
        <v>135</v>
      </c>
      <c r="D184" s="138" t="str">
        <f>CONCATENATE("var ",RIGHT(C183,2),"/",RIGHT(C183-1,2))</f>
        <v>var 19/18</v>
      </c>
      <c r="E184" s="139" t="s">
        <v>135</v>
      </c>
      <c r="F184" s="138" t="str">
        <f>CONCATENATE("var ",RIGHT(E183,2),"/",RIGHT(C183,2))</f>
        <v>var 20/19</v>
      </c>
      <c r="G184" s="139" t="s">
        <v>135</v>
      </c>
      <c r="H184" s="138" t="str">
        <f>CONCATENATE("var ",RIGHT(G183,2),"/",RIGHT(E183,2))</f>
        <v>var 21/20</v>
      </c>
      <c r="I184" s="139" t="s">
        <v>135</v>
      </c>
      <c r="J184" s="138" t="str">
        <f>CONCATENATE("var ",RIGHT(I183,2),"/",RIGHT(G183,2))</f>
        <v>var 22/21</v>
      </c>
      <c r="K184" s="139" t="s">
        <v>135</v>
      </c>
      <c r="L184" s="138" t="str">
        <f>CONCATENATE("var ",RIGHT(K183,2),"/",RIGHT(I183,2))</f>
        <v>var 23/22</v>
      </c>
      <c r="M184" s="138" t="str">
        <f>CONCATENATE("var ",RIGHT(K183,2),"/",RIGHT(C183,2))</f>
        <v>var 23/19</v>
      </c>
    </row>
    <row r="185" spans="2:15" x14ac:dyDescent="0.25">
      <c r="B185" s="141" t="s">
        <v>139</v>
      </c>
      <c r="C185" s="275">
        <v>0.7229000000000001</v>
      </c>
      <c r="D185" s="143"/>
      <c r="E185" s="275">
        <v>0.72870000000000001</v>
      </c>
      <c r="F185" s="143">
        <f t="shared" ref="F185:F197" si="39">IFERROR(E185/C185-1,"-")</f>
        <v>8.0232397288697577E-3</v>
      </c>
      <c r="G185" s="275">
        <v>0.11699999999999999</v>
      </c>
      <c r="H185" s="143">
        <f t="shared" ref="H185:H197" si="40">IFERROR(G185/E185-1,"-")</f>
        <v>-0.83944009880609305</v>
      </c>
      <c r="I185" s="275">
        <v>0.75379999999999991</v>
      </c>
      <c r="J185" s="143">
        <f t="shared" ref="J185:J197" si="41">IFERROR(I185/G185-1,"-")</f>
        <v>5.4427350427350421</v>
      </c>
      <c r="K185" s="275">
        <v>0.66099999999999992</v>
      </c>
      <c r="L185" s="143">
        <f t="shared" ref="L185:L193" si="42">IFERROR(K185/I185-1,"-")</f>
        <v>-0.12310957813743695</v>
      </c>
      <c r="M185" s="143">
        <f>IFERROR(K185/C185-1,"-")</f>
        <v>-8.5627334347766149E-2</v>
      </c>
    </row>
    <row r="186" spans="2:15" x14ac:dyDescent="0.25">
      <c r="B186" s="141" t="s">
        <v>141</v>
      </c>
      <c r="C186" s="275">
        <v>0.74709999999999999</v>
      </c>
      <c r="D186" s="143"/>
      <c r="E186" s="275">
        <v>0.69769999999999999</v>
      </c>
      <c r="F186" s="143">
        <f t="shared" si="39"/>
        <v>-6.6122339713559075E-2</v>
      </c>
      <c r="G186" s="275">
        <v>0.20850000000000002</v>
      </c>
      <c r="H186" s="143">
        <f t="shared" si="40"/>
        <v>-0.70116095743156082</v>
      </c>
      <c r="I186" s="275">
        <v>0.6409999999999999</v>
      </c>
      <c r="J186" s="143">
        <f t="shared" si="41"/>
        <v>2.0743405275779367</v>
      </c>
      <c r="K186" s="275">
        <v>0.70290000000000008</v>
      </c>
      <c r="L186" s="143">
        <f t="shared" si="42"/>
        <v>9.656786271450879E-2</v>
      </c>
      <c r="M186" s="143">
        <f t="shared" ref="M186:M193" si="43">IFERROR(K186/C186-1,"-")</f>
        <v>-5.9162093427921225E-2</v>
      </c>
    </row>
    <row r="187" spans="2:15" x14ac:dyDescent="0.25">
      <c r="B187" s="141" t="s">
        <v>143</v>
      </c>
      <c r="C187" s="275">
        <v>0.69480000000000008</v>
      </c>
      <c r="D187" s="143"/>
      <c r="E187" s="275">
        <v>0.36009999999999998</v>
      </c>
      <c r="F187" s="143">
        <f t="shared" si="39"/>
        <v>-0.48172135866436394</v>
      </c>
      <c r="G187" s="275">
        <v>0.21179999999999999</v>
      </c>
      <c r="H187" s="143">
        <f t="shared" si="40"/>
        <v>-0.41183004720910854</v>
      </c>
      <c r="I187" s="275">
        <v>0.63139999999999996</v>
      </c>
      <c r="J187" s="143">
        <f t="shared" si="41"/>
        <v>1.9811142587346553</v>
      </c>
      <c r="K187" s="275">
        <v>0.64510000000000001</v>
      </c>
      <c r="L187" s="143">
        <f t="shared" si="42"/>
        <v>2.1697814380741365E-2</v>
      </c>
      <c r="M187" s="143">
        <f t="shared" si="43"/>
        <v>-7.1531375935521169E-2</v>
      </c>
    </row>
    <row r="188" spans="2:15" x14ac:dyDescent="0.25">
      <c r="B188" s="141" t="s">
        <v>145</v>
      </c>
      <c r="C188" s="275">
        <v>0.67280000000000006</v>
      </c>
      <c r="D188" s="143"/>
      <c r="E188" s="275">
        <v>0</v>
      </c>
      <c r="F188" s="143">
        <f t="shared" si="39"/>
        <v>-1</v>
      </c>
      <c r="G188" s="275">
        <v>0.24309999999999998</v>
      </c>
      <c r="H188" s="143" t="str">
        <f t="shared" si="40"/>
        <v>-</v>
      </c>
      <c r="I188" s="275">
        <v>0.70450000000000002</v>
      </c>
      <c r="J188" s="143">
        <f t="shared" si="41"/>
        <v>1.8979843685726041</v>
      </c>
      <c r="K188" s="275">
        <v>0.75099999999999989</v>
      </c>
      <c r="L188" s="143">
        <f t="shared" si="42"/>
        <v>6.6004258339247501E-2</v>
      </c>
      <c r="M188" s="143">
        <f t="shared" si="43"/>
        <v>0.11623067776456564</v>
      </c>
    </row>
    <row r="189" spans="2:15" x14ac:dyDescent="0.25">
      <c r="B189" s="141" t="s">
        <v>147</v>
      </c>
      <c r="C189" s="275">
        <v>0.60530000000000006</v>
      </c>
      <c r="D189" s="143"/>
      <c r="E189" s="275">
        <v>0</v>
      </c>
      <c r="F189" s="143">
        <f t="shared" si="39"/>
        <v>-1</v>
      </c>
      <c r="G189" s="275">
        <v>0.23350000000000001</v>
      </c>
      <c r="H189" s="143" t="str">
        <f t="shared" si="40"/>
        <v>-</v>
      </c>
      <c r="I189" s="275">
        <v>0.54479999999999995</v>
      </c>
      <c r="J189" s="143">
        <f t="shared" si="41"/>
        <v>1.3331905781584581</v>
      </c>
      <c r="K189" s="275">
        <v>0.57150000000000001</v>
      </c>
      <c r="L189" s="143">
        <f t="shared" si="42"/>
        <v>4.9008810572687356E-2</v>
      </c>
      <c r="M189" s="143">
        <f t="shared" si="43"/>
        <v>-5.5840079299520951E-2</v>
      </c>
    </row>
    <row r="190" spans="2:15" x14ac:dyDescent="0.25">
      <c r="B190" s="141" t="s">
        <v>149</v>
      </c>
      <c r="C190" s="275">
        <v>0.74269999999999992</v>
      </c>
      <c r="D190" s="143"/>
      <c r="E190" s="275">
        <v>0</v>
      </c>
      <c r="F190" s="143">
        <f t="shared" si="39"/>
        <v>-1</v>
      </c>
      <c r="G190" s="275">
        <v>0.21129999999999999</v>
      </c>
      <c r="H190" s="143" t="str">
        <f t="shared" si="40"/>
        <v>-</v>
      </c>
      <c r="I190" s="275">
        <v>0.61319999999999997</v>
      </c>
      <c r="J190" s="143">
        <f t="shared" si="41"/>
        <v>1.9020350212967343</v>
      </c>
      <c r="K190" s="275" t="s">
        <v>518</v>
      </c>
      <c r="L190" s="143" t="str">
        <f t="shared" si="42"/>
        <v>-</v>
      </c>
      <c r="M190" s="143" t="str">
        <f t="shared" si="43"/>
        <v>-</v>
      </c>
    </row>
    <row r="191" spans="2:15" x14ac:dyDescent="0.25">
      <c r="B191" s="141" t="s">
        <v>151</v>
      </c>
      <c r="C191" s="275">
        <v>0.90549999999999997</v>
      </c>
      <c r="D191" s="143"/>
      <c r="E191" s="275">
        <v>0</v>
      </c>
      <c r="F191" s="143">
        <f t="shared" si="39"/>
        <v>-1</v>
      </c>
      <c r="G191" s="275">
        <v>0.36719999999999997</v>
      </c>
      <c r="H191" s="143" t="str">
        <f t="shared" si="40"/>
        <v>-</v>
      </c>
      <c r="I191" s="275">
        <v>0.73530000000000006</v>
      </c>
      <c r="J191" s="143">
        <f t="shared" si="41"/>
        <v>1.0024509803921573</v>
      </c>
      <c r="K191" s="275" t="s">
        <v>518</v>
      </c>
      <c r="L191" s="143" t="str">
        <f t="shared" si="42"/>
        <v>-</v>
      </c>
      <c r="M191" s="143" t="str">
        <f t="shared" si="43"/>
        <v>-</v>
      </c>
    </row>
    <row r="192" spans="2:15" x14ac:dyDescent="0.25">
      <c r="B192" s="141" t="s">
        <v>153</v>
      </c>
      <c r="C192" s="275">
        <v>0.9484999999999999</v>
      </c>
      <c r="D192" s="143"/>
      <c r="E192" s="275">
        <v>0</v>
      </c>
      <c r="F192" s="143">
        <f t="shared" si="39"/>
        <v>-1</v>
      </c>
      <c r="G192" s="275">
        <v>0.32899999999999996</v>
      </c>
      <c r="H192" s="143" t="str">
        <f t="shared" si="40"/>
        <v>-</v>
      </c>
      <c r="I192" s="275">
        <v>0.76919999999999999</v>
      </c>
      <c r="J192" s="143">
        <f t="shared" si="41"/>
        <v>1.3379939209726448</v>
      </c>
      <c r="K192" s="275" t="s">
        <v>518</v>
      </c>
      <c r="L192" s="143" t="str">
        <f t="shared" si="42"/>
        <v>-</v>
      </c>
      <c r="M192" s="143" t="str">
        <f t="shared" si="43"/>
        <v>-</v>
      </c>
    </row>
    <row r="193" spans="2:15" x14ac:dyDescent="0.25">
      <c r="B193" s="141" t="s">
        <v>155</v>
      </c>
      <c r="C193" s="275">
        <v>0.70979999999999999</v>
      </c>
      <c r="D193" s="143"/>
      <c r="E193" s="275">
        <v>0</v>
      </c>
      <c r="F193" s="143">
        <f t="shared" si="39"/>
        <v>-1</v>
      </c>
      <c r="G193" s="275">
        <v>0.41539999999999999</v>
      </c>
      <c r="H193" s="143" t="str">
        <f t="shared" si="40"/>
        <v>-</v>
      </c>
      <c r="I193" s="275">
        <v>0.56930000000000003</v>
      </c>
      <c r="J193" s="143">
        <f t="shared" si="41"/>
        <v>0.37048627828598946</v>
      </c>
      <c r="K193" s="275" t="s">
        <v>518</v>
      </c>
      <c r="L193" s="143" t="str">
        <f t="shared" si="42"/>
        <v>-</v>
      </c>
      <c r="M193" s="143" t="str">
        <f t="shared" si="43"/>
        <v>-</v>
      </c>
    </row>
    <row r="194" spans="2:15" x14ac:dyDescent="0.25">
      <c r="B194" s="141" t="s">
        <v>157</v>
      </c>
      <c r="C194" s="275">
        <v>0.79310000000000003</v>
      </c>
      <c r="D194" s="143"/>
      <c r="E194" s="275">
        <v>0</v>
      </c>
      <c r="F194" s="143">
        <f t="shared" si="39"/>
        <v>-1</v>
      </c>
      <c r="G194" s="275">
        <v>0.68650000000000011</v>
      </c>
      <c r="H194" s="143" t="str">
        <f t="shared" si="40"/>
        <v>-</v>
      </c>
      <c r="I194" s="275">
        <v>0.68040000000000012</v>
      </c>
      <c r="J194" s="143">
        <f t="shared" si="41"/>
        <v>-8.885651857246879E-3</v>
      </c>
      <c r="K194" s="275" t="s">
        <v>518</v>
      </c>
      <c r="L194" s="143" t="str">
        <f>IFERROR(K194/I194-1,"-")</f>
        <v>-</v>
      </c>
      <c r="M194" s="143" t="str">
        <f>IFERROR(K194/C194-1,"-")</f>
        <v>-</v>
      </c>
    </row>
    <row r="195" spans="2:15" x14ac:dyDescent="0.25">
      <c r="B195" s="141" t="s">
        <v>159</v>
      </c>
      <c r="C195" s="275">
        <v>0.74170000000000003</v>
      </c>
      <c r="D195" s="143"/>
      <c r="E195" s="275">
        <v>0</v>
      </c>
      <c r="F195" s="143">
        <f t="shared" si="39"/>
        <v>-1</v>
      </c>
      <c r="G195" s="275">
        <v>0.77349999999999997</v>
      </c>
      <c r="H195" s="143" t="str">
        <f t="shared" si="40"/>
        <v>-</v>
      </c>
      <c r="I195" s="275">
        <v>0.6149</v>
      </c>
      <c r="J195" s="143">
        <f t="shared" si="41"/>
        <v>-0.20504201680672263</v>
      </c>
      <c r="K195" s="275" t="s">
        <v>518</v>
      </c>
      <c r="L195" s="143" t="str">
        <f>IFERROR(K195/I195-1,"-")</f>
        <v>-</v>
      </c>
      <c r="M195" s="143" t="str">
        <f>IFERROR(K195/C195-1,"-")</f>
        <v>-</v>
      </c>
    </row>
    <row r="196" spans="2:15" x14ac:dyDescent="0.25">
      <c r="B196" s="141" t="s">
        <v>161</v>
      </c>
      <c r="C196" s="275">
        <v>0.77659999999999996</v>
      </c>
      <c r="D196" s="143"/>
      <c r="E196" s="275">
        <v>0</v>
      </c>
      <c r="F196" s="143">
        <f t="shared" si="39"/>
        <v>-1</v>
      </c>
      <c r="G196" s="275">
        <v>0.59530000000000005</v>
      </c>
      <c r="H196" s="143" t="str">
        <f t="shared" si="40"/>
        <v>-</v>
      </c>
      <c r="I196" s="275">
        <v>0.62259999999999993</v>
      </c>
      <c r="J196" s="143">
        <f t="shared" si="41"/>
        <v>4.5859230640013182E-2</v>
      </c>
      <c r="K196" s="275" t="s">
        <v>518</v>
      </c>
      <c r="L196" s="143" t="str">
        <f>IFERROR(K196/I196-1,"-")</f>
        <v>-</v>
      </c>
      <c r="M196" s="143" t="str">
        <f>IFERROR(K196/C196-1,"-")</f>
        <v>-</v>
      </c>
    </row>
    <row r="197" spans="2:15" ht="15.75" x14ac:dyDescent="0.25">
      <c r="B197" s="144" t="s">
        <v>121</v>
      </c>
      <c r="C197" s="277">
        <f>IFERROR(AVERAGE(C185:C196),"-")</f>
        <v>0.75506666666666689</v>
      </c>
      <c r="D197" s="146"/>
      <c r="E197" s="277">
        <f>IFERROR(AVERAGE(E185:E196),"-")</f>
        <v>0.14887500000000001</v>
      </c>
      <c r="F197" s="146">
        <f t="shared" si="39"/>
        <v>-0.80283197951615759</v>
      </c>
      <c r="G197" s="277">
        <f>IFERROR(AVERAGE(G185:G196),"-")</f>
        <v>0.36600833333333332</v>
      </c>
      <c r="H197" s="146">
        <f t="shared" si="40"/>
        <v>1.4584942625244892</v>
      </c>
      <c r="I197" s="277">
        <f>IFERROR(AVERAGE(I185:I196),"-")</f>
        <v>0.65669999999999995</v>
      </c>
      <c r="J197" s="146">
        <f t="shared" si="41"/>
        <v>0.79422144304546793</v>
      </c>
      <c r="K197" s="277">
        <v>0.66500764858430805</v>
      </c>
      <c r="L197" s="146">
        <v>1.5219704801601619E-2</v>
      </c>
      <c r="M197" s="146">
        <v>-3.2723076619274316E-2</v>
      </c>
    </row>
    <row r="198" spans="2:15" ht="6" customHeight="1" x14ac:dyDescent="0.25"/>
    <row r="199" spans="2:15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5" x14ac:dyDescent="0.25">
      <c r="M200" s="279"/>
    </row>
    <row r="202" spans="2:15" ht="21.75" customHeight="1" thickBot="1" x14ac:dyDescent="0.3">
      <c r="B202" s="307" t="s">
        <v>486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O202" s="1" t="s">
        <v>487</v>
      </c>
    </row>
    <row r="203" spans="2:15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O203" s="1" t="s">
        <v>488</v>
      </c>
    </row>
    <row r="204" spans="2:15" ht="22.5" thickTop="1" thickBot="1" x14ac:dyDescent="0.3">
      <c r="B204" s="13"/>
      <c r="C204" s="317" t="s">
        <v>111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5" ht="22.5" thickTop="1" thickBot="1" x14ac:dyDescent="0.3">
      <c r="B205" s="13"/>
      <c r="C205" s="320">
        <v>2019</v>
      </c>
      <c r="D205" s="321"/>
      <c r="E205" s="322" t="s">
        <v>250</v>
      </c>
      <c r="F205" s="321"/>
      <c r="G205" s="322" t="s">
        <v>249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5" ht="16.5" thickTop="1" thickBot="1" x14ac:dyDescent="0.3">
      <c r="B206" s="16"/>
      <c r="C206" s="137" t="s">
        <v>135</v>
      </c>
      <c r="D206" s="138" t="str">
        <f>CONCATENATE("var ",RIGHT(C205,2),"/",RIGHT(C205-1,2))</f>
        <v>var 19/18</v>
      </c>
      <c r="E206" s="139" t="s">
        <v>135</v>
      </c>
      <c r="F206" s="138" t="str">
        <f>CONCATENATE("var ",RIGHT(E205,2),"/",RIGHT(C205,2))</f>
        <v>var 20/19</v>
      </c>
      <c r="G206" s="139" t="s">
        <v>135</v>
      </c>
      <c r="H206" s="138" t="str">
        <f>CONCATENATE("var ",RIGHT(G205,2),"/",RIGHT(E205,2))</f>
        <v>var 21/20</v>
      </c>
      <c r="I206" s="139" t="s">
        <v>135</v>
      </c>
      <c r="J206" s="138" t="str">
        <f>CONCATENATE("var ",RIGHT(I205,2),"/",RIGHT(G205,2))</f>
        <v>var 22/21</v>
      </c>
      <c r="K206" s="139" t="s">
        <v>135</v>
      </c>
      <c r="L206" s="138" t="str">
        <f>CONCATENATE("var ",RIGHT(K205,2),"/",RIGHT(I205,2))</f>
        <v>var 23/22</v>
      </c>
      <c r="M206" s="138" t="str">
        <f>CONCATENATE("var ",RIGHT(K205,2),"/",RIGHT(C205,2))</f>
        <v>var 23/19</v>
      </c>
    </row>
    <row r="207" spans="2:15" x14ac:dyDescent="0.25">
      <c r="B207" s="141" t="s">
        <v>139</v>
      </c>
      <c r="C207" s="275">
        <v>0.67209999999999992</v>
      </c>
      <c r="D207" s="143"/>
      <c r="E207" s="275">
        <v>0.72870000000000001</v>
      </c>
      <c r="F207" s="143">
        <f t="shared" ref="F207:F219" si="44">IFERROR(E207/C207-1,"-")</f>
        <v>8.4213658681743908E-2</v>
      </c>
      <c r="G207" s="275">
        <v>0.1241</v>
      </c>
      <c r="H207" s="143">
        <f t="shared" ref="H207:H219" si="45">IFERROR(G207/E207-1,"-")</f>
        <v>-0.82969672018663376</v>
      </c>
      <c r="I207" s="275">
        <v>0.5081</v>
      </c>
      <c r="J207" s="143">
        <f t="shared" ref="J207:J219" si="46">IFERROR(I207/G207-1,"-")</f>
        <v>3.0942788074133762</v>
      </c>
      <c r="K207" s="275">
        <v>0.60539999999999994</v>
      </c>
      <c r="L207" s="143">
        <f t="shared" ref="L207:L215" si="47">IFERROR(K207/I207-1,"-")</f>
        <v>0.19149773666601044</v>
      </c>
      <c r="M207" s="143">
        <f>IFERROR(K207/C207-1,"-")</f>
        <v>-9.9241184347567346E-2</v>
      </c>
    </row>
    <row r="208" spans="2:15" x14ac:dyDescent="0.25">
      <c r="B208" s="141" t="s">
        <v>141</v>
      </c>
      <c r="C208" s="275">
        <v>0.67599999999999993</v>
      </c>
      <c r="D208" s="143"/>
      <c r="E208" s="275">
        <v>0.69769999999999999</v>
      </c>
      <c r="F208" s="143">
        <f t="shared" si="44"/>
        <v>3.2100591715976456E-2</v>
      </c>
      <c r="G208" s="275">
        <v>0.14849999999999999</v>
      </c>
      <c r="H208" s="143">
        <f t="shared" si="45"/>
        <v>-0.78715780421384551</v>
      </c>
      <c r="I208" s="275">
        <v>0.59570000000000001</v>
      </c>
      <c r="J208" s="143">
        <f t="shared" si="46"/>
        <v>3.0114478114478116</v>
      </c>
      <c r="K208" s="275">
        <v>0.69200000000000006</v>
      </c>
      <c r="L208" s="143">
        <f t="shared" si="47"/>
        <v>0.16165855296290088</v>
      </c>
      <c r="M208" s="143">
        <f t="shared" ref="M208:M215" si="48">IFERROR(K208/C208-1,"-")</f>
        <v>2.3668639053254559E-2</v>
      </c>
    </row>
    <row r="209" spans="2:15" x14ac:dyDescent="0.25">
      <c r="B209" s="141" t="s">
        <v>143</v>
      </c>
      <c r="C209" s="275">
        <v>0.63</v>
      </c>
      <c r="D209" s="143"/>
      <c r="E209" s="275">
        <v>0.36009999999999998</v>
      </c>
      <c r="F209" s="143">
        <f t="shared" si="44"/>
        <v>-0.42841269841269847</v>
      </c>
      <c r="G209" s="275">
        <v>0.1678</v>
      </c>
      <c r="H209" s="143">
        <f t="shared" si="45"/>
        <v>-0.53401832824215489</v>
      </c>
      <c r="I209" s="275">
        <v>0.59630000000000005</v>
      </c>
      <c r="J209" s="143">
        <f t="shared" si="46"/>
        <v>2.5536352800953517</v>
      </c>
      <c r="K209" s="275">
        <v>0.65139999999999998</v>
      </c>
      <c r="L209" s="143">
        <f t="shared" si="47"/>
        <v>9.2403152775448527E-2</v>
      </c>
      <c r="M209" s="143">
        <f t="shared" si="48"/>
        <v>3.3968253968253981E-2</v>
      </c>
    </row>
    <row r="210" spans="2:15" x14ac:dyDescent="0.25">
      <c r="B210" s="141" t="s">
        <v>145</v>
      </c>
      <c r="C210" s="275">
        <v>0.57179999999999997</v>
      </c>
      <c r="D210" s="143"/>
      <c r="E210" s="275">
        <v>0</v>
      </c>
      <c r="F210" s="143">
        <f t="shared" si="44"/>
        <v>-1</v>
      </c>
      <c r="G210" s="275">
        <v>0.17960000000000001</v>
      </c>
      <c r="H210" s="143" t="str">
        <f t="shared" si="45"/>
        <v>-</v>
      </c>
      <c r="I210" s="275">
        <v>0.59289999999999998</v>
      </c>
      <c r="J210" s="143">
        <f t="shared" si="46"/>
        <v>2.3012249443207122</v>
      </c>
      <c r="K210" s="275">
        <v>0.58689999999999998</v>
      </c>
      <c r="L210" s="143">
        <f t="shared" si="47"/>
        <v>-1.0119750379490644E-2</v>
      </c>
      <c r="M210" s="143">
        <f t="shared" si="48"/>
        <v>2.6407834907310246E-2</v>
      </c>
    </row>
    <row r="211" spans="2:15" x14ac:dyDescent="0.25">
      <c r="B211" s="141" t="s">
        <v>147</v>
      </c>
      <c r="C211" s="275">
        <v>0.54909999999999992</v>
      </c>
      <c r="D211" s="143"/>
      <c r="E211" s="275">
        <v>0</v>
      </c>
      <c r="F211" s="143">
        <f t="shared" si="44"/>
        <v>-1</v>
      </c>
      <c r="G211" s="275">
        <v>0.17949999999999999</v>
      </c>
      <c r="H211" s="143" t="str">
        <f t="shared" si="45"/>
        <v>-</v>
      </c>
      <c r="I211" s="275">
        <v>0.52770000000000006</v>
      </c>
      <c r="J211" s="143">
        <f t="shared" si="46"/>
        <v>1.9398328690807802</v>
      </c>
      <c r="K211" s="275">
        <v>0.47090000000000004</v>
      </c>
      <c r="L211" s="143">
        <f t="shared" si="47"/>
        <v>-0.1076369149137768</v>
      </c>
      <c r="M211" s="143">
        <f t="shared" si="48"/>
        <v>-0.14241486068111431</v>
      </c>
    </row>
    <row r="212" spans="2:15" x14ac:dyDescent="0.25">
      <c r="B212" s="141" t="s">
        <v>149</v>
      </c>
      <c r="C212" s="275">
        <v>0.62350000000000005</v>
      </c>
      <c r="D212" s="143"/>
      <c r="E212" s="275">
        <v>0</v>
      </c>
      <c r="F212" s="143">
        <f t="shared" si="44"/>
        <v>-1</v>
      </c>
      <c r="G212" s="275">
        <v>0.24359999999999998</v>
      </c>
      <c r="H212" s="143" t="str">
        <f t="shared" si="45"/>
        <v>-</v>
      </c>
      <c r="I212" s="275">
        <v>0.54220000000000002</v>
      </c>
      <c r="J212" s="143">
        <f t="shared" si="46"/>
        <v>1.2257799671592777</v>
      </c>
      <c r="K212" s="275" t="s">
        <v>518</v>
      </c>
      <c r="L212" s="143" t="str">
        <f t="shared" si="47"/>
        <v>-</v>
      </c>
      <c r="M212" s="143" t="str">
        <f t="shared" si="48"/>
        <v>-</v>
      </c>
    </row>
    <row r="213" spans="2:15" x14ac:dyDescent="0.25">
      <c r="B213" s="141" t="s">
        <v>151</v>
      </c>
      <c r="C213" s="275">
        <v>0.69420000000000004</v>
      </c>
      <c r="D213" s="143"/>
      <c r="E213" s="275">
        <v>0</v>
      </c>
      <c r="F213" s="143">
        <f t="shared" si="44"/>
        <v>-1</v>
      </c>
      <c r="G213" s="275">
        <v>0.3785</v>
      </c>
      <c r="H213" s="143" t="str">
        <f t="shared" si="45"/>
        <v>-</v>
      </c>
      <c r="I213" s="275">
        <v>0.70860000000000001</v>
      </c>
      <c r="J213" s="143">
        <f t="shared" si="46"/>
        <v>0.8721268163804492</v>
      </c>
      <c r="K213" s="275" t="s">
        <v>518</v>
      </c>
      <c r="L213" s="143" t="str">
        <f t="shared" si="47"/>
        <v>-</v>
      </c>
      <c r="M213" s="143" t="str">
        <f t="shared" si="48"/>
        <v>-</v>
      </c>
    </row>
    <row r="214" spans="2:15" x14ac:dyDescent="0.25">
      <c r="B214" s="141" t="s">
        <v>153</v>
      </c>
      <c r="C214" s="275">
        <v>0.76090000000000002</v>
      </c>
      <c r="D214" s="143"/>
      <c r="E214" s="275">
        <v>0</v>
      </c>
      <c r="F214" s="143">
        <f t="shared" si="44"/>
        <v>-1</v>
      </c>
      <c r="G214" s="275">
        <v>0.49380000000000002</v>
      </c>
      <c r="H214" s="143" t="str">
        <f t="shared" si="45"/>
        <v>-</v>
      </c>
      <c r="I214" s="275">
        <v>0.68640000000000001</v>
      </c>
      <c r="J214" s="143">
        <f t="shared" si="46"/>
        <v>0.39003645200486026</v>
      </c>
      <c r="K214" s="275" t="s">
        <v>518</v>
      </c>
      <c r="L214" s="143" t="str">
        <f t="shared" si="47"/>
        <v>-</v>
      </c>
      <c r="M214" s="143" t="str">
        <f t="shared" si="48"/>
        <v>-</v>
      </c>
    </row>
    <row r="215" spans="2:15" x14ac:dyDescent="0.25">
      <c r="B215" s="141" t="s">
        <v>155</v>
      </c>
      <c r="C215" s="275">
        <v>0.60770000000000002</v>
      </c>
      <c r="D215" s="143"/>
      <c r="E215" s="275">
        <v>0</v>
      </c>
      <c r="F215" s="143">
        <f t="shared" si="44"/>
        <v>-1</v>
      </c>
      <c r="G215" s="275">
        <v>0.45409999999999995</v>
      </c>
      <c r="H215" s="143" t="str">
        <f t="shared" si="45"/>
        <v>-</v>
      </c>
      <c r="I215" s="275">
        <v>0.54920000000000002</v>
      </c>
      <c r="J215" s="143">
        <f t="shared" si="46"/>
        <v>0.20942523673199753</v>
      </c>
      <c r="K215" s="275" t="s">
        <v>518</v>
      </c>
      <c r="L215" s="143" t="str">
        <f t="shared" si="47"/>
        <v>-</v>
      </c>
      <c r="M215" s="143" t="str">
        <f t="shared" si="48"/>
        <v>-</v>
      </c>
    </row>
    <row r="216" spans="2:15" x14ac:dyDescent="0.25">
      <c r="B216" s="141" t="s">
        <v>157</v>
      </c>
      <c r="C216" s="275">
        <v>0.58820000000000006</v>
      </c>
      <c r="D216" s="143"/>
      <c r="E216" s="275">
        <v>0</v>
      </c>
      <c r="F216" s="143">
        <f t="shared" si="44"/>
        <v>-1</v>
      </c>
      <c r="G216" s="275">
        <v>0.51800000000000002</v>
      </c>
      <c r="H216" s="143" t="str">
        <f t="shared" si="45"/>
        <v>-</v>
      </c>
      <c r="I216" s="275">
        <v>0.5786</v>
      </c>
      <c r="J216" s="143">
        <f t="shared" si="46"/>
        <v>0.116988416988417</v>
      </c>
      <c r="K216" s="275" t="s">
        <v>518</v>
      </c>
      <c r="L216" s="143" t="str">
        <f>IFERROR(K216/I216-1,"-")</f>
        <v>-</v>
      </c>
      <c r="M216" s="143" t="str">
        <f>IFERROR(K216/C216-1,"-")</f>
        <v>-</v>
      </c>
    </row>
    <row r="217" spans="2:15" x14ac:dyDescent="0.25">
      <c r="B217" s="141" t="s">
        <v>159</v>
      </c>
      <c r="C217" s="275">
        <v>0.60389999999999999</v>
      </c>
      <c r="D217" s="143"/>
      <c r="E217" s="275">
        <v>0</v>
      </c>
      <c r="F217" s="143">
        <f t="shared" si="44"/>
        <v>-1</v>
      </c>
      <c r="G217" s="275">
        <v>0.5524</v>
      </c>
      <c r="H217" s="143" t="str">
        <f t="shared" si="45"/>
        <v>-</v>
      </c>
      <c r="I217" s="275">
        <v>0.62270000000000003</v>
      </c>
      <c r="J217" s="143">
        <f t="shared" si="46"/>
        <v>0.12726285300506879</v>
      </c>
      <c r="K217" s="275" t="s">
        <v>518</v>
      </c>
      <c r="L217" s="143" t="str">
        <f>IFERROR(K217/I217-1,"-")</f>
        <v>-</v>
      </c>
      <c r="M217" s="143" t="str">
        <f>IFERROR(K217/C217-1,"-")</f>
        <v>-</v>
      </c>
    </row>
    <row r="218" spans="2:15" x14ac:dyDescent="0.25">
      <c r="B218" s="141" t="s">
        <v>161</v>
      </c>
      <c r="C218" s="275">
        <v>0.62639999999999996</v>
      </c>
      <c r="D218" s="143"/>
      <c r="E218" s="275">
        <v>0</v>
      </c>
      <c r="F218" s="143">
        <f t="shared" si="44"/>
        <v>-1</v>
      </c>
      <c r="G218" s="275">
        <v>0.49990000000000001</v>
      </c>
      <c r="H218" s="143" t="str">
        <f t="shared" si="45"/>
        <v>-</v>
      </c>
      <c r="I218" s="275">
        <v>0.59770000000000001</v>
      </c>
      <c r="J218" s="143">
        <f t="shared" si="46"/>
        <v>0.19563912782556514</v>
      </c>
      <c r="K218" s="275" t="s">
        <v>518</v>
      </c>
      <c r="L218" s="143" t="str">
        <f>IFERROR(K218/I218-1,"-")</f>
        <v>-</v>
      </c>
      <c r="M218" s="143" t="str">
        <f>IFERROR(K218/C218-1,"-")</f>
        <v>-</v>
      </c>
    </row>
    <row r="219" spans="2:15" ht="15.75" x14ac:dyDescent="0.25">
      <c r="B219" s="144" t="s">
        <v>121</v>
      </c>
      <c r="C219" s="277">
        <f>IFERROR(AVERAGE(C207:C218),"-")</f>
        <v>0.63365000000000016</v>
      </c>
      <c r="D219" s="146"/>
      <c r="E219" s="277">
        <f>IFERROR(AVERAGE(E207:E218),"-")</f>
        <v>0.14887500000000001</v>
      </c>
      <c r="F219" s="146">
        <f t="shared" si="44"/>
        <v>-0.76505168468397389</v>
      </c>
      <c r="G219" s="277">
        <f>IFERROR(AVERAGE(G207:G218),"-")</f>
        <v>0.32831666666666665</v>
      </c>
      <c r="H219" s="146">
        <f t="shared" si="45"/>
        <v>1.2053176602294986</v>
      </c>
      <c r="I219" s="277">
        <f>IFERROR(AVERAGE(I207:I218),"-")</f>
        <v>0.59217500000000001</v>
      </c>
      <c r="J219" s="146">
        <f t="shared" si="46"/>
        <v>0.80367023706787166</v>
      </c>
      <c r="K219" s="277">
        <v>0.59994731157139713</v>
      </c>
      <c r="L219" s="146">
        <v>6.5176223614223927E-2</v>
      </c>
      <c r="M219" s="146">
        <v>-3.1303623447869855E-2</v>
      </c>
    </row>
    <row r="220" spans="2:15" ht="6" customHeight="1" x14ac:dyDescent="0.25"/>
    <row r="221" spans="2:15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5" x14ac:dyDescent="0.25">
      <c r="M222" s="279"/>
    </row>
    <row r="224" spans="2:15" ht="21.75" customHeight="1" thickBot="1" x14ac:dyDescent="0.3">
      <c r="B224" s="307" t="s">
        <v>489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O224" s="1" t="s">
        <v>490</v>
      </c>
    </row>
    <row r="225" spans="2:15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O225" s="1" t="s">
        <v>491</v>
      </c>
    </row>
    <row r="226" spans="2:15" ht="22.5" thickTop="1" thickBot="1" x14ac:dyDescent="0.3">
      <c r="B226" s="13"/>
      <c r="C226" s="317" t="s">
        <v>112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5" ht="22.5" thickTop="1" thickBot="1" x14ac:dyDescent="0.3">
      <c r="B227" s="13"/>
      <c r="C227" s="320">
        <v>2019</v>
      </c>
      <c r="D227" s="321"/>
      <c r="E227" s="322" t="s">
        <v>250</v>
      </c>
      <c r="F227" s="321"/>
      <c r="G227" s="322" t="s">
        <v>249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5" ht="16.5" thickTop="1" thickBot="1" x14ac:dyDescent="0.3">
      <c r="B228" s="16"/>
      <c r="C228" s="137" t="s">
        <v>135</v>
      </c>
      <c r="D228" s="138" t="str">
        <f>CONCATENATE("var ",RIGHT(C227,2),"/",RIGHT(C227-1,2))</f>
        <v>var 19/18</v>
      </c>
      <c r="E228" s="139" t="s">
        <v>135</v>
      </c>
      <c r="F228" s="138" t="str">
        <f>CONCATENATE("var ",RIGHT(E227,2),"/",RIGHT(C227,2))</f>
        <v>var 20/19</v>
      </c>
      <c r="G228" s="139" t="s">
        <v>135</v>
      </c>
      <c r="H228" s="138" t="str">
        <f>CONCATENATE("var ",RIGHT(G227,2),"/",RIGHT(E227,2))</f>
        <v>var 21/20</v>
      </c>
      <c r="I228" s="139" t="s">
        <v>135</v>
      </c>
      <c r="J228" s="138" t="str">
        <f>CONCATENATE("var ",RIGHT(I227,2),"/",RIGHT(G227,2))</f>
        <v>var 22/21</v>
      </c>
      <c r="K228" s="139" t="s">
        <v>135</v>
      </c>
      <c r="L228" s="138" t="str">
        <f>CONCATENATE("var ",RIGHT(K227,2),"/",RIGHT(I227,2))</f>
        <v>var 23/22</v>
      </c>
      <c r="M228" s="138" t="str">
        <f>CONCATENATE("var ",RIGHT(K227,2),"/",RIGHT(C227,2))</f>
        <v>var 23/19</v>
      </c>
    </row>
    <row r="229" spans="2:15" x14ac:dyDescent="0.25">
      <c r="B229" s="141" t="s">
        <v>139</v>
      </c>
      <c r="C229" s="275">
        <v>0.62570000000000003</v>
      </c>
      <c r="D229" s="143"/>
      <c r="E229" s="275">
        <v>0.72870000000000001</v>
      </c>
      <c r="F229" s="143">
        <f t="shared" ref="F229:F241" si="49">IFERROR(E229/C229-1,"-")</f>
        <v>0.16461563049384687</v>
      </c>
      <c r="G229" s="275">
        <v>8.1600000000000006E-2</v>
      </c>
      <c r="H229" s="143">
        <f t="shared" ref="H229:H241" si="50">IFERROR(G229/E229-1,"-")</f>
        <v>-0.88801976121860848</v>
      </c>
      <c r="I229" s="275">
        <v>0.51739999999999997</v>
      </c>
      <c r="J229" s="143">
        <f t="shared" ref="J229:J241" si="51">IFERROR(I229/G229-1,"-")</f>
        <v>5.3406862745098032</v>
      </c>
      <c r="K229" s="275">
        <v>0.61039999999999994</v>
      </c>
      <c r="L229" s="143">
        <f t="shared" ref="L229:L237" si="52">IFERROR(K229/I229-1,"-")</f>
        <v>0.17974487823734053</v>
      </c>
      <c r="M229" s="143">
        <f>IFERROR(K229/C229-1,"-")</f>
        <v>-2.4452613073357998E-2</v>
      </c>
    </row>
    <row r="230" spans="2:15" x14ac:dyDescent="0.25">
      <c r="B230" s="141" t="s">
        <v>141</v>
      </c>
      <c r="C230" s="275">
        <v>0.64290000000000003</v>
      </c>
      <c r="D230" s="143"/>
      <c r="E230" s="275">
        <v>0.69769999999999999</v>
      </c>
      <c r="F230" s="143">
        <f t="shared" si="49"/>
        <v>8.5238761860320311E-2</v>
      </c>
      <c r="G230" s="275">
        <v>8.3499999999999991E-2</v>
      </c>
      <c r="H230" s="143">
        <f t="shared" si="50"/>
        <v>-0.88032105489465384</v>
      </c>
      <c r="I230" s="275">
        <v>0.60560000000000003</v>
      </c>
      <c r="J230" s="143">
        <f t="shared" si="51"/>
        <v>6.2526946107784438</v>
      </c>
      <c r="K230" s="275">
        <v>0.63880000000000003</v>
      </c>
      <c r="L230" s="143">
        <f t="shared" si="52"/>
        <v>5.482166446499348E-2</v>
      </c>
      <c r="M230" s="143">
        <f t="shared" ref="M230:M237" si="53">IFERROR(K230/C230-1,"-")</f>
        <v>-6.3773526209364162E-3</v>
      </c>
    </row>
    <row r="231" spans="2:15" x14ac:dyDescent="0.25">
      <c r="B231" s="141" t="s">
        <v>143</v>
      </c>
      <c r="C231" s="275">
        <v>0.61850000000000005</v>
      </c>
      <c r="D231" s="143"/>
      <c r="E231" s="275">
        <v>0.36009999999999998</v>
      </c>
      <c r="F231" s="143">
        <f t="shared" si="49"/>
        <v>-0.4177849636216654</v>
      </c>
      <c r="G231" s="275">
        <v>7.0499999999999993E-2</v>
      </c>
      <c r="H231" s="143">
        <f t="shared" si="50"/>
        <v>-0.80422104970841435</v>
      </c>
      <c r="I231" s="275">
        <v>0.56779999999999997</v>
      </c>
      <c r="J231" s="143">
        <f t="shared" si="51"/>
        <v>7.0539007092198585</v>
      </c>
      <c r="K231" s="275">
        <v>0.57229999999999992</v>
      </c>
      <c r="L231" s="143">
        <f t="shared" si="52"/>
        <v>7.925325818950224E-3</v>
      </c>
      <c r="M231" s="143">
        <f t="shared" si="53"/>
        <v>-7.4696847210994566E-2</v>
      </c>
    </row>
    <row r="232" spans="2:15" x14ac:dyDescent="0.25">
      <c r="B232" s="141" t="s">
        <v>145</v>
      </c>
      <c r="C232" s="275">
        <v>0.59109999999999996</v>
      </c>
      <c r="D232" s="143"/>
      <c r="E232" s="275">
        <v>0</v>
      </c>
      <c r="F232" s="143">
        <f t="shared" si="49"/>
        <v>-1</v>
      </c>
      <c r="G232" s="275">
        <v>0.1076</v>
      </c>
      <c r="H232" s="143" t="str">
        <f t="shared" si="50"/>
        <v>-</v>
      </c>
      <c r="I232" s="275">
        <v>0.52739999999999998</v>
      </c>
      <c r="J232" s="143">
        <f t="shared" si="51"/>
        <v>3.9014869888475836</v>
      </c>
      <c r="K232" s="275">
        <v>0.52579999999999993</v>
      </c>
      <c r="L232" s="143">
        <f t="shared" si="52"/>
        <v>-3.0337504740235444E-3</v>
      </c>
      <c r="M232" s="143">
        <f t="shared" si="53"/>
        <v>-0.11047200135340896</v>
      </c>
    </row>
    <row r="233" spans="2:15" x14ac:dyDescent="0.25">
      <c r="B233" s="141" t="s">
        <v>147</v>
      </c>
      <c r="C233" s="275">
        <v>0.51869999999999994</v>
      </c>
      <c r="D233" s="143"/>
      <c r="E233" s="275">
        <v>0</v>
      </c>
      <c r="F233" s="143">
        <f t="shared" si="49"/>
        <v>-1</v>
      </c>
      <c r="G233" s="275">
        <v>8.9499999999999996E-2</v>
      </c>
      <c r="H233" s="143" t="str">
        <f t="shared" si="50"/>
        <v>-</v>
      </c>
      <c r="I233" s="275">
        <v>0.39419999999999999</v>
      </c>
      <c r="J233" s="143">
        <f t="shared" si="51"/>
        <v>3.4044692737430164</v>
      </c>
      <c r="K233" s="275">
        <v>0.41189999999999999</v>
      </c>
      <c r="L233" s="143">
        <f t="shared" si="52"/>
        <v>4.4901065449010735E-2</v>
      </c>
      <c r="M233" s="143">
        <f t="shared" si="53"/>
        <v>-0.20589936379410056</v>
      </c>
    </row>
    <row r="234" spans="2:15" x14ac:dyDescent="0.25">
      <c r="B234" s="141" t="s">
        <v>149</v>
      </c>
      <c r="C234" s="275">
        <v>0.60750000000000004</v>
      </c>
      <c r="D234" s="143"/>
      <c r="E234" s="275">
        <v>0</v>
      </c>
      <c r="F234" s="143">
        <f t="shared" si="49"/>
        <v>-1</v>
      </c>
      <c r="G234" s="275">
        <v>0.1338</v>
      </c>
      <c r="H234" s="143" t="str">
        <f t="shared" si="50"/>
        <v>-</v>
      </c>
      <c r="I234" s="275">
        <v>0.42840000000000006</v>
      </c>
      <c r="J234" s="143">
        <f t="shared" si="51"/>
        <v>2.2017937219730945</v>
      </c>
      <c r="K234" s="275" t="s">
        <v>518</v>
      </c>
      <c r="L234" s="143" t="str">
        <f t="shared" si="52"/>
        <v>-</v>
      </c>
      <c r="M234" s="143" t="str">
        <f t="shared" si="53"/>
        <v>-</v>
      </c>
    </row>
    <row r="235" spans="2:15" x14ac:dyDescent="0.25">
      <c r="B235" s="141" t="s">
        <v>151</v>
      </c>
      <c r="C235" s="275">
        <v>0.64840000000000009</v>
      </c>
      <c r="D235" s="143"/>
      <c r="E235" s="275">
        <v>0</v>
      </c>
      <c r="F235" s="143">
        <f t="shared" si="49"/>
        <v>-1</v>
      </c>
      <c r="G235" s="275">
        <v>0.25670000000000004</v>
      </c>
      <c r="H235" s="143" t="str">
        <f t="shared" si="50"/>
        <v>-</v>
      </c>
      <c r="I235" s="275">
        <v>0.54530000000000001</v>
      </c>
      <c r="J235" s="143">
        <f t="shared" si="51"/>
        <v>1.1242695753798206</v>
      </c>
      <c r="K235" s="275" t="s">
        <v>518</v>
      </c>
      <c r="L235" s="143" t="str">
        <f t="shared" si="52"/>
        <v>-</v>
      </c>
      <c r="M235" s="143" t="str">
        <f t="shared" si="53"/>
        <v>-</v>
      </c>
    </row>
    <row r="236" spans="2:15" x14ac:dyDescent="0.25">
      <c r="B236" s="141" t="s">
        <v>153</v>
      </c>
      <c r="C236" s="275">
        <v>0.66810000000000003</v>
      </c>
      <c r="D236" s="143"/>
      <c r="E236" s="275">
        <v>0</v>
      </c>
      <c r="F236" s="143">
        <f t="shared" si="49"/>
        <v>-1</v>
      </c>
      <c r="G236" s="275">
        <v>0.37759999999999999</v>
      </c>
      <c r="H236" s="143" t="str">
        <f t="shared" si="50"/>
        <v>-</v>
      </c>
      <c r="I236" s="275">
        <v>0.60560000000000003</v>
      </c>
      <c r="J236" s="143">
        <f t="shared" si="51"/>
        <v>0.60381355932203395</v>
      </c>
      <c r="K236" s="275" t="s">
        <v>518</v>
      </c>
      <c r="L236" s="143" t="str">
        <f t="shared" si="52"/>
        <v>-</v>
      </c>
      <c r="M236" s="143" t="str">
        <f t="shared" si="53"/>
        <v>-</v>
      </c>
    </row>
    <row r="237" spans="2:15" x14ac:dyDescent="0.25">
      <c r="B237" s="141" t="s">
        <v>155</v>
      </c>
      <c r="C237" s="275">
        <v>0.52739999999999998</v>
      </c>
      <c r="D237" s="143"/>
      <c r="E237" s="275">
        <v>0</v>
      </c>
      <c r="F237" s="143">
        <f t="shared" si="49"/>
        <v>-1</v>
      </c>
      <c r="G237" s="275">
        <v>0.33889999999999998</v>
      </c>
      <c r="H237" s="143" t="str">
        <f t="shared" si="50"/>
        <v>-</v>
      </c>
      <c r="I237" s="275">
        <v>0.4763</v>
      </c>
      <c r="J237" s="143">
        <f t="shared" si="51"/>
        <v>0.40542933018589555</v>
      </c>
      <c r="K237" s="275" t="s">
        <v>518</v>
      </c>
      <c r="L237" s="143" t="str">
        <f t="shared" si="52"/>
        <v>-</v>
      </c>
      <c r="M237" s="143" t="str">
        <f t="shared" si="53"/>
        <v>-</v>
      </c>
    </row>
    <row r="238" spans="2:15" x14ac:dyDescent="0.25">
      <c r="B238" s="141" t="s">
        <v>157</v>
      </c>
      <c r="C238" s="275">
        <v>0.5575</v>
      </c>
      <c r="D238" s="143"/>
      <c r="E238" s="275">
        <v>0</v>
      </c>
      <c r="F238" s="143">
        <f t="shared" si="49"/>
        <v>-1</v>
      </c>
      <c r="G238" s="275">
        <v>0.42780000000000001</v>
      </c>
      <c r="H238" s="143" t="str">
        <f t="shared" si="50"/>
        <v>-</v>
      </c>
      <c r="I238" s="275">
        <v>0.52890000000000004</v>
      </c>
      <c r="J238" s="143">
        <f t="shared" si="51"/>
        <v>0.23632538569424977</v>
      </c>
      <c r="K238" s="275" t="s">
        <v>518</v>
      </c>
      <c r="L238" s="143" t="str">
        <f>IFERROR(K238/I238-1,"-")</f>
        <v>-</v>
      </c>
      <c r="M238" s="143" t="str">
        <f>IFERROR(K238/C238-1,"-")</f>
        <v>-</v>
      </c>
    </row>
    <row r="239" spans="2:15" x14ac:dyDescent="0.25">
      <c r="B239" s="141" t="s">
        <v>159</v>
      </c>
      <c r="C239" s="275">
        <v>0.57669999999999999</v>
      </c>
      <c r="D239" s="143"/>
      <c r="E239" s="275">
        <v>0</v>
      </c>
      <c r="F239" s="143">
        <f t="shared" si="49"/>
        <v>-1</v>
      </c>
      <c r="G239" s="275">
        <v>0.51380000000000003</v>
      </c>
      <c r="H239" s="143" t="str">
        <f t="shared" si="50"/>
        <v>-</v>
      </c>
      <c r="I239" s="275">
        <v>0.5847</v>
      </c>
      <c r="J239" s="143">
        <f t="shared" si="51"/>
        <v>0.13799143635655886</v>
      </c>
      <c r="K239" s="275" t="s">
        <v>518</v>
      </c>
      <c r="L239" s="143" t="str">
        <f>IFERROR(K239/I239-1,"-")</f>
        <v>-</v>
      </c>
      <c r="M239" s="143" t="str">
        <f>IFERROR(K239/C239-1,"-")</f>
        <v>-</v>
      </c>
    </row>
    <row r="240" spans="2:15" x14ac:dyDescent="0.25">
      <c r="B240" s="141" t="s">
        <v>161</v>
      </c>
      <c r="C240" s="275">
        <v>0.56999999999999995</v>
      </c>
      <c r="D240" s="143"/>
      <c r="E240" s="275">
        <v>0</v>
      </c>
      <c r="F240" s="143">
        <f t="shared" si="49"/>
        <v>-1</v>
      </c>
      <c r="G240" s="275">
        <v>0.48420000000000002</v>
      </c>
      <c r="H240" s="143" t="str">
        <f t="shared" si="50"/>
        <v>-</v>
      </c>
      <c r="I240" s="275">
        <v>0.58189999999999997</v>
      </c>
      <c r="J240" s="143">
        <f t="shared" si="51"/>
        <v>0.20177612556794711</v>
      </c>
      <c r="K240" s="275" t="s">
        <v>518</v>
      </c>
      <c r="L240" s="143" t="str">
        <f>IFERROR(K240/I240-1,"-")</f>
        <v>-</v>
      </c>
      <c r="M240" s="143" t="str">
        <f>IFERROR(K240/C240-1,"-")</f>
        <v>-</v>
      </c>
    </row>
    <row r="241" spans="2:15" ht="15.75" x14ac:dyDescent="0.25">
      <c r="B241" s="144" t="s">
        <v>121</v>
      </c>
      <c r="C241" s="277">
        <f>IFERROR(AVERAGE(C229:C240),"-")</f>
        <v>0.59604166666666669</v>
      </c>
      <c r="D241" s="146"/>
      <c r="E241" s="277">
        <f>IFERROR(AVERAGE(E229:E240),"-")</f>
        <v>0.14887500000000001</v>
      </c>
      <c r="F241" s="146">
        <f t="shared" si="49"/>
        <v>-0.75022719328905974</v>
      </c>
      <c r="G241" s="277">
        <f>IFERROR(AVERAGE(G229:G240),"-")</f>
        <v>0.24712500000000001</v>
      </c>
      <c r="H241" s="146">
        <f t="shared" si="50"/>
        <v>0.65994962216624686</v>
      </c>
      <c r="I241" s="277">
        <f>IFERROR(AVERAGE(I229:I240),"-")</f>
        <v>0.53029166666666672</v>
      </c>
      <c r="J241" s="146">
        <f t="shared" si="51"/>
        <v>1.1458438711852978</v>
      </c>
      <c r="K241" s="277">
        <v>0.55066703219627511</v>
      </c>
      <c r="L241" s="146">
        <v>6.5296038360298292E-2</v>
      </c>
      <c r="M241" s="146">
        <v>-8.0196201510346454E-2</v>
      </c>
    </row>
    <row r="242" spans="2:15" ht="6" customHeight="1" x14ac:dyDescent="0.25"/>
    <row r="243" spans="2:15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5" x14ac:dyDescent="0.25">
      <c r="M244" s="279"/>
    </row>
    <row r="246" spans="2:15" ht="21.75" customHeight="1" thickBot="1" x14ac:dyDescent="0.3">
      <c r="B246" s="307" t="s">
        <v>492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O246" s="1" t="s">
        <v>493</v>
      </c>
    </row>
    <row r="247" spans="2:15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O247" s="1" t="s">
        <v>494</v>
      </c>
    </row>
    <row r="248" spans="2:15" ht="22.5" thickTop="1" thickBot="1" x14ac:dyDescent="0.3">
      <c r="B248" s="13"/>
      <c r="C248" s="317" t="s">
        <v>113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5" ht="22.5" thickTop="1" thickBot="1" x14ac:dyDescent="0.3">
      <c r="B249" s="13"/>
      <c r="C249" s="320">
        <v>2019</v>
      </c>
      <c r="D249" s="321"/>
      <c r="E249" s="322" t="s">
        <v>250</v>
      </c>
      <c r="F249" s="321"/>
      <c r="G249" s="322" t="s">
        <v>249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5" ht="16.5" thickTop="1" thickBot="1" x14ac:dyDescent="0.3">
      <c r="B250" s="16"/>
      <c r="C250" s="137" t="s">
        <v>135</v>
      </c>
      <c r="D250" s="138" t="str">
        <f>CONCATENATE("var ",RIGHT(C249,2),"/",RIGHT(C249-1,2))</f>
        <v>var 19/18</v>
      </c>
      <c r="E250" s="139" t="s">
        <v>135</v>
      </c>
      <c r="F250" s="138" t="str">
        <f>CONCATENATE("var ",RIGHT(E249,2),"/",RIGHT(C249,2))</f>
        <v>var 20/19</v>
      </c>
      <c r="G250" s="139" t="s">
        <v>135</v>
      </c>
      <c r="H250" s="138" t="str">
        <f>CONCATENATE("var ",RIGHT(G249,2),"/",RIGHT(E249,2))</f>
        <v>var 21/20</v>
      </c>
      <c r="I250" s="139" t="s">
        <v>135</v>
      </c>
      <c r="J250" s="138" t="str">
        <f>CONCATENATE("var ",RIGHT(I249,2),"/",RIGHT(G249,2))</f>
        <v>var 22/21</v>
      </c>
      <c r="K250" s="139" t="s">
        <v>135</v>
      </c>
      <c r="L250" s="138" t="str">
        <f>CONCATENATE("var ",RIGHT(K249,2),"/",RIGHT(I249,2))</f>
        <v>var 23/22</v>
      </c>
      <c r="M250" s="138" t="str">
        <f>CONCATENATE("var ",RIGHT(K249,2),"/",RIGHT(C249,2))</f>
        <v>var 23/19</v>
      </c>
    </row>
    <row r="251" spans="2:15" x14ac:dyDescent="0.25">
      <c r="B251" s="141" t="s">
        <v>139</v>
      </c>
      <c r="C251" s="275">
        <v>0.63060000000000005</v>
      </c>
      <c r="D251" s="143"/>
      <c r="E251" s="275">
        <v>0.72870000000000001</v>
      </c>
      <c r="F251" s="143">
        <f t="shared" ref="F251:F263" si="54">IFERROR(E251/C251-1,"-")</f>
        <v>0.15556612749762122</v>
      </c>
      <c r="G251" s="275">
        <v>9.2200000000000004E-2</v>
      </c>
      <c r="H251" s="143">
        <f t="shared" ref="H251:H263" si="55">IFERROR(G251/E251-1,"-")</f>
        <v>-0.87347330863181005</v>
      </c>
      <c r="I251" s="275">
        <v>0.60040000000000004</v>
      </c>
      <c r="J251" s="143">
        <f t="shared" ref="J251:J263" si="56">IFERROR(I251/G251-1,"-")</f>
        <v>5.511930585683297</v>
      </c>
      <c r="K251" s="275">
        <v>0.67559999999999998</v>
      </c>
      <c r="L251" s="143">
        <f t="shared" ref="L251:L259" si="57">IFERROR(K251/I251-1,"-")</f>
        <v>0.12524983344437035</v>
      </c>
      <c r="M251" s="143">
        <f>IFERROR(K251/C251-1,"-")</f>
        <v>7.136060894386298E-2</v>
      </c>
    </row>
    <row r="252" spans="2:15" x14ac:dyDescent="0.25">
      <c r="B252" s="141" t="s">
        <v>141</v>
      </c>
      <c r="C252" s="275">
        <v>0.67260000000000009</v>
      </c>
      <c r="D252" s="143"/>
      <c r="E252" s="275">
        <v>0.69769999999999999</v>
      </c>
      <c r="F252" s="143">
        <f t="shared" si="54"/>
        <v>3.7317870948557763E-2</v>
      </c>
      <c r="G252" s="275">
        <v>9.2100000000000015E-2</v>
      </c>
      <c r="H252" s="143">
        <f t="shared" si="55"/>
        <v>-0.86799484018919304</v>
      </c>
      <c r="I252" s="275">
        <v>0.65810000000000002</v>
      </c>
      <c r="J252" s="143">
        <f t="shared" si="56"/>
        <v>6.1454940282301838</v>
      </c>
      <c r="K252" s="275">
        <v>0.70530000000000004</v>
      </c>
      <c r="L252" s="143">
        <f t="shared" si="57"/>
        <v>7.1721622853669675E-2</v>
      </c>
      <c r="M252" s="143">
        <f t="shared" ref="M252:M259" si="58">IFERROR(K252/C252-1,"-")</f>
        <v>4.8617305976806247E-2</v>
      </c>
    </row>
    <row r="253" spans="2:15" x14ac:dyDescent="0.25">
      <c r="B253" s="141" t="s">
        <v>143</v>
      </c>
      <c r="C253" s="275">
        <v>0.67510000000000003</v>
      </c>
      <c r="D253" s="143"/>
      <c r="E253" s="275">
        <v>0.36009999999999998</v>
      </c>
      <c r="F253" s="143">
        <f t="shared" si="54"/>
        <v>-0.4665975411050215</v>
      </c>
      <c r="G253" s="275">
        <v>0.1207</v>
      </c>
      <c r="H253" s="143">
        <f t="shared" si="55"/>
        <v>-0.66481532907525687</v>
      </c>
      <c r="I253" s="275">
        <v>0.62380000000000002</v>
      </c>
      <c r="J253" s="143">
        <f t="shared" si="56"/>
        <v>4.1681855840927922</v>
      </c>
      <c r="K253" s="275">
        <v>0.66409999999999991</v>
      </c>
      <c r="L253" s="143">
        <f t="shared" si="57"/>
        <v>6.4604039756331888E-2</v>
      </c>
      <c r="M253" s="143">
        <f t="shared" si="58"/>
        <v>-1.6293882387794612E-2</v>
      </c>
    </row>
    <row r="254" spans="2:15" x14ac:dyDescent="0.25">
      <c r="B254" s="141" t="s">
        <v>145</v>
      </c>
      <c r="C254" s="275">
        <v>0.52510000000000001</v>
      </c>
      <c r="D254" s="143"/>
      <c r="E254" s="275">
        <v>0</v>
      </c>
      <c r="F254" s="143">
        <f t="shared" si="54"/>
        <v>-1</v>
      </c>
      <c r="G254" s="275">
        <v>0.14169999999999999</v>
      </c>
      <c r="H254" s="143" t="str">
        <f t="shared" si="55"/>
        <v>-</v>
      </c>
      <c r="I254" s="275">
        <v>0.54590000000000005</v>
      </c>
      <c r="J254" s="143">
        <f t="shared" si="56"/>
        <v>2.8525052928722658</v>
      </c>
      <c r="K254" s="275">
        <v>0.60729999999999995</v>
      </c>
      <c r="L254" s="143">
        <f t="shared" si="57"/>
        <v>0.11247481223667322</v>
      </c>
      <c r="M254" s="143">
        <f t="shared" si="58"/>
        <v>0.15654161112169107</v>
      </c>
    </row>
    <row r="255" spans="2:15" x14ac:dyDescent="0.25">
      <c r="B255" s="141" t="s">
        <v>147</v>
      </c>
      <c r="C255" s="275">
        <v>0.4607</v>
      </c>
      <c r="D255" s="143"/>
      <c r="E255" s="275">
        <v>0</v>
      </c>
      <c r="F255" s="143">
        <f t="shared" si="54"/>
        <v>-1</v>
      </c>
      <c r="G255" s="275">
        <v>0.13269999999999998</v>
      </c>
      <c r="H255" s="143" t="str">
        <f t="shared" si="55"/>
        <v>-</v>
      </c>
      <c r="I255" s="275">
        <v>0.36</v>
      </c>
      <c r="J255" s="143">
        <f t="shared" si="56"/>
        <v>1.7128862094951018</v>
      </c>
      <c r="K255" s="275">
        <v>0.44030000000000002</v>
      </c>
      <c r="L255" s="143">
        <f t="shared" si="57"/>
        <v>0.22305555555555556</v>
      </c>
      <c r="M255" s="143">
        <f t="shared" si="58"/>
        <v>-4.4280442804428E-2</v>
      </c>
    </row>
    <row r="256" spans="2:15" x14ac:dyDescent="0.25">
      <c r="B256" s="141" t="s">
        <v>149</v>
      </c>
      <c r="C256" s="275">
        <v>0.54069999999999996</v>
      </c>
      <c r="D256" s="143"/>
      <c r="E256" s="275">
        <v>0</v>
      </c>
      <c r="F256" s="143">
        <f t="shared" si="54"/>
        <v>-1</v>
      </c>
      <c r="G256" s="275">
        <v>0.17079999999999998</v>
      </c>
      <c r="H256" s="143" t="str">
        <f t="shared" si="55"/>
        <v>-</v>
      </c>
      <c r="I256" s="275">
        <v>0.41220000000000001</v>
      </c>
      <c r="J256" s="143">
        <f t="shared" si="56"/>
        <v>1.413348946135832</v>
      </c>
      <c r="K256" s="275" t="s">
        <v>518</v>
      </c>
      <c r="L256" s="143" t="str">
        <f t="shared" si="57"/>
        <v>-</v>
      </c>
      <c r="M256" s="143" t="str">
        <f t="shared" si="58"/>
        <v>-</v>
      </c>
    </row>
    <row r="257" spans="2:13" x14ac:dyDescent="0.25">
      <c r="B257" s="141" t="s">
        <v>151</v>
      </c>
      <c r="C257" s="275">
        <v>0.62139999999999995</v>
      </c>
      <c r="D257" s="143"/>
      <c r="E257" s="275">
        <v>0</v>
      </c>
      <c r="F257" s="143">
        <f t="shared" si="54"/>
        <v>-1</v>
      </c>
      <c r="G257" s="275">
        <v>0.27940000000000004</v>
      </c>
      <c r="H257" s="143" t="str">
        <f t="shared" si="55"/>
        <v>-</v>
      </c>
      <c r="I257" s="275">
        <v>0.54490000000000005</v>
      </c>
      <c r="J257" s="143">
        <f t="shared" si="56"/>
        <v>0.95025053686471006</v>
      </c>
      <c r="K257" s="275" t="s">
        <v>518</v>
      </c>
      <c r="L257" s="143" t="str">
        <f t="shared" si="57"/>
        <v>-</v>
      </c>
      <c r="M257" s="143" t="str">
        <f t="shared" si="58"/>
        <v>-</v>
      </c>
    </row>
    <row r="258" spans="2:13" x14ac:dyDescent="0.25">
      <c r="B258" s="141" t="s">
        <v>153</v>
      </c>
      <c r="C258" s="275">
        <v>0.68400000000000005</v>
      </c>
      <c r="D258" s="143"/>
      <c r="E258" s="275">
        <v>0</v>
      </c>
      <c r="F258" s="143">
        <f t="shared" si="54"/>
        <v>-1</v>
      </c>
      <c r="G258" s="275">
        <v>0.45659999999999995</v>
      </c>
      <c r="H258" s="143" t="str">
        <f t="shared" si="55"/>
        <v>-</v>
      </c>
      <c r="I258" s="275">
        <v>0.64069999999999994</v>
      </c>
      <c r="J258" s="143">
        <f t="shared" si="56"/>
        <v>0.40319754708716604</v>
      </c>
      <c r="K258" s="275" t="s">
        <v>518</v>
      </c>
      <c r="L258" s="143" t="str">
        <f t="shared" si="57"/>
        <v>-</v>
      </c>
      <c r="M258" s="143" t="str">
        <f t="shared" si="58"/>
        <v>-</v>
      </c>
    </row>
    <row r="259" spans="2:13" x14ac:dyDescent="0.25">
      <c r="B259" s="141" t="s">
        <v>155</v>
      </c>
      <c r="C259" s="275">
        <v>0.57590000000000008</v>
      </c>
      <c r="D259" s="143"/>
      <c r="E259" s="275">
        <v>0</v>
      </c>
      <c r="F259" s="143">
        <f t="shared" si="54"/>
        <v>-1</v>
      </c>
      <c r="G259" s="275">
        <v>0.38319999999999999</v>
      </c>
      <c r="H259" s="143" t="str">
        <f t="shared" si="55"/>
        <v>-</v>
      </c>
      <c r="I259" s="275">
        <v>0.53049999999999997</v>
      </c>
      <c r="J259" s="143">
        <f t="shared" si="56"/>
        <v>0.38439457202505212</v>
      </c>
      <c r="K259" s="275" t="s">
        <v>518</v>
      </c>
      <c r="L259" s="143" t="str">
        <f t="shared" si="57"/>
        <v>-</v>
      </c>
      <c r="M259" s="143" t="str">
        <f t="shared" si="58"/>
        <v>-</v>
      </c>
    </row>
    <row r="260" spans="2:13" x14ac:dyDescent="0.25">
      <c r="B260" s="141" t="s">
        <v>157</v>
      </c>
      <c r="C260" s="275">
        <v>0.54449999999999998</v>
      </c>
      <c r="D260" s="143"/>
      <c r="E260" s="275">
        <v>0</v>
      </c>
      <c r="F260" s="143">
        <f t="shared" si="54"/>
        <v>-1</v>
      </c>
      <c r="G260" s="275">
        <v>0.4985</v>
      </c>
      <c r="H260" s="143" t="str">
        <f t="shared" si="55"/>
        <v>-</v>
      </c>
      <c r="I260" s="275">
        <v>0.57389999999999997</v>
      </c>
      <c r="J260" s="143">
        <f t="shared" si="56"/>
        <v>0.1512537612838516</v>
      </c>
      <c r="K260" s="275" t="s">
        <v>518</v>
      </c>
      <c r="L260" s="143" t="str">
        <f>IFERROR(K260/I260-1,"-")</f>
        <v>-</v>
      </c>
      <c r="M260" s="143" t="str">
        <f>IFERROR(K260/C260-1,"-")</f>
        <v>-</v>
      </c>
    </row>
    <row r="261" spans="2:13" x14ac:dyDescent="0.25">
      <c r="B261" s="141" t="s">
        <v>159</v>
      </c>
      <c r="C261" s="275">
        <v>0.63470000000000004</v>
      </c>
      <c r="D261" s="143"/>
      <c r="E261" s="275">
        <v>0</v>
      </c>
      <c r="F261" s="143">
        <f t="shared" si="54"/>
        <v>-1</v>
      </c>
      <c r="G261" s="275">
        <v>0.57999999999999996</v>
      </c>
      <c r="H261" s="143" t="str">
        <f t="shared" si="55"/>
        <v>-</v>
      </c>
      <c r="I261" s="275">
        <v>0.64370000000000005</v>
      </c>
      <c r="J261" s="143">
        <f t="shared" si="56"/>
        <v>0.1098275862068967</v>
      </c>
      <c r="K261" s="275" t="s">
        <v>518</v>
      </c>
      <c r="L261" s="143" t="str">
        <f>IFERROR(K261/I261-1,"-")</f>
        <v>-</v>
      </c>
      <c r="M261" s="143" t="str">
        <f>IFERROR(K261/C261-1,"-")</f>
        <v>-</v>
      </c>
    </row>
    <row r="262" spans="2:13" x14ac:dyDescent="0.25">
      <c r="B262" s="141" t="s">
        <v>161</v>
      </c>
      <c r="C262" s="275">
        <v>0.67549999999999999</v>
      </c>
      <c r="D262" s="143"/>
      <c r="E262" s="275">
        <v>0</v>
      </c>
      <c r="F262" s="143">
        <f t="shared" si="54"/>
        <v>-1</v>
      </c>
      <c r="G262" s="275">
        <v>0.52710000000000001</v>
      </c>
      <c r="H262" s="143" t="str">
        <f t="shared" si="55"/>
        <v>-</v>
      </c>
      <c r="I262" s="275">
        <v>0.6149</v>
      </c>
      <c r="J262" s="143">
        <f t="shared" si="56"/>
        <v>0.16657180800607096</v>
      </c>
      <c r="K262" s="275" t="s">
        <v>518</v>
      </c>
      <c r="L262" s="143" t="str">
        <f>IFERROR(K262/I262-1,"-")</f>
        <v>-</v>
      </c>
      <c r="M262" s="143" t="str">
        <f>IFERROR(K262/C262-1,"-")</f>
        <v>-</v>
      </c>
    </row>
    <row r="263" spans="2:13" ht="15.75" x14ac:dyDescent="0.25">
      <c r="B263" s="144" t="s">
        <v>121</v>
      </c>
      <c r="C263" s="277">
        <f>IFERROR(AVERAGE(C251:C262),"-")</f>
        <v>0.60340000000000005</v>
      </c>
      <c r="D263" s="146"/>
      <c r="E263" s="277">
        <f>IFERROR(AVERAGE(E251:E262),"-")</f>
        <v>0.14887500000000001</v>
      </c>
      <c r="F263" s="146">
        <f t="shared" si="54"/>
        <v>-0.75327311899237648</v>
      </c>
      <c r="G263" s="277">
        <f>IFERROR(AVERAGE(G251:G262),"-")</f>
        <v>0.28958333333333336</v>
      </c>
      <c r="H263" s="146">
        <f t="shared" si="55"/>
        <v>0.94514413657990493</v>
      </c>
      <c r="I263" s="277">
        <f>IFERROR(AVERAGE(I251:I262),"-")</f>
        <v>0.56241666666666668</v>
      </c>
      <c r="J263" s="146">
        <f t="shared" si="56"/>
        <v>0.94215827338129476</v>
      </c>
      <c r="K263" s="277">
        <v>0.61748002152798154</v>
      </c>
      <c r="L263" s="146">
        <v>0.11110569514935298</v>
      </c>
      <c r="M263" s="146">
        <v>3.9257282637744639E-2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M266" s="279"/>
    </row>
  </sheetData>
  <mergeCells count="85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326E-BD99-4131-8CB6-EFF26FA70E87}">
  <dimension ref="B1:BB4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1.85546875" customWidth="1"/>
    <col min="44" max="44" width="7.85546875" customWidth="1"/>
    <col min="45" max="49" width="14.42578125" customWidth="1"/>
    <col min="50" max="50" width="9.85546875" customWidth="1"/>
    <col min="51" max="51" width="13" customWidth="1"/>
    <col min="52" max="52" width="9.5703125" customWidth="1"/>
    <col min="53" max="53" width="11.85546875" customWidth="1"/>
    <col min="54" max="54" width="9" customWidth="1"/>
  </cols>
  <sheetData>
    <row r="1" spans="2:54" ht="42.75" customHeight="1" x14ac:dyDescent="0.25"/>
    <row r="3" spans="2:54" x14ac:dyDescent="0.25">
      <c r="O3" s="281"/>
    </row>
    <row r="5" spans="2:54" ht="50.25" customHeight="1" thickBot="1" x14ac:dyDescent="0.3">
      <c r="B5" s="307" t="s">
        <v>495</v>
      </c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R5" s="307" t="s">
        <v>496</v>
      </c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H5" s="307" t="s">
        <v>497</v>
      </c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</row>
    <row r="6" spans="2:54" ht="6" customHeight="1" thickBot="1" x14ac:dyDescent="0.3">
      <c r="B6" s="53"/>
      <c r="C6" s="53"/>
      <c r="D6" s="53"/>
      <c r="E6" s="53"/>
      <c r="F6" s="53"/>
      <c r="G6" s="53"/>
      <c r="H6" s="53"/>
      <c r="I6" s="15"/>
      <c r="J6" s="53"/>
      <c r="K6" s="53"/>
      <c r="L6" s="53"/>
      <c r="M6" s="53"/>
      <c r="N6" s="15"/>
      <c r="O6" s="15"/>
      <c r="P6" s="15"/>
      <c r="R6" s="53"/>
      <c r="S6" s="53"/>
      <c r="T6" s="53"/>
      <c r="U6" s="53"/>
      <c r="V6" s="53"/>
      <c r="W6" s="53"/>
      <c r="X6" s="53"/>
      <c r="Y6" s="15"/>
      <c r="Z6" s="53"/>
      <c r="AA6" s="53"/>
      <c r="AB6" s="53"/>
      <c r="AC6" s="53"/>
      <c r="AD6" s="15"/>
      <c r="AE6" s="15"/>
      <c r="AF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2:54" ht="30.75" thickBot="1" x14ac:dyDescent="0.3">
      <c r="B7" s="16"/>
      <c r="C7" s="282" t="s">
        <v>520</v>
      </c>
      <c r="D7" s="282" t="s">
        <v>521</v>
      </c>
      <c r="E7" s="282" t="s">
        <v>522</v>
      </c>
      <c r="F7" s="283" t="s">
        <v>523</v>
      </c>
      <c r="G7" s="283" t="s">
        <v>524</v>
      </c>
      <c r="H7" s="56" t="str">
        <f>CONCATENATE("var. ",RIGHT(G7,2),"/",RIGHT(F7,2))</f>
        <v>var. 23/22</v>
      </c>
      <c r="I7" s="284" t="str">
        <f>CONCATENATE("var. ",RIGHT(G7,2),"/",RIGHT(C7,2))</f>
        <v>var. 23/19</v>
      </c>
      <c r="J7" s="282" t="s">
        <v>506</v>
      </c>
      <c r="K7" s="285" t="s">
        <v>510</v>
      </c>
      <c r="L7" s="285" t="s">
        <v>507</v>
      </c>
      <c r="M7" s="57" t="s">
        <v>508</v>
      </c>
      <c r="N7" s="57" t="s">
        <v>509</v>
      </c>
      <c r="O7" s="56" t="str">
        <f>CONCATENATE("var. ",RIGHT(N7,2),"/",RIGHT(M7,2))</f>
        <v>var. 23/22</v>
      </c>
      <c r="P7" s="56" t="str">
        <f>CONCATENATE("var. ",RIGHT(N7,2),"/",RIGHT(J7,2))</f>
        <v>var. 23/19</v>
      </c>
      <c r="R7" s="16"/>
      <c r="S7" s="282" t="s">
        <v>520</v>
      </c>
      <c r="T7" s="285" t="s">
        <v>521</v>
      </c>
      <c r="U7" s="285" t="s">
        <v>522</v>
      </c>
      <c r="V7" s="283" t="s">
        <v>523</v>
      </c>
      <c r="W7" s="283" t="s">
        <v>524</v>
      </c>
      <c r="X7" s="56" t="str">
        <f>CONCATENATE("var. ",RIGHT(W7,2),"/",RIGHT(V7,2))</f>
        <v>var. 23/22</v>
      </c>
      <c r="Y7" s="284" t="str">
        <f>CONCATENATE("var. ",RIGHT(W7,2),"/",RIGHT(S7,2))</f>
        <v>var. 23/19</v>
      </c>
      <c r="Z7" s="282" t="s">
        <v>506</v>
      </c>
      <c r="AA7" s="282" t="s">
        <v>510</v>
      </c>
      <c r="AB7" s="282" t="s">
        <v>507</v>
      </c>
      <c r="AC7" s="57" t="s">
        <v>508</v>
      </c>
      <c r="AD7" s="57" t="s">
        <v>509</v>
      </c>
      <c r="AE7" s="56" t="str">
        <f>CONCATENATE("var. ",RIGHT(AD7,2),"/",RIGHT(AC7,2))</f>
        <v>var. 23/22</v>
      </c>
      <c r="AF7" s="56" t="str">
        <f>CONCATENATE("var. ",RIGHT(AD7,2),"/",RIGHT(Z7,2))</f>
        <v>var. 23/19</v>
      </c>
      <c r="AH7" s="16"/>
      <c r="AI7" s="282" t="s">
        <v>520</v>
      </c>
      <c r="AJ7" s="285" t="s">
        <v>521</v>
      </c>
      <c r="AK7" s="285" t="s">
        <v>522</v>
      </c>
      <c r="AL7" s="283" t="s">
        <v>523</v>
      </c>
      <c r="AM7" s="283" t="s">
        <v>524</v>
      </c>
      <c r="AN7" s="56" t="str">
        <f>CONCATENATE("var. ",RIGHT(AM7,2),"/",RIGHT(AL7,2))</f>
        <v>var. 23/22</v>
      </c>
      <c r="AO7" s="284" t="str">
        <f>CONCATENATE("dif. ",RIGHT(AM7,2),"/",RIGHT(AL7,2))</f>
        <v>dif. 23/22</v>
      </c>
      <c r="AP7" s="284" t="str">
        <f>CONCATENATE("var. ",RIGHT(AM7,2),"/",RIGHT(AI7,2))</f>
        <v>var. 23/19</v>
      </c>
      <c r="AQ7" s="284" t="str">
        <f>CONCATENATE("dif. ",RIGHT(AM7,2),"/",RIGHT(AI7,2))</f>
        <v>dif. 23/19</v>
      </c>
      <c r="AR7" s="286" t="str">
        <f>CONCATENATE("cuota ",RIGHT(AM7,2))</f>
        <v>cuota 23</v>
      </c>
      <c r="AS7" s="282" t="s">
        <v>506</v>
      </c>
      <c r="AT7" s="285" t="s">
        <v>510</v>
      </c>
      <c r="AU7" s="285" t="s">
        <v>507</v>
      </c>
      <c r="AV7" s="57" t="s">
        <v>508</v>
      </c>
      <c r="AW7" s="57" t="s">
        <v>509</v>
      </c>
      <c r="AX7" s="56" t="str">
        <f>CONCATENATE("var. ",RIGHT(AW7,2),"/",RIGHT(AV7,2))</f>
        <v>var. 23/22</v>
      </c>
      <c r="AY7" s="284" t="str">
        <f>CONCATENATE("dif. ",RIGHT(AW7,2),"/",RIGHT(AV7,2))</f>
        <v>dif. 23/22</v>
      </c>
      <c r="AZ7" s="284" t="str">
        <f>CONCATENATE("var. ",RIGHT(AW7,2),"/",RIGHT(AS7,2))</f>
        <v>var. 23/19</v>
      </c>
      <c r="BA7" s="284" t="str">
        <f>CONCATENATE("dif. ",RIGHT(AW7,2),"/",RIGHT(AS7,2))</f>
        <v>dif. 23/19</v>
      </c>
      <c r="BB7" s="286" t="str">
        <f>CONCATENATE("cuota ",RIGHT(AW7,2))</f>
        <v>cuota 23</v>
      </c>
    </row>
    <row r="8" spans="2:54" ht="15.75" x14ac:dyDescent="0.25">
      <c r="B8" s="177" t="s">
        <v>98</v>
      </c>
      <c r="C8" s="287">
        <v>85.129617851410146</v>
      </c>
      <c r="D8" s="288">
        <v>90.472775610181074</v>
      </c>
      <c r="E8" s="288">
        <v>84.316630563165404</v>
      </c>
      <c r="F8" s="289">
        <v>100.72928280568057</v>
      </c>
      <c r="G8" s="288">
        <v>107.07520266716061</v>
      </c>
      <c r="H8" s="156">
        <f>G8/F8-1</f>
        <v>6.2999752253990682E-2</v>
      </c>
      <c r="I8" s="156">
        <f>G8/C8-1</f>
        <v>0.25779024233440673</v>
      </c>
      <c r="J8" s="287">
        <v>73.680000000000007</v>
      </c>
      <c r="K8" s="290">
        <v>39.69</v>
      </c>
      <c r="L8" s="290">
        <v>82.63</v>
      </c>
      <c r="M8" s="290">
        <v>89.2</v>
      </c>
      <c r="N8" s="290">
        <v>107</v>
      </c>
      <c r="O8" s="156">
        <f t="shared" ref="O8:O17" si="0">N8/M8-1</f>
        <v>0.19955156950672648</v>
      </c>
      <c r="P8" s="291">
        <f t="shared" ref="P8:P17" si="1">N8/J8-1</f>
        <v>0.45222584147665557</v>
      </c>
      <c r="R8" s="177" t="s">
        <v>98</v>
      </c>
      <c r="S8" s="287">
        <v>65.417672275382941</v>
      </c>
      <c r="T8" s="289">
        <v>60.685927129447229</v>
      </c>
      <c r="U8" s="289">
        <v>21.720097269338527</v>
      </c>
      <c r="V8" s="289">
        <v>70.77913472098038</v>
      </c>
      <c r="W8" s="289">
        <v>85.259846241354396</v>
      </c>
      <c r="X8" s="156">
        <f t="shared" ref="X8:X17" si="2">W8/V8-1</f>
        <v>0.20459011794166004</v>
      </c>
      <c r="Y8" s="156">
        <f t="shared" ref="Y8:Y17" si="3">W8/S8-1</f>
        <v>0.30331519413353059</v>
      </c>
      <c r="Z8" s="287">
        <v>50.45</v>
      </c>
      <c r="AA8" s="290">
        <v>3.86</v>
      </c>
      <c r="AB8" s="290">
        <v>26.22</v>
      </c>
      <c r="AC8" s="290">
        <v>59.3</v>
      </c>
      <c r="AD8" s="290">
        <v>65.010000000000005</v>
      </c>
      <c r="AE8" s="156">
        <f t="shared" ref="AE8:AE17" si="4">AD8/AC8-1</f>
        <v>9.6290050590219334E-2</v>
      </c>
      <c r="AF8" s="156">
        <f t="shared" ref="AF8:AF17" si="5">AD8/Z8-1</f>
        <v>0.28860257680872148</v>
      </c>
      <c r="AH8" s="177" t="s">
        <v>98</v>
      </c>
      <c r="AI8" s="158">
        <v>1616575325.3700001</v>
      </c>
      <c r="AJ8" s="155">
        <v>904192295.47000015</v>
      </c>
      <c r="AK8" s="155">
        <v>201191078.97999999</v>
      </c>
      <c r="AL8" s="155">
        <v>1542800970.6200001</v>
      </c>
      <c r="AM8" s="155">
        <v>1955776640.03</v>
      </c>
      <c r="AN8" s="156">
        <f>AM8/AL8-1</f>
        <v>0.26767916100288613</v>
      </c>
      <c r="AO8" s="155">
        <f>AM8-AL8</f>
        <v>412975669.40999985</v>
      </c>
      <c r="AP8" s="156">
        <f>AM8/AI8-1</f>
        <v>0.20982710136464799</v>
      </c>
      <c r="AQ8" s="155">
        <f>AM8-AI8</f>
        <v>339201314.65999985</v>
      </c>
      <c r="AR8" s="157">
        <f>AM8/AM$8</f>
        <v>1</v>
      </c>
      <c r="AS8" s="292">
        <v>248330567.94999999</v>
      </c>
      <c r="AT8" s="293">
        <v>375189.09</v>
      </c>
      <c r="AU8" s="293">
        <v>53714153.310000002</v>
      </c>
      <c r="AV8" s="293">
        <v>43925282.700000003</v>
      </c>
      <c r="AW8" s="293">
        <v>340436857</v>
      </c>
      <c r="AX8" s="156">
        <f>AW8/AV8-1</f>
        <v>6.7503623442815082</v>
      </c>
      <c r="AY8" s="155">
        <f>AW8-AV8</f>
        <v>296511574.30000001</v>
      </c>
      <c r="AZ8" s="156">
        <f>AW8/AS8-1</f>
        <v>0.37090193853438591</v>
      </c>
      <c r="BA8" s="155">
        <f>AW8-AS8</f>
        <v>92106289.050000012</v>
      </c>
      <c r="BB8" s="157">
        <f>AW8/AW$8</f>
        <v>1</v>
      </c>
    </row>
    <row r="9" spans="2:54" ht="15.75" hidden="1" x14ac:dyDescent="0.25">
      <c r="B9" s="32" t="s">
        <v>99</v>
      </c>
      <c r="C9" s="294">
        <v>94.7668942264783</v>
      </c>
      <c r="D9" s="295">
        <v>94.7668942264783</v>
      </c>
      <c r="E9" s="295">
        <v>94.7668942264783</v>
      </c>
      <c r="F9" s="295">
        <v>94.7668942264783</v>
      </c>
      <c r="G9" s="295">
        <v>94.7668942264783</v>
      </c>
      <c r="H9" s="34">
        <f t="shared" ref="H9:H17" si="6">G9/F9-1</f>
        <v>0</v>
      </c>
      <c r="I9" s="34">
        <f t="shared" ref="I9:I17" si="7">G9/C9-1</f>
        <v>0</v>
      </c>
      <c r="J9" s="294">
        <v>73.680000000000007</v>
      </c>
      <c r="K9" s="295">
        <v>39.69</v>
      </c>
      <c r="L9" s="295">
        <v>82.63</v>
      </c>
      <c r="M9" s="295">
        <v>104.22</v>
      </c>
      <c r="N9" s="295">
        <v>119.6</v>
      </c>
      <c r="O9" s="34">
        <f t="shared" si="0"/>
        <v>0.14757244290923044</v>
      </c>
      <c r="P9" s="296">
        <f t="shared" si="1"/>
        <v>0.62323561346362633</v>
      </c>
      <c r="R9" s="32" t="s">
        <v>99</v>
      </c>
      <c r="S9" s="294">
        <v>74.898926601021003</v>
      </c>
      <c r="T9" s="295">
        <v>74.898926601021003</v>
      </c>
      <c r="U9" s="295">
        <v>74.898926601021003</v>
      </c>
      <c r="V9" s="295">
        <v>74.898926601021003</v>
      </c>
      <c r="W9" s="295">
        <v>74.898926601021003</v>
      </c>
      <c r="X9" s="34">
        <f t="shared" si="2"/>
        <v>0</v>
      </c>
      <c r="Y9" s="34">
        <f t="shared" si="3"/>
        <v>0</v>
      </c>
      <c r="Z9" s="294">
        <v>73.680000000000007</v>
      </c>
      <c r="AA9" s="295">
        <v>39.69</v>
      </c>
      <c r="AB9" s="295">
        <v>82.63</v>
      </c>
      <c r="AC9" s="295">
        <v>87.23</v>
      </c>
      <c r="AD9" s="295">
        <v>92.6</v>
      </c>
      <c r="AE9" s="34">
        <f t="shared" si="4"/>
        <v>6.1561389430241809E-2</v>
      </c>
      <c r="AF9" s="34">
        <f t="shared" si="5"/>
        <v>0.25678610206297492</v>
      </c>
      <c r="AH9" s="32" t="s">
        <v>99</v>
      </c>
      <c r="AI9" s="160">
        <v>3135709008.4700003</v>
      </c>
      <c r="AJ9" s="33">
        <v>3135709008.4700003</v>
      </c>
      <c r="AK9" s="33">
        <v>3135709008.4700003</v>
      </c>
      <c r="AL9" s="33">
        <v>3135709008.4700003</v>
      </c>
      <c r="AM9" s="33">
        <v>3135709008.4700003</v>
      </c>
      <c r="AN9" s="34">
        <f t="shared" ref="AN9:AN17" si="8">AM9/AL9-1</f>
        <v>0</v>
      </c>
      <c r="AO9" s="33">
        <v>568822925.02000022</v>
      </c>
      <c r="AP9" s="34">
        <v>-0.48700612608984384</v>
      </c>
      <c r="AQ9" s="33">
        <v>-1527109496.7600002</v>
      </c>
      <c r="AR9" s="34">
        <f t="shared" ref="AR9:AR17" si="9">AM9/AM$8</f>
        <v>1.6033063000598582</v>
      </c>
      <c r="AS9" s="297">
        <v>294021878.75</v>
      </c>
      <c r="AT9" s="298">
        <v>294021878.75</v>
      </c>
      <c r="AU9" s="298">
        <v>294021878.75</v>
      </c>
      <c r="AV9" s="298">
        <v>62545549.5</v>
      </c>
      <c r="AW9" s="298">
        <v>265741571.80000001</v>
      </c>
      <c r="AX9" s="34">
        <v>3.2487686801760374</v>
      </c>
      <c r="AY9" s="33">
        <v>203196022.30000001</v>
      </c>
      <c r="AZ9" s="34">
        <v>-9.6184362436667725E-2</v>
      </c>
      <c r="BA9" s="33">
        <v>-28280306.949999988</v>
      </c>
      <c r="BB9" s="34">
        <v>0.84540687441839257</v>
      </c>
    </row>
    <row r="10" spans="2:54" ht="15.75" hidden="1" x14ac:dyDescent="0.25">
      <c r="B10" s="32" t="s">
        <v>100</v>
      </c>
      <c r="C10" s="294">
        <v>60.412313639852904</v>
      </c>
      <c r="D10" s="295">
        <v>60.412313639852904</v>
      </c>
      <c r="E10" s="295">
        <v>60.412313639852904</v>
      </c>
      <c r="F10" s="295">
        <v>60.412313639852904</v>
      </c>
      <c r="G10" s="295">
        <v>60.412313639852904</v>
      </c>
      <c r="H10" s="34">
        <f t="shared" si="6"/>
        <v>0</v>
      </c>
      <c r="I10" s="34">
        <f t="shared" si="7"/>
        <v>0</v>
      </c>
      <c r="J10" s="294">
        <v>73.680000000000007</v>
      </c>
      <c r="K10" s="295">
        <v>39.69</v>
      </c>
      <c r="L10" s="295">
        <v>82.63</v>
      </c>
      <c r="M10" s="295">
        <v>57.76</v>
      </c>
      <c r="N10" s="295">
        <v>72.510000000000005</v>
      </c>
      <c r="O10" s="34">
        <f t="shared" si="0"/>
        <v>0.25536703601108046</v>
      </c>
      <c r="P10" s="296">
        <f t="shared" si="1"/>
        <v>-1.5879478827361626E-2</v>
      </c>
      <c r="R10" s="32" t="s">
        <v>100</v>
      </c>
      <c r="S10" s="294">
        <v>42.187357942637114</v>
      </c>
      <c r="T10" s="295">
        <v>42.187357942637114</v>
      </c>
      <c r="U10" s="295">
        <v>42.187357942637114</v>
      </c>
      <c r="V10" s="295">
        <v>42.187357942637114</v>
      </c>
      <c r="W10" s="295">
        <v>42.187357942637114</v>
      </c>
      <c r="X10" s="34">
        <f t="shared" si="2"/>
        <v>0</v>
      </c>
      <c r="Y10" s="34">
        <f t="shared" si="3"/>
        <v>0</v>
      </c>
      <c r="Z10" s="294">
        <v>73.680000000000007</v>
      </c>
      <c r="AA10" s="295">
        <v>39.69</v>
      </c>
      <c r="AB10" s="295">
        <v>82.63</v>
      </c>
      <c r="AC10" s="295">
        <v>87.23</v>
      </c>
      <c r="AD10" s="295">
        <v>92.6</v>
      </c>
      <c r="AE10" s="34">
        <f t="shared" si="4"/>
        <v>6.1561389430241809E-2</v>
      </c>
      <c r="AF10" s="34">
        <f t="shared" si="5"/>
        <v>0.25678610206297492</v>
      </c>
      <c r="AH10" s="32" t="s">
        <v>100</v>
      </c>
      <c r="AI10" s="160">
        <v>869950052.11999989</v>
      </c>
      <c r="AJ10" s="33">
        <v>869950052.11999989</v>
      </c>
      <c r="AK10" s="33">
        <v>869950052.11999989</v>
      </c>
      <c r="AL10" s="33">
        <v>869950052.11999989</v>
      </c>
      <c r="AM10" s="33">
        <v>869950052.11999989</v>
      </c>
      <c r="AN10" s="34">
        <f t="shared" si="8"/>
        <v>0</v>
      </c>
      <c r="AO10" s="33">
        <v>-9140231.8899999559</v>
      </c>
      <c r="AP10" s="34">
        <v>-0.6932520339993149</v>
      </c>
      <c r="AQ10" s="33">
        <v>-603094643.1099999</v>
      </c>
      <c r="AR10" s="34">
        <f t="shared" si="9"/>
        <v>0.4448105342472316</v>
      </c>
      <c r="AS10" s="297">
        <v>86319823.049999997</v>
      </c>
      <c r="AT10" s="298">
        <v>86319823.049999997</v>
      </c>
      <c r="AU10" s="298">
        <v>86319823.049999997</v>
      </c>
      <c r="AV10" s="298">
        <v>9612928.6600000001</v>
      </c>
      <c r="AW10" s="298">
        <v>48594144.759999998</v>
      </c>
      <c r="AX10" s="34">
        <v>4.0550822209056108</v>
      </c>
      <c r="AY10" s="33">
        <v>38981216.099999994</v>
      </c>
      <c r="AZ10" s="34">
        <v>-0.4370453617374509</v>
      </c>
      <c r="BA10" s="33">
        <v>-37725678.289999999</v>
      </c>
      <c r="BB10" s="34">
        <v>0.15459314008839059</v>
      </c>
    </row>
    <row r="11" spans="2:54" x14ac:dyDescent="0.25">
      <c r="B11" s="4" t="s">
        <v>101</v>
      </c>
      <c r="C11" s="299">
        <v>90.442003840196293</v>
      </c>
      <c r="D11" s="300" t="e">
        <v>#NUM!</v>
      </c>
      <c r="E11" s="300">
        <v>89.423468038758116</v>
      </c>
      <c r="F11" s="300">
        <v>105.64044124934222</v>
      </c>
      <c r="G11" s="300">
        <v>111.34863739464056</v>
      </c>
      <c r="H11" s="130">
        <f>G11/F11-1</f>
        <v>5.4034194459916529E-2</v>
      </c>
      <c r="I11" s="130">
        <f t="shared" si="7"/>
        <v>0.23116066281972913</v>
      </c>
      <c r="J11" s="299">
        <v>74.260000000000005</v>
      </c>
      <c r="K11" s="300">
        <v>36.67</v>
      </c>
      <c r="L11" s="300">
        <v>86.17</v>
      </c>
      <c r="M11" s="300">
        <v>92.9</v>
      </c>
      <c r="N11" s="300">
        <v>114.1</v>
      </c>
      <c r="O11" s="130">
        <f t="shared" si="0"/>
        <v>0.2282023681377825</v>
      </c>
      <c r="P11" s="130">
        <f t="shared" si="1"/>
        <v>0.53649340156207903</v>
      </c>
      <c r="R11" s="4" t="s">
        <v>101</v>
      </c>
      <c r="S11" s="299">
        <v>72.652291919048196</v>
      </c>
      <c r="T11" s="300" t="e">
        <v>#NUM!</v>
      </c>
      <c r="U11" s="300">
        <v>24.61800978023355</v>
      </c>
      <c r="V11" s="300">
        <v>76.315361633408315</v>
      </c>
      <c r="W11" s="300">
        <v>90.871739829036486</v>
      </c>
      <c r="X11" s="130">
        <f t="shared" si="2"/>
        <v>0.19073981809261165</v>
      </c>
      <c r="Y11" s="130">
        <f t="shared" si="3"/>
        <v>0.25077595528973884</v>
      </c>
      <c r="Z11" s="299">
        <v>54.24</v>
      </c>
      <c r="AA11" s="300">
        <v>2.39</v>
      </c>
      <c r="AB11" s="300">
        <v>29.15</v>
      </c>
      <c r="AC11" s="300">
        <v>61.04</v>
      </c>
      <c r="AD11" s="300">
        <v>68.22</v>
      </c>
      <c r="AE11" s="130">
        <f t="shared" si="4"/>
        <v>0.11762778505897775</v>
      </c>
      <c r="AF11" s="130">
        <f t="shared" si="5"/>
        <v>0.25774336283185839</v>
      </c>
      <c r="AH11" s="4" t="s">
        <v>101</v>
      </c>
      <c r="AI11" s="165">
        <v>605913792.38</v>
      </c>
      <c r="AJ11" s="41">
        <v>348106826.5</v>
      </c>
      <c r="AK11" s="41">
        <v>75837969.260000005</v>
      </c>
      <c r="AL11" s="41">
        <v>589388227.38999987</v>
      </c>
      <c r="AM11" s="41">
        <v>726538653.19000006</v>
      </c>
      <c r="AN11" s="130">
        <f t="shared" si="8"/>
        <v>0.23269963570081176</v>
      </c>
      <c r="AO11" s="41">
        <f t="shared" ref="AO11:AO17" si="10">AM11-AL11</f>
        <v>137150425.80000019</v>
      </c>
      <c r="AP11" s="130">
        <f t="shared" ref="AP11:AP17" si="11">AM11/AI11-1</f>
        <v>0.19907924580523484</v>
      </c>
      <c r="AQ11" s="41">
        <f t="shared" ref="AQ11:AQ17" si="12">AM11-AI11</f>
        <v>120624860.81000006</v>
      </c>
      <c r="AR11" s="42">
        <f t="shared" si="9"/>
        <v>0.37148344975572239</v>
      </c>
      <c r="AS11" s="301">
        <v>90727147.950000003</v>
      </c>
      <c r="AT11" s="302">
        <v>107551.74</v>
      </c>
      <c r="AU11" s="302">
        <v>19222102.370000001</v>
      </c>
      <c r="AV11" s="302">
        <v>17250545.100000001</v>
      </c>
      <c r="AW11" s="302">
        <v>134270189.30000001</v>
      </c>
      <c r="AX11" s="130">
        <f t="shared" ref="AX11:AX17" si="13">AW11/AV11-1</f>
        <v>6.7835331302081583</v>
      </c>
      <c r="AY11" s="41">
        <f t="shared" ref="AY11:AY17" si="14">AW11-AV11</f>
        <v>117019644.20000002</v>
      </c>
      <c r="AZ11" s="130">
        <f t="shared" ref="AZ11:AZ17" si="15">AW11/AS11-1</f>
        <v>0.47993398154647937</v>
      </c>
      <c r="BA11" s="41">
        <f t="shared" ref="BA11:BA17" si="16">AW11-AS11</f>
        <v>43543041.350000009</v>
      </c>
      <c r="BB11" s="42">
        <f t="shared" ref="BB11:BB17" si="17">AW11/AW$8</f>
        <v>0.3944055602064262</v>
      </c>
    </row>
    <row r="12" spans="2:54" x14ac:dyDescent="0.25">
      <c r="B12" s="4" t="s">
        <v>102</v>
      </c>
      <c r="C12" s="299">
        <v>88.394454064425545</v>
      </c>
      <c r="D12" s="300" t="e">
        <v>#NUM!</v>
      </c>
      <c r="E12" s="300">
        <v>85.949354971537886</v>
      </c>
      <c r="F12" s="300">
        <v>108.90435676384064</v>
      </c>
      <c r="G12" s="300">
        <v>115.3273372880691</v>
      </c>
      <c r="H12" s="130">
        <f t="shared" si="6"/>
        <v>5.8978177871769732E-2</v>
      </c>
      <c r="I12" s="130">
        <f t="shared" si="7"/>
        <v>0.30468973996958848</v>
      </c>
      <c r="J12" s="299">
        <v>74.44</v>
      </c>
      <c r="K12" s="300">
        <v>45</v>
      </c>
      <c r="L12" s="300">
        <v>82.5</v>
      </c>
      <c r="M12" s="300">
        <v>90.4</v>
      </c>
      <c r="N12" s="300">
        <v>112</v>
      </c>
      <c r="O12" s="130">
        <f t="shared" si="0"/>
        <v>0.23893805309734506</v>
      </c>
      <c r="P12" s="130">
        <f t="shared" si="1"/>
        <v>0.5045674368619022</v>
      </c>
      <c r="R12" s="4" t="s">
        <v>102</v>
      </c>
      <c r="S12" s="299">
        <v>67.377403236960021</v>
      </c>
      <c r="T12" s="300" t="e">
        <v>#NUM!</v>
      </c>
      <c r="U12" s="300">
        <v>22.25144929553246</v>
      </c>
      <c r="V12" s="300">
        <v>76.23272414552234</v>
      </c>
      <c r="W12" s="300">
        <v>91.875686145251677</v>
      </c>
      <c r="X12" s="130">
        <f t="shared" si="2"/>
        <v>0.20520009189056587</v>
      </c>
      <c r="Y12" s="130">
        <f t="shared" si="3"/>
        <v>0.36359790866581032</v>
      </c>
      <c r="Z12" s="299">
        <v>49</v>
      </c>
      <c r="AA12" s="300">
        <v>6.12</v>
      </c>
      <c r="AB12" s="300">
        <v>25.7</v>
      </c>
      <c r="AC12" s="300">
        <v>60.64</v>
      </c>
      <c r="AD12" s="300">
        <v>65.150000000000006</v>
      </c>
      <c r="AE12" s="130">
        <f t="shared" si="4"/>
        <v>7.4373350923482962E-2</v>
      </c>
      <c r="AF12" s="130">
        <f t="shared" si="5"/>
        <v>0.32959183673469394</v>
      </c>
      <c r="AH12" s="4" t="s">
        <v>102</v>
      </c>
      <c r="AI12" s="165">
        <v>511142363.52000004</v>
      </c>
      <c r="AJ12" s="41">
        <v>290433797.26000005</v>
      </c>
      <c r="AK12" s="41">
        <v>64647362.799999997</v>
      </c>
      <c r="AL12" s="41">
        <v>466436530.32000005</v>
      </c>
      <c r="AM12" s="41">
        <v>596257711.51999998</v>
      </c>
      <c r="AN12" s="130">
        <f t="shared" si="8"/>
        <v>0.27832550145876378</v>
      </c>
      <c r="AO12" s="41">
        <f t="shared" si="10"/>
        <v>129821181.19999993</v>
      </c>
      <c r="AP12" s="130">
        <f t="shared" si="11"/>
        <v>0.16651984667021158</v>
      </c>
      <c r="AQ12" s="41">
        <f t="shared" si="12"/>
        <v>85115347.99999994</v>
      </c>
      <c r="AR12" s="42">
        <f t="shared" si="9"/>
        <v>0.30487004462373263</v>
      </c>
      <c r="AS12" s="301">
        <v>71496150.689999998</v>
      </c>
      <c r="AT12" s="302">
        <v>175918.79</v>
      </c>
      <c r="AU12" s="302">
        <v>16254050.91</v>
      </c>
      <c r="AV12" s="302">
        <v>13952629.800000001</v>
      </c>
      <c r="AW12" s="302">
        <v>94379543.200000003</v>
      </c>
      <c r="AX12" s="130">
        <f t="shared" si="13"/>
        <v>5.7642834757932153</v>
      </c>
      <c r="AY12" s="41">
        <f t="shared" si="14"/>
        <v>80426913.400000006</v>
      </c>
      <c r="AZ12" s="130">
        <f t="shared" si="15"/>
        <v>0.32006467885551015</v>
      </c>
      <c r="BA12" s="41">
        <f t="shared" si="16"/>
        <v>22883392.510000005</v>
      </c>
      <c r="BB12" s="42">
        <f t="shared" si="17"/>
        <v>0.27723068539550055</v>
      </c>
    </row>
    <row r="13" spans="2:54" x14ac:dyDescent="0.25">
      <c r="B13" s="4" t="s">
        <v>103</v>
      </c>
      <c r="C13" s="299">
        <v>77.026950713058454</v>
      </c>
      <c r="D13" s="300" t="e">
        <v>#NUM!</v>
      </c>
      <c r="E13" s="300">
        <v>67.043817065753387</v>
      </c>
      <c r="F13" s="300">
        <v>93.410458284055508</v>
      </c>
      <c r="G13" s="300">
        <v>101.22295919127671</v>
      </c>
      <c r="H13" s="130">
        <f t="shared" si="6"/>
        <v>8.3636254984039038E-2</v>
      </c>
      <c r="I13" s="130">
        <f t="shared" si="7"/>
        <v>0.31412393005603279</v>
      </c>
      <c r="J13" s="299">
        <v>73.33</v>
      </c>
      <c r="K13" s="300">
        <v>48.53</v>
      </c>
      <c r="L13" s="300">
        <v>73.430000000000007</v>
      </c>
      <c r="M13" s="300">
        <v>68.2</v>
      </c>
      <c r="N13" s="300">
        <v>102</v>
      </c>
      <c r="O13" s="130">
        <f t="shared" si="0"/>
        <v>0.49560117302052786</v>
      </c>
      <c r="P13" s="130">
        <f t="shared" si="1"/>
        <v>0.39097231692349665</v>
      </c>
      <c r="R13" s="4" t="s">
        <v>103</v>
      </c>
      <c r="S13" s="299">
        <v>62.676432979935761</v>
      </c>
      <c r="T13" s="300" t="e">
        <v>#NUM!</v>
      </c>
      <c r="U13" s="300">
        <v>10.940521144486567</v>
      </c>
      <c r="V13" s="300">
        <v>70.042126443005259</v>
      </c>
      <c r="W13" s="300">
        <v>85.564612505908002</v>
      </c>
      <c r="X13" s="130">
        <f t="shared" si="2"/>
        <v>0.22161643072806636</v>
      </c>
      <c r="Y13" s="130">
        <f t="shared" si="3"/>
        <v>0.36517999569789339</v>
      </c>
      <c r="Z13" s="299">
        <v>54.92</v>
      </c>
      <c r="AA13" s="300">
        <v>8.39</v>
      </c>
      <c r="AB13" s="300">
        <v>14.83</v>
      </c>
      <c r="AC13" s="300">
        <v>65.39</v>
      </c>
      <c r="AD13" s="300">
        <v>71.900000000000006</v>
      </c>
      <c r="AE13" s="130">
        <f t="shared" si="4"/>
        <v>9.9556507111179249E-2</v>
      </c>
      <c r="AF13" s="130">
        <f t="shared" si="5"/>
        <v>0.30917698470502564</v>
      </c>
      <c r="AH13" s="4" t="s">
        <v>103</v>
      </c>
      <c r="AI13" s="165">
        <v>252475262.12</v>
      </c>
      <c r="AJ13" s="41">
        <v>136717132.72999999</v>
      </c>
      <c r="AK13" s="41">
        <v>16056570.899999999</v>
      </c>
      <c r="AL13" s="41">
        <v>261612679.73000002</v>
      </c>
      <c r="AM13" s="41">
        <v>336219126.94999999</v>
      </c>
      <c r="AN13" s="130">
        <f t="shared" si="8"/>
        <v>0.28517901845200422</v>
      </c>
      <c r="AO13" s="41">
        <f t="shared" si="10"/>
        <v>74606447.219999969</v>
      </c>
      <c r="AP13" s="130">
        <f t="shared" si="11"/>
        <v>0.33169136701478896</v>
      </c>
      <c r="AQ13" s="41">
        <f t="shared" si="12"/>
        <v>83743864.829999983</v>
      </c>
      <c r="AR13" s="42">
        <f t="shared" si="9"/>
        <v>0.17191080007216095</v>
      </c>
      <c r="AS13" s="301">
        <v>45262124.5</v>
      </c>
      <c r="AT13" s="302">
        <v>30184.95</v>
      </c>
      <c r="AU13" s="302">
        <v>5265831.47</v>
      </c>
      <c r="AV13" s="302">
        <v>3207123.8</v>
      </c>
      <c r="AW13" s="302">
        <v>60646260.799999997</v>
      </c>
      <c r="AX13" s="130">
        <f t="shared" si="13"/>
        <v>17.909859606916328</v>
      </c>
      <c r="AY13" s="41">
        <f t="shared" si="14"/>
        <v>57439137</v>
      </c>
      <c r="AZ13" s="130">
        <f t="shared" si="15"/>
        <v>0.33988984100823627</v>
      </c>
      <c r="BA13" s="41">
        <f t="shared" si="16"/>
        <v>15384136.299999997</v>
      </c>
      <c r="BB13" s="42">
        <f t="shared" si="17"/>
        <v>0.1781424647566876</v>
      </c>
    </row>
    <row r="14" spans="2:54" x14ac:dyDescent="0.25">
      <c r="B14" s="4" t="s">
        <v>104</v>
      </c>
      <c r="C14" s="299">
        <v>79.969380328816953</v>
      </c>
      <c r="D14" s="300" t="e">
        <v>#NUM!</v>
      </c>
      <c r="E14" s="300">
        <v>86.951524848565825</v>
      </c>
      <c r="F14" s="300">
        <v>86.42160086921308</v>
      </c>
      <c r="G14" s="300">
        <v>93.547786031090098</v>
      </c>
      <c r="H14" s="130">
        <f t="shared" si="6"/>
        <v>8.2458379504696921E-2</v>
      </c>
      <c r="I14" s="130">
        <f t="shared" si="7"/>
        <v>0.16979505963959762</v>
      </c>
      <c r="J14" s="299">
        <v>74.77</v>
      </c>
      <c r="K14" s="300">
        <v>28.17</v>
      </c>
      <c r="L14" s="300">
        <v>86.75</v>
      </c>
      <c r="M14" s="300">
        <v>97.2</v>
      </c>
      <c r="N14" s="300">
        <v>92</v>
      </c>
      <c r="O14" s="130">
        <f t="shared" si="0"/>
        <v>-5.3497942386831254E-2</v>
      </c>
      <c r="P14" s="130">
        <f t="shared" si="1"/>
        <v>0.23044001604921771</v>
      </c>
      <c r="R14" s="4" t="s">
        <v>104</v>
      </c>
      <c r="S14" s="299">
        <v>54.822397146842128</v>
      </c>
      <c r="T14" s="300" t="e">
        <v>#NUM!</v>
      </c>
      <c r="U14" s="300">
        <v>27.477333041177324</v>
      </c>
      <c r="V14" s="300">
        <v>55.526691978061642</v>
      </c>
      <c r="W14" s="300">
        <v>68.379114592846591</v>
      </c>
      <c r="X14" s="130">
        <f t="shared" si="2"/>
        <v>0.23146386281867626</v>
      </c>
      <c r="Y14" s="130">
        <f t="shared" si="3"/>
        <v>0.24728428801996216</v>
      </c>
      <c r="Z14" s="299">
        <v>46.35</v>
      </c>
      <c r="AA14" s="300">
        <v>2.99</v>
      </c>
      <c r="AB14" s="300">
        <v>36.32</v>
      </c>
      <c r="AC14" s="300">
        <v>51.25</v>
      </c>
      <c r="AD14" s="300">
        <v>56.74</v>
      </c>
      <c r="AE14" s="130">
        <f t="shared" si="4"/>
        <v>0.10712195121951229</v>
      </c>
      <c r="AF14" s="130">
        <f t="shared" si="5"/>
        <v>0.22416396979503772</v>
      </c>
      <c r="AH14" s="4" t="s">
        <v>104</v>
      </c>
      <c r="AI14" s="165">
        <v>212056255.94</v>
      </c>
      <c r="AJ14" s="41">
        <v>109322709.66</v>
      </c>
      <c r="AK14" s="41">
        <v>38145384.289999999</v>
      </c>
      <c r="AL14" s="41">
        <v>201935263.17000002</v>
      </c>
      <c r="AM14" s="41">
        <v>268292097.04999998</v>
      </c>
      <c r="AN14" s="130">
        <f t="shared" si="8"/>
        <v>0.32860448857878377</v>
      </c>
      <c r="AO14" s="41">
        <f t="shared" si="10"/>
        <v>66356833.879999965</v>
      </c>
      <c r="AP14" s="130">
        <f t="shared" si="11"/>
        <v>0.26519303031508557</v>
      </c>
      <c r="AQ14" s="41">
        <f t="shared" si="12"/>
        <v>56235841.109999985</v>
      </c>
      <c r="AR14" s="42">
        <f t="shared" si="9"/>
        <v>0.13717931360806346</v>
      </c>
      <c r="AS14" s="301">
        <v>36336386.439999998</v>
      </c>
      <c r="AT14" s="302">
        <v>46148.01</v>
      </c>
      <c r="AU14" s="302">
        <v>11405430.720000001</v>
      </c>
      <c r="AV14" s="302">
        <v>8244419.9000000004</v>
      </c>
      <c r="AW14" s="302">
        <v>46276228.600000001</v>
      </c>
      <c r="AX14" s="130">
        <f t="shared" si="13"/>
        <v>4.6130363520179269</v>
      </c>
      <c r="AY14" s="41">
        <f t="shared" si="14"/>
        <v>38031808.700000003</v>
      </c>
      <c r="AZ14" s="130">
        <f t="shared" si="15"/>
        <v>0.27355065084452046</v>
      </c>
      <c r="BA14" s="41">
        <f t="shared" si="16"/>
        <v>9939842.1600000039</v>
      </c>
      <c r="BB14" s="42">
        <f t="shared" si="17"/>
        <v>0.13593189940653225</v>
      </c>
    </row>
    <row r="15" spans="2:54" x14ac:dyDescent="0.25">
      <c r="B15" s="4" t="s">
        <v>105</v>
      </c>
      <c r="C15" s="299">
        <v>52.512919592389814</v>
      </c>
      <c r="D15" s="300" t="e">
        <v>#NUM!</v>
      </c>
      <c r="E15" s="300">
        <v>51.862605129888429</v>
      </c>
      <c r="F15" s="300">
        <v>60.537657970459932</v>
      </c>
      <c r="G15" s="300">
        <v>62.950078093290294</v>
      </c>
      <c r="H15" s="130">
        <f t="shared" si="6"/>
        <v>3.9849908366252462E-2</v>
      </c>
      <c r="I15" s="130">
        <f t="shared" si="7"/>
        <v>0.19875410816832662</v>
      </c>
      <c r="J15" s="299">
        <v>47.68</v>
      </c>
      <c r="K15" s="300">
        <v>37.92</v>
      </c>
      <c r="L15" s="300">
        <v>50.5</v>
      </c>
      <c r="M15" s="300">
        <v>54.5</v>
      </c>
      <c r="N15" s="300">
        <v>61.4</v>
      </c>
      <c r="O15" s="130">
        <f t="shared" si="0"/>
        <v>0.12660550458715591</v>
      </c>
      <c r="P15" s="130">
        <f t="shared" si="1"/>
        <v>0.28775167785234901</v>
      </c>
      <c r="R15" s="4" t="s">
        <v>105</v>
      </c>
      <c r="S15" s="299">
        <v>37.138305377020103</v>
      </c>
      <c r="T15" s="300" t="e">
        <v>#NUM!</v>
      </c>
      <c r="U15" s="300">
        <v>14.344093667417043</v>
      </c>
      <c r="V15" s="300">
        <v>27.292323496301783</v>
      </c>
      <c r="W15" s="300">
        <v>37.501486018637472</v>
      </c>
      <c r="X15" s="130">
        <f t="shared" si="2"/>
        <v>0.37406718133467343</v>
      </c>
      <c r="Y15" s="130">
        <f t="shared" si="3"/>
        <v>9.779138760652506E-3</v>
      </c>
      <c r="Z15" s="299">
        <v>26.15</v>
      </c>
      <c r="AA15" s="300">
        <v>1.87</v>
      </c>
      <c r="AB15" s="300">
        <v>16.260000000000002</v>
      </c>
      <c r="AC15" s="300">
        <v>32.22</v>
      </c>
      <c r="AD15" s="300">
        <v>27.8</v>
      </c>
      <c r="AE15" s="130">
        <f t="shared" si="4"/>
        <v>-0.13718187461204212</v>
      </c>
      <c r="AF15" s="130">
        <f t="shared" si="5"/>
        <v>6.3097514340344274E-2</v>
      </c>
      <c r="AH15" s="4" t="s">
        <v>105</v>
      </c>
      <c r="AI15" s="165">
        <v>18166101.41</v>
      </c>
      <c r="AJ15" s="41">
        <v>9784356.8200000003</v>
      </c>
      <c r="AK15" s="41">
        <v>2520179.08</v>
      </c>
      <c r="AL15" s="41">
        <v>8729816.1900000013</v>
      </c>
      <c r="AM15" s="41">
        <v>11924176.950000001</v>
      </c>
      <c r="AN15" s="130">
        <f t="shared" si="8"/>
        <v>0.36591386238568657</v>
      </c>
      <c r="AO15" s="41">
        <f t="shared" si="10"/>
        <v>3194360.76</v>
      </c>
      <c r="AP15" s="130">
        <f t="shared" si="11"/>
        <v>-0.34360286332894574</v>
      </c>
      <c r="AQ15" s="41">
        <f t="shared" si="12"/>
        <v>-6241924.459999999</v>
      </c>
      <c r="AR15" s="42">
        <f t="shared" si="9"/>
        <v>6.0969012033077023E-3</v>
      </c>
      <c r="AS15" s="301">
        <v>2626233.4</v>
      </c>
      <c r="AT15" s="302">
        <v>986</v>
      </c>
      <c r="AU15" s="302">
        <v>596748.16</v>
      </c>
      <c r="AV15" s="302">
        <v>540900.80000000005</v>
      </c>
      <c r="AW15" s="302">
        <v>2264696.7999999998</v>
      </c>
      <c r="AX15" s="130">
        <f t="shared" si="13"/>
        <v>3.1868985958238545</v>
      </c>
      <c r="AY15" s="41">
        <f t="shared" si="14"/>
        <v>1723795.9999999998</v>
      </c>
      <c r="AZ15" s="130">
        <f t="shared" si="15"/>
        <v>-0.13766354506038958</v>
      </c>
      <c r="BA15" s="41">
        <f t="shared" si="16"/>
        <v>-361536.60000000009</v>
      </c>
      <c r="BB15" s="42">
        <f t="shared" si="17"/>
        <v>6.6523255441757285E-3</v>
      </c>
    </row>
    <row r="16" spans="2:54" x14ac:dyDescent="0.25">
      <c r="B16" s="4" t="s">
        <v>106</v>
      </c>
      <c r="C16" s="299">
        <v>73.538249898048534</v>
      </c>
      <c r="D16" s="300" t="e">
        <v>#NUM!</v>
      </c>
      <c r="E16" s="300">
        <v>67.958789541144498</v>
      </c>
      <c r="F16" s="300">
        <v>86.503320237363241</v>
      </c>
      <c r="G16" s="300">
        <v>89.026308217568371</v>
      </c>
      <c r="H16" s="130">
        <f t="shared" si="6"/>
        <v>2.9166371571427652E-2</v>
      </c>
      <c r="I16" s="130">
        <f t="shared" si="7"/>
        <v>0.21061227784169545</v>
      </c>
      <c r="J16" s="299">
        <v>63.95</v>
      </c>
      <c r="K16" s="300">
        <v>0</v>
      </c>
      <c r="L16" s="300">
        <v>65.239999999999995</v>
      </c>
      <c r="M16" s="300">
        <v>71.7</v>
      </c>
      <c r="N16" s="300">
        <v>88.7</v>
      </c>
      <c r="O16" s="130">
        <f t="shared" si="0"/>
        <v>0.23709902370990243</v>
      </c>
      <c r="P16" s="130">
        <f t="shared" si="1"/>
        <v>0.38702111024237684</v>
      </c>
      <c r="R16" s="4" t="s">
        <v>106</v>
      </c>
      <c r="S16" s="299">
        <v>44.431494575846727</v>
      </c>
      <c r="T16" s="300" t="e">
        <v>#NUM!</v>
      </c>
      <c r="U16" s="300">
        <v>16.04034170544697</v>
      </c>
      <c r="V16" s="300">
        <v>60.696090268641903</v>
      </c>
      <c r="W16" s="300">
        <v>65.010878173724308</v>
      </c>
      <c r="X16" s="130">
        <f t="shared" si="2"/>
        <v>7.1088399367818855E-2</v>
      </c>
      <c r="Y16" s="130">
        <f t="shared" si="3"/>
        <v>0.46317108605805668</v>
      </c>
      <c r="Z16" s="299">
        <v>23.21</v>
      </c>
      <c r="AA16" s="300">
        <v>0</v>
      </c>
      <c r="AB16" s="300">
        <v>18.170000000000002</v>
      </c>
      <c r="AC16" s="300">
        <v>37.51</v>
      </c>
      <c r="AD16" s="300">
        <v>35.53</v>
      </c>
      <c r="AE16" s="130">
        <f t="shared" si="4"/>
        <v>-5.2785923753665642E-2</v>
      </c>
      <c r="AF16" s="130">
        <f t="shared" si="5"/>
        <v>0.5308056872037914</v>
      </c>
      <c r="AH16" s="4" t="s">
        <v>106</v>
      </c>
      <c r="AI16" s="165">
        <v>15889122.75</v>
      </c>
      <c r="AJ16" s="41">
        <v>9049997.1900000013</v>
      </c>
      <c r="AK16" s="41">
        <v>3457815.25</v>
      </c>
      <c r="AL16" s="41">
        <v>13421843.060000001</v>
      </c>
      <c r="AM16" s="41">
        <v>15581494.399999999</v>
      </c>
      <c r="AN16" s="130">
        <f t="shared" si="8"/>
        <v>0.16090572139352655</v>
      </c>
      <c r="AO16" s="41">
        <f t="shared" si="10"/>
        <v>2159651.339999998</v>
      </c>
      <c r="AP16" s="130">
        <f t="shared" si="11"/>
        <v>-1.9360939860572302E-2</v>
      </c>
      <c r="AQ16" s="41">
        <f t="shared" si="12"/>
        <v>-307628.35000000149</v>
      </c>
      <c r="AR16" s="42">
        <f t="shared" si="9"/>
        <v>7.9669089409724163E-3</v>
      </c>
      <c r="AS16" s="301">
        <v>1703794.63</v>
      </c>
      <c r="AT16" s="302">
        <v>0</v>
      </c>
      <c r="AU16" s="302">
        <v>805885.86</v>
      </c>
      <c r="AV16" s="302">
        <v>626351.19999999995</v>
      </c>
      <c r="AW16" s="302">
        <v>2349415</v>
      </c>
      <c r="AX16" s="130">
        <f t="shared" si="13"/>
        <v>2.7509547359372828</v>
      </c>
      <c r="AY16" s="41">
        <f t="shared" si="14"/>
        <v>1723063.8</v>
      </c>
      <c r="AZ16" s="130">
        <f t="shared" si="15"/>
        <v>0.37893086328133352</v>
      </c>
      <c r="BA16" s="41">
        <f t="shared" si="16"/>
        <v>645620.37000000011</v>
      </c>
      <c r="BB16" s="42">
        <f t="shared" si="17"/>
        <v>6.9011769780262071E-3</v>
      </c>
    </row>
    <row r="17" spans="2:54" x14ac:dyDescent="0.25">
      <c r="B17" s="4" t="s">
        <v>107</v>
      </c>
      <c r="C17" s="299">
        <v>57.210979315249496</v>
      </c>
      <c r="D17" s="300" t="e">
        <v>#NUM!</v>
      </c>
      <c r="E17" s="300">
        <v>63.727166705455886</v>
      </c>
      <c r="F17" s="300">
        <v>73.694301183910355</v>
      </c>
      <c r="G17" s="300">
        <v>58.978828186345979</v>
      </c>
      <c r="H17" s="130">
        <f t="shared" si="6"/>
        <v>-0.19968264521351076</v>
      </c>
      <c r="I17" s="130">
        <f t="shared" si="7"/>
        <v>3.0900517562461483E-2</v>
      </c>
      <c r="J17" s="299">
        <v>55.16</v>
      </c>
      <c r="K17" s="300">
        <v>45.42</v>
      </c>
      <c r="L17" s="300">
        <v>62.56</v>
      </c>
      <c r="M17" s="300">
        <v>66.8</v>
      </c>
      <c r="N17" s="300">
        <v>74</v>
      </c>
      <c r="O17" s="130">
        <f t="shared" si="0"/>
        <v>0.10778443113772451</v>
      </c>
      <c r="P17" s="130">
        <f t="shared" si="1"/>
        <v>0.34155184916606252</v>
      </c>
      <c r="R17" s="4" t="s">
        <v>107</v>
      </c>
      <c r="S17" s="299">
        <v>21.987663170927711</v>
      </c>
      <c r="T17" s="300" t="e">
        <v>#NUM!</v>
      </c>
      <c r="U17" s="300">
        <v>17.911626970332456</v>
      </c>
      <c r="V17" s="300">
        <v>29.512636192889602</v>
      </c>
      <c r="W17" s="300">
        <v>22.578479453860627</v>
      </c>
      <c r="X17" s="130">
        <f t="shared" si="2"/>
        <v>-0.23495551850090579</v>
      </c>
      <c r="Y17" s="130">
        <f t="shared" si="3"/>
        <v>2.6870353540529912E-2</v>
      </c>
      <c r="Z17" s="299">
        <v>20.37</v>
      </c>
      <c r="AA17" s="300">
        <v>10.36</v>
      </c>
      <c r="AB17" s="300">
        <v>25.82</v>
      </c>
      <c r="AC17" s="300">
        <v>26.13</v>
      </c>
      <c r="AD17" s="300">
        <v>19.38</v>
      </c>
      <c r="AE17" s="130">
        <f t="shared" si="4"/>
        <v>-0.25832376578645233</v>
      </c>
      <c r="AF17" s="130">
        <f t="shared" si="5"/>
        <v>-4.8600883652430094E-2</v>
      </c>
      <c r="AH17" s="4" t="s">
        <v>107</v>
      </c>
      <c r="AI17" s="165">
        <v>932427.24</v>
      </c>
      <c r="AJ17" s="41">
        <v>547742.5</v>
      </c>
      <c r="AK17" s="41">
        <v>525797.38</v>
      </c>
      <c r="AL17" s="41">
        <v>1276610.79</v>
      </c>
      <c r="AM17" s="41">
        <v>963379.97</v>
      </c>
      <c r="AN17" s="130">
        <f t="shared" si="8"/>
        <v>-0.24536125062831404</v>
      </c>
      <c r="AO17" s="41">
        <f t="shared" si="10"/>
        <v>-313230.82000000007</v>
      </c>
      <c r="AP17" s="130">
        <f t="shared" si="11"/>
        <v>3.3195866306951816E-2</v>
      </c>
      <c r="AQ17" s="41">
        <f t="shared" si="12"/>
        <v>30952.729999999981</v>
      </c>
      <c r="AR17" s="42">
        <f t="shared" si="9"/>
        <v>4.9258179604048371E-4</v>
      </c>
      <c r="AS17" s="301">
        <v>178730.34</v>
      </c>
      <c r="AT17" s="302">
        <v>8994</v>
      </c>
      <c r="AU17" s="302">
        <v>164103.82</v>
      </c>
      <c r="AV17" s="302">
        <v>103312.1</v>
      </c>
      <c r="AW17" s="302">
        <v>250523.4</v>
      </c>
      <c r="AX17" s="130">
        <f t="shared" si="13"/>
        <v>1.4249182815952826</v>
      </c>
      <c r="AY17" s="41">
        <f t="shared" si="14"/>
        <v>147211.29999999999</v>
      </c>
      <c r="AZ17" s="130">
        <f t="shared" si="15"/>
        <v>0.40168367608991296</v>
      </c>
      <c r="BA17" s="41">
        <f t="shared" si="16"/>
        <v>71793.06</v>
      </c>
      <c r="BB17" s="42">
        <f t="shared" si="17"/>
        <v>7.358880063917403E-4</v>
      </c>
    </row>
    <row r="18" spans="2:54" x14ac:dyDescent="0.25">
      <c r="B18" s="44"/>
      <c r="C18" s="45"/>
      <c r="D18" s="45"/>
      <c r="E18" s="45"/>
      <c r="F18" s="45"/>
      <c r="G18" s="46"/>
      <c r="H18" s="45"/>
      <c r="I18" s="47"/>
      <c r="J18" s="45"/>
      <c r="K18" s="45"/>
      <c r="L18" s="45"/>
      <c r="M18" s="45"/>
      <c r="N18" s="47"/>
      <c r="O18" s="47"/>
      <c r="P18" s="47"/>
      <c r="R18" s="44"/>
      <c r="S18" s="45"/>
      <c r="T18" s="45"/>
      <c r="U18" s="45"/>
      <c r="V18" s="45"/>
      <c r="W18" s="46"/>
      <c r="X18" s="45"/>
      <c r="Y18" s="47"/>
      <c r="Z18" s="45"/>
      <c r="AA18" s="45"/>
      <c r="AB18" s="45"/>
      <c r="AC18" s="45"/>
      <c r="AD18" s="47"/>
      <c r="AE18" s="47"/>
      <c r="AF18" s="47"/>
      <c r="AH18" s="44"/>
      <c r="AI18" s="44"/>
      <c r="AJ18" s="44"/>
      <c r="AK18" s="44"/>
      <c r="AL18" s="45"/>
      <c r="AM18" s="46"/>
      <c r="AN18" s="47"/>
      <c r="AO18" s="47"/>
      <c r="AP18" s="45"/>
      <c r="AQ18" s="45"/>
      <c r="AR18" s="47"/>
      <c r="AS18" s="45"/>
      <c r="AT18" s="45"/>
      <c r="AU18" s="45"/>
      <c r="AV18" s="45"/>
      <c r="AW18" s="47"/>
      <c r="AX18" s="47"/>
      <c r="AY18" s="47"/>
      <c r="AZ18" s="47"/>
      <c r="BA18" s="48"/>
      <c r="BB18" s="47"/>
    </row>
    <row r="19" spans="2:54" x14ac:dyDescent="0.25">
      <c r="B19" s="49" t="s">
        <v>108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R19" s="49" t="s">
        <v>108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H19" s="49" t="s">
        <v>108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ht="39" customHeight="1" x14ac:dyDescent="0.25">
      <c r="B20" s="343" t="s">
        <v>498</v>
      </c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R20" s="343" t="s">
        <v>499</v>
      </c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H20" s="346" t="s">
        <v>500</v>
      </c>
      <c r="AI20" s="346"/>
      <c r="AJ20" s="346"/>
      <c r="AK20" s="346"/>
      <c r="AL20" s="346"/>
      <c r="AM20" s="346"/>
      <c r="AN20" s="346"/>
      <c r="AO20" s="346"/>
      <c r="AP20" s="346"/>
      <c r="AQ20" s="346"/>
      <c r="AR20" s="346"/>
      <c r="AS20" s="346"/>
      <c r="AT20" s="346"/>
      <c r="AU20" s="346"/>
      <c r="AV20" s="346"/>
      <c r="AW20" s="346"/>
      <c r="AX20" s="346"/>
      <c r="AY20" s="346"/>
      <c r="AZ20" s="346"/>
      <c r="BA20" s="346"/>
      <c r="BB20" s="346"/>
    </row>
    <row r="21" spans="2:54" ht="24" customHeight="1" x14ac:dyDescent="0.25">
      <c r="B21" s="343" t="s">
        <v>501</v>
      </c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R21" s="344" t="s">
        <v>502</v>
      </c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P21" s="140"/>
      <c r="AQ21" s="140"/>
      <c r="AW21" s="41">
        <f>AW11/N11</f>
        <v>1176776.4180543385</v>
      </c>
    </row>
    <row r="22" spans="2:54" x14ac:dyDescent="0.25"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</row>
    <row r="26" spans="2:54" ht="50.25" customHeight="1" thickBot="1" x14ac:dyDescent="0.3">
      <c r="B26" s="307" t="s">
        <v>495</v>
      </c>
      <c r="C26" s="307"/>
      <c r="D26" s="307"/>
      <c r="E26" s="307"/>
      <c r="F26" s="307"/>
      <c r="G26" s="307"/>
      <c r="H26" s="307"/>
      <c r="I26" s="307"/>
      <c r="K26" s="307" t="s">
        <v>496</v>
      </c>
      <c r="L26" s="307"/>
      <c r="M26" s="307"/>
      <c r="N26" s="307"/>
      <c r="O26" s="307"/>
      <c r="P26" s="307"/>
      <c r="Q26" s="307"/>
      <c r="R26" s="307"/>
      <c r="T26" s="307" t="s">
        <v>497</v>
      </c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</row>
    <row r="27" spans="2:54" ht="6" customHeight="1" thickBot="1" x14ac:dyDescent="0.3">
      <c r="B27" s="53"/>
      <c r="C27" s="53"/>
      <c r="D27" s="53"/>
      <c r="E27" s="53"/>
      <c r="F27" s="53"/>
      <c r="G27" s="53"/>
      <c r="H27" s="53"/>
      <c r="I27" s="15"/>
      <c r="K27" s="53"/>
      <c r="L27" s="53"/>
      <c r="M27" s="53"/>
      <c r="N27" s="53"/>
      <c r="O27" s="53"/>
      <c r="P27" s="53"/>
      <c r="Q27" s="53"/>
      <c r="R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2:54" ht="15.75" thickBot="1" x14ac:dyDescent="0.3">
      <c r="B28" s="16"/>
      <c r="C28" s="225">
        <v>2018</v>
      </c>
      <c r="D28" s="225">
        <v>2019</v>
      </c>
      <c r="E28" s="225">
        <v>2020</v>
      </c>
      <c r="F28" s="225">
        <v>2021</v>
      </c>
      <c r="G28" s="225">
        <v>2022</v>
      </c>
      <c r="H28" s="56" t="str">
        <f>CONCATENATE("var. ",RIGHT(G28,2),"/",RIGHT(F28,2))</f>
        <v>var. 22/21</v>
      </c>
      <c r="I28" s="284" t="str">
        <f>CONCATENATE("var. ",RIGHT(G28,2),"/",RIGHT(D28,2))</f>
        <v>var. 22/19</v>
      </c>
      <c r="K28" s="16"/>
      <c r="L28" s="225">
        <v>2018</v>
      </c>
      <c r="M28" s="225">
        <v>2019</v>
      </c>
      <c r="N28" s="225">
        <v>2020</v>
      </c>
      <c r="O28" s="225">
        <v>2021</v>
      </c>
      <c r="P28" s="225">
        <v>2022</v>
      </c>
      <c r="Q28" s="56" t="str">
        <f>CONCATENATE("var. ",RIGHT(P28,2),"/",RIGHT(O28,2))</f>
        <v>var. 22/21</v>
      </c>
      <c r="R28" s="284" t="str">
        <f>CONCATENATE("var. ",RIGHT(P28,2),"/",RIGHT(M28,2))</f>
        <v>var. 22/19</v>
      </c>
      <c r="T28" s="16"/>
      <c r="U28" s="225">
        <v>2018</v>
      </c>
      <c r="V28" s="225">
        <v>2019</v>
      </c>
      <c r="W28" s="225">
        <v>2020</v>
      </c>
      <c r="X28" s="225">
        <v>2021</v>
      </c>
      <c r="Y28" s="225">
        <v>2022</v>
      </c>
      <c r="Z28" s="56" t="str">
        <f>CONCATENATE("var. ",RIGHT(Y28,2),"/",RIGHT(X28,2))</f>
        <v>var. 22/21</v>
      </c>
      <c r="AA28" s="284" t="str">
        <f>CONCATENATE("dif. ",RIGHT(Y28,2),"/",RIGHT(X28,2))</f>
        <v>dif. 22/21</v>
      </c>
      <c r="AB28" s="284" t="str">
        <f>CONCATENATE("var. ",RIGHT(Y28,2),"/",RIGHT(V28,2))</f>
        <v>var. 22/19</v>
      </c>
      <c r="AC28" s="284" t="str">
        <f>CONCATENATE("dif. ",RIGHT(Y28,2),"/",RIGHT(V28,2))</f>
        <v>dif. 22/19</v>
      </c>
      <c r="AD28" s="286" t="str">
        <f>CONCATENATE("cuota ",RIGHT(Y28,2))</f>
        <v>cuota 22</v>
      </c>
    </row>
    <row r="29" spans="2:54" ht="15.75" x14ac:dyDescent="0.25">
      <c r="B29" s="177" t="s">
        <v>98</v>
      </c>
      <c r="C29" s="287">
        <v>83.02</v>
      </c>
      <c r="D29" s="288">
        <v>85.17</v>
      </c>
      <c r="E29" s="288">
        <v>88.44</v>
      </c>
      <c r="F29" s="289">
        <v>46.54162636938792</v>
      </c>
      <c r="G29" s="288">
        <v>102.49999999999999</v>
      </c>
      <c r="H29" s="156">
        <f>G29/F29-1</f>
        <v>1.2023295702321626</v>
      </c>
      <c r="I29" s="156">
        <f>G29/D29-1</f>
        <v>0.20347540213690252</v>
      </c>
      <c r="K29" s="177" t="s">
        <v>98</v>
      </c>
      <c r="L29" s="287">
        <v>66.760000000000005</v>
      </c>
      <c r="M29" s="289">
        <v>65.959999999999994</v>
      </c>
      <c r="N29" s="289">
        <v>43.98</v>
      </c>
      <c r="O29" s="289">
        <v>52.13</v>
      </c>
      <c r="P29" s="289">
        <v>77.19</v>
      </c>
      <c r="Q29" s="156">
        <f t="shared" ref="Q29:Q38" si="18">P29/O29-1</f>
        <v>0.48072127373873008</v>
      </c>
      <c r="R29" s="156">
        <f t="shared" ref="R29:R38" si="19">P29/L29-1</f>
        <v>0.15623127621330135</v>
      </c>
      <c r="T29" s="177" t="s">
        <v>98</v>
      </c>
      <c r="U29" s="158">
        <v>3954449759.5999999</v>
      </c>
      <c r="V29" s="155">
        <v>3924349316.6999998</v>
      </c>
      <c r="W29" s="155">
        <v>1270677585.5</v>
      </c>
      <c r="X29" s="155">
        <v>1886366849.7</v>
      </c>
      <c r="Y29" s="155">
        <v>4154401493.4000001</v>
      </c>
      <c r="Z29" s="156">
        <f>Y29/X29-1</f>
        <v>1.202329570232163</v>
      </c>
      <c r="AA29" s="155">
        <f>Y29-X29</f>
        <v>2268034643.6999998</v>
      </c>
      <c r="AB29" s="156">
        <f>Y29/V29-1</f>
        <v>5.8621737805301111E-2</v>
      </c>
      <c r="AC29" s="155">
        <f>Y29-V29</f>
        <v>230052176.70000029</v>
      </c>
      <c r="AD29" s="157">
        <f>Y29/Y$29</f>
        <v>1</v>
      </c>
    </row>
    <row r="30" spans="2:54" ht="15.75" hidden="1" customHeight="1" x14ac:dyDescent="0.25">
      <c r="B30" s="32" t="s">
        <v>99</v>
      </c>
      <c r="C30" s="294">
        <v>94.7668942264783</v>
      </c>
      <c r="D30" s="295">
        <v>94.7668942264783</v>
      </c>
      <c r="E30" s="295">
        <v>94.7668942264783</v>
      </c>
      <c r="F30" s="295">
        <v>94.7668942264783</v>
      </c>
      <c r="G30" s="295">
        <v>94.7668942264783</v>
      </c>
      <c r="H30" s="34">
        <f t="shared" ref="H30:H31" si="20">G30/F30-1</f>
        <v>0</v>
      </c>
      <c r="I30" s="34">
        <f t="shared" ref="I30:I38" si="21">G30/D30-1</f>
        <v>0</v>
      </c>
      <c r="K30" s="32" t="s">
        <v>99</v>
      </c>
      <c r="L30" s="294">
        <v>74.898926601021003</v>
      </c>
      <c r="M30" s="295">
        <v>74.898926601021003</v>
      </c>
      <c r="N30" s="295">
        <v>74.898926601021003</v>
      </c>
      <c r="O30" s="295">
        <v>74.898926601021003</v>
      </c>
      <c r="P30" s="295">
        <v>74.898926601021003</v>
      </c>
      <c r="Q30" s="34">
        <f t="shared" si="18"/>
        <v>0</v>
      </c>
      <c r="R30" s="34">
        <f t="shared" si="19"/>
        <v>0</v>
      </c>
      <c r="T30" s="32" t="s">
        <v>99</v>
      </c>
      <c r="U30" s="160">
        <v>3135709008.4700003</v>
      </c>
      <c r="V30" s="33">
        <v>3135709008.4700003</v>
      </c>
      <c r="W30" s="33">
        <v>3135709008.4700003</v>
      </c>
      <c r="X30" s="33">
        <v>3135709008.4700003</v>
      </c>
      <c r="Y30" s="33">
        <v>3135709008.4700003</v>
      </c>
      <c r="Z30" s="34">
        <f t="shared" ref="Z30:Z38" si="22">Y30/X30-1</f>
        <v>0</v>
      </c>
      <c r="AA30" s="33">
        <v>568822925.02000022</v>
      </c>
      <c r="AB30" s="34">
        <v>-0.48700612608984384</v>
      </c>
      <c r="AC30" s="33">
        <v>-1527109496.7600002</v>
      </c>
      <c r="AD30" s="34">
        <f>Y30/AM$8</f>
        <v>1.6033063000598582</v>
      </c>
    </row>
    <row r="31" spans="2:54" ht="15.75" hidden="1" customHeight="1" x14ac:dyDescent="0.25">
      <c r="B31" s="32" t="s">
        <v>100</v>
      </c>
      <c r="C31" s="294">
        <v>60.412313639852904</v>
      </c>
      <c r="D31" s="295">
        <v>60.412313639852904</v>
      </c>
      <c r="E31" s="295">
        <v>60.412313639852904</v>
      </c>
      <c r="F31" s="295">
        <v>60.412313639852904</v>
      </c>
      <c r="G31" s="295">
        <v>60.412313639852904</v>
      </c>
      <c r="H31" s="34">
        <f t="shared" si="20"/>
        <v>0</v>
      </c>
      <c r="I31" s="34">
        <f t="shared" si="21"/>
        <v>0</v>
      </c>
      <c r="K31" s="32" t="s">
        <v>100</v>
      </c>
      <c r="L31" s="294">
        <v>42.187357942637114</v>
      </c>
      <c r="M31" s="295">
        <v>42.187357942637114</v>
      </c>
      <c r="N31" s="295">
        <v>42.187357942637114</v>
      </c>
      <c r="O31" s="295">
        <v>42.187357942637114</v>
      </c>
      <c r="P31" s="295">
        <v>42.187357942637114</v>
      </c>
      <c r="Q31" s="34">
        <f t="shared" si="18"/>
        <v>0</v>
      </c>
      <c r="R31" s="34">
        <f t="shared" si="19"/>
        <v>0</v>
      </c>
      <c r="T31" s="32" t="s">
        <v>100</v>
      </c>
      <c r="U31" s="160">
        <v>869950052.11999989</v>
      </c>
      <c r="V31" s="33">
        <v>869950052.11999989</v>
      </c>
      <c r="W31" s="33">
        <v>869950052.11999989</v>
      </c>
      <c r="X31" s="33">
        <v>869950052.11999989</v>
      </c>
      <c r="Y31" s="33">
        <v>869950052.11999989</v>
      </c>
      <c r="Z31" s="34">
        <f t="shared" si="22"/>
        <v>0</v>
      </c>
      <c r="AA31" s="33">
        <v>-9140231.8899999559</v>
      </c>
      <c r="AB31" s="34">
        <v>-0.6932520339993149</v>
      </c>
      <c r="AC31" s="33">
        <v>-603094643.1099999</v>
      </c>
      <c r="AD31" s="34">
        <f>Y31/AM$8</f>
        <v>0.4448105342472316</v>
      </c>
    </row>
    <row r="32" spans="2:54" x14ac:dyDescent="0.25">
      <c r="B32" s="4" t="s">
        <v>101</v>
      </c>
      <c r="C32" s="299">
        <v>87.32</v>
      </c>
      <c r="D32" s="300">
        <v>87.94</v>
      </c>
      <c r="E32" s="300">
        <v>95.05</v>
      </c>
      <c r="F32" s="300">
        <v>45.039773475480196</v>
      </c>
      <c r="G32" s="300">
        <v>105.63</v>
      </c>
      <c r="H32" s="130">
        <f>G32/F32-1</f>
        <v>1.3452604631216745</v>
      </c>
      <c r="I32" s="130">
        <f t="shared" si="21"/>
        <v>0.2011598817375484</v>
      </c>
      <c r="K32" s="4" t="s">
        <v>101</v>
      </c>
      <c r="L32" s="299">
        <v>71</v>
      </c>
      <c r="M32" s="300">
        <v>70.459999999999994</v>
      </c>
      <c r="N32" s="300">
        <v>47.83</v>
      </c>
      <c r="O32" s="300">
        <v>53</v>
      </c>
      <c r="P32" s="300">
        <v>80.58</v>
      </c>
      <c r="Q32" s="130">
        <f t="shared" si="18"/>
        <v>0.52037735849056599</v>
      </c>
      <c r="R32" s="130">
        <f t="shared" si="19"/>
        <v>0.13492957746478873</v>
      </c>
      <c r="T32" s="4" t="s">
        <v>101</v>
      </c>
      <c r="U32" s="165">
        <v>1426391157.3</v>
      </c>
      <c r="V32" s="41">
        <v>1422023576.4000001</v>
      </c>
      <c r="W32" s="41">
        <v>477122731.20999998</v>
      </c>
      <c r="X32" s="41">
        <v>651901800.17999995</v>
      </c>
      <c r="Y32" s="41">
        <v>1528879517.8</v>
      </c>
      <c r="Z32" s="130">
        <f t="shared" si="22"/>
        <v>1.3452604631216745</v>
      </c>
      <c r="AA32" s="41">
        <f t="shared" ref="AA32:AA38" si="23">Y32-X32</f>
        <v>876977717.62</v>
      </c>
      <c r="AB32" s="130">
        <f t="shared" ref="AB32:AB38" si="24">Y32/V32-1</f>
        <v>7.5143579314287168E-2</v>
      </c>
      <c r="AC32" s="41">
        <f t="shared" ref="AC32:AC38" si="25">Y32-V32</f>
        <v>106855941.39999986</v>
      </c>
      <c r="AD32" s="42">
        <f t="shared" ref="AD32:AD38" si="26">Y32/Y$29</f>
        <v>0.36801438672427178</v>
      </c>
    </row>
    <row r="33" spans="2:30" x14ac:dyDescent="0.25">
      <c r="B33" s="4" t="s">
        <v>102</v>
      </c>
      <c r="C33" s="299">
        <v>82.39</v>
      </c>
      <c r="D33" s="300">
        <v>86.42</v>
      </c>
      <c r="E33" s="300">
        <v>90.28</v>
      </c>
      <c r="F33" s="300">
        <v>52.1898059561602</v>
      </c>
      <c r="G33" s="300">
        <v>108.16</v>
      </c>
      <c r="H33" s="130">
        <f t="shared" ref="H33:H38" si="27">G33/F33-1</f>
        <v>1.0724353735067562</v>
      </c>
      <c r="I33" s="130">
        <f t="shared" si="21"/>
        <v>0.25156213839389019</v>
      </c>
      <c r="K33" s="4" t="s">
        <v>102</v>
      </c>
      <c r="L33" s="299">
        <v>65.42</v>
      </c>
      <c r="M33" s="300">
        <v>66.7</v>
      </c>
      <c r="N33" s="300">
        <v>47.59</v>
      </c>
      <c r="O33" s="300">
        <v>56.149999999999991</v>
      </c>
      <c r="P33" s="300">
        <v>80.7</v>
      </c>
      <c r="Q33" s="130">
        <f t="shared" si="18"/>
        <v>0.43722172751558364</v>
      </c>
      <c r="R33" s="130">
        <f t="shared" si="19"/>
        <v>0.23356771629471118</v>
      </c>
      <c r="T33" s="4" t="s">
        <v>102</v>
      </c>
      <c r="U33" s="165">
        <v>1193891012.8</v>
      </c>
      <c r="V33" s="41">
        <v>1205033455.9000001</v>
      </c>
      <c r="W33" s="41">
        <v>394957875.94</v>
      </c>
      <c r="X33" s="41">
        <v>583896779.88</v>
      </c>
      <c r="Y33" s="41">
        <v>1210088341.0999999</v>
      </c>
      <c r="Z33" s="130">
        <f t="shared" si="22"/>
        <v>1.0724353735067562</v>
      </c>
      <c r="AA33" s="41">
        <f t="shared" si="23"/>
        <v>626191561.21999991</v>
      </c>
      <c r="AB33" s="130">
        <f t="shared" si="24"/>
        <v>4.194809011526246E-3</v>
      </c>
      <c r="AC33" s="41">
        <f t="shared" si="25"/>
        <v>5054885.1999998093</v>
      </c>
      <c r="AD33" s="42">
        <f t="shared" si="26"/>
        <v>0.29127862172744706</v>
      </c>
    </row>
    <row r="34" spans="2:30" x14ac:dyDescent="0.25">
      <c r="B34" s="4" t="s">
        <v>103</v>
      </c>
      <c r="C34" s="299">
        <v>79.22</v>
      </c>
      <c r="D34" s="300">
        <v>82.75</v>
      </c>
      <c r="E34" s="300">
        <v>80.959999999999994</v>
      </c>
      <c r="F34" s="300">
        <v>38.650692911800135</v>
      </c>
      <c r="G34" s="300">
        <v>99.1</v>
      </c>
      <c r="H34" s="130">
        <f t="shared" si="27"/>
        <v>1.5639902556506189</v>
      </c>
      <c r="I34" s="130">
        <f t="shared" si="21"/>
        <v>0.19758308157099691</v>
      </c>
      <c r="K34" s="4" t="s">
        <v>103</v>
      </c>
      <c r="L34" s="299">
        <v>65.58</v>
      </c>
      <c r="M34" s="300">
        <v>67.37</v>
      </c>
      <c r="N34" s="300">
        <v>37.68</v>
      </c>
      <c r="O34" s="300">
        <v>46.37</v>
      </c>
      <c r="P34" s="300">
        <v>79.63</v>
      </c>
      <c r="Q34" s="130">
        <f t="shared" si="18"/>
        <v>0.71727409963338373</v>
      </c>
      <c r="R34" s="130">
        <f t="shared" si="19"/>
        <v>0.21424214699603539</v>
      </c>
      <c r="T34" s="4" t="s">
        <v>103</v>
      </c>
      <c r="U34" s="165">
        <v>646122940.78999996</v>
      </c>
      <c r="V34" s="41">
        <v>660027237.41999996</v>
      </c>
      <c r="W34" s="41">
        <v>188229560.69</v>
      </c>
      <c r="X34" s="41">
        <v>286824678.67000002</v>
      </c>
      <c r="Y34" s="41">
        <v>735415681.19000006</v>
      </c>
      <c r="Z34" s="130">
        <f t="shared" si="22"/>
        <v>1.5639902556506193</v>
      </c>
      <c r="AA34" s="41">
        <f t="shared" si="23"/>
        <v>448591002.52000004</v>
      </c>
      <c r="AB34" s="130">
        <f t="shared" si="24"/>
        <v>0.11422020107031972</v>
      </c>
      <c r="AC34" s="41">
        <f t="shared" si="25"/>
        <v>75388443.7700001</v>
      </c>
      <c r="AD34" s="42">
        <f t="shared" si="26"/>
        <v>0.17702084941918533</v>
      </c>
    </row>
    <row r="35" spans="2:30" x14ac:dyDescent="0.25">
      <c r="B35" s="4" t="s">
        <v>104</v>
      </c>
      <c r="C35" s="299">
        <v>83.95</v>
      </c>
      <c r="D35" s="300">
        <v>83.93</v>
      </c>
      <c r="E35" s="300">
        <v>82.86</v>
      </c>
      <c r="F35" s="300">
        <v>49.438549898936685</v>
      </c>
      <c r="G35" s="300">
        <v>93.35</v>
      </c>
      <c r="H35" s="130">
        <f t="shared" si="27"/>
        <v>0.88820263116187692</v>
      </c>
      <c r="I35" s="130">
        <f t="shared" si="21"/>
        <v>0.11223638746574505</v>
      </c>
      <c r="K35" s="4" t="s">
        <v>104</v>
      </c>
      <c r="L35" s="299">
        <v>68.25</v>
      </c>
      <c r="M35" s="300">
        <v>59.849999999999994</v>
      </c>
      <c r="N35" s="300">
        <v>38.82</v>
      </c>
      <c r="O35" s="300">
        <v>53.51</v>
      </c>
      <c r="P35" s="300">
        <v>66.81</v>
      </c>
      <c r="Q35" s="130">
        <f t="shared" si="18"/>
        <v>0.24855167258456379</v>
      </c>
      <c r="R35" s="130">
        <f t="shared" si="19"/>
        <v>-2.1098901098901113E-2</v>
      </c>
      <c r="T35" s="4" t="s">
        <v>104</v>
      </c>
      <c r="U35" s="165">
        <v>610974103.97000003</v>
      </c>
      <c r="V35" s="41">
        <v>557029292.49000001</v>
      </c>
      <c r="W35" s="41">
        <v>179272341.63999999</v>
      </c>
      <c r="X35" s="41">
        <v>325237749.75999999</v>
      </c>
      <c r="Y35" s="41">
        <v>614114774.85000002</v>
      </c>
      <c r="Z35" s="130">
        <f t="shared" si="22"/>
        <v>0.8882026311618767</v>
      </c>
      <c r="AA35" s="41">
        <f t="shared" si="23"/>
        <v>288877025.09000003</v>
      </c>
      <c r="AB35" s="130">
        <f t="shared" si="24"/>
        <v>0.10248201150215963</v>
      </c>
      <c r="AC35" s="41">
        <f t="shared" si="25"/>
        <v>57085482.360000014</v>
      </c>
      <c r="AD35" s="42">
        <f t="shared" si="26"/>
        <v>0.14782268296062134</v>
      </c>
    </row>
    <row r="36" spans="2:30" x14ac:dyDescent="0.25">
      <c r="B36" s="4" t="s">
        <v>105</v>
      </c>
      <c r="C36" s="299">
        <v>45.99</v>
      </c>
      <c r="D36" s="300">
        <v>52.22</v>
      </c>
      <c r="E36" s="300">
        <v>57.33</v>
      </c>
      <c r="F36" s="300">
        <v>37.117267405569166</v>
      </c>
      <c r="G36" s="300">
        <v>69.67</v>
      </c>
      <c r="H36" s="130">
        <f t="shared" si="27"/>
        <v>0.87702395326511962</v>
      </c>
      <c r="I36" s="130">
        <f t="shared" si="21"/>
        <v>0.33416315587897372</v>
      </c>
      <c r="K36" s="4" t="s">
        <v>105</v>
      </c>
      <c r="L36" s="299">
        <v>33.450000000000003</v>
      </c>
      <c r="M36" s="300">
        <v>36.270000000000003</v>
      </c>
      <c r="N36" s="300">
        <v>30.51</v>
      </c>
      <c r="O36" s="300">
        <v>27.69</v>
      </c>
      <c r="P36" s="300">
        <v>40.93</v>
      </c>
      <c r="Q36" s="130">
        <f t="shared" si="18"/>
        <v>0.47815095702419641</v>
      </c>
      <c r="R36" s="130">
        <f t="shared" si="19"/>
        <v>0.22361733931240657</v>
      </c>
      <c r="T36" s="4" t="s">
        <v>105</v>
      </c>
      <c r="U36" s="165">
        <v>37662744.909999996</v>
      </c>
      <c r="V36" s="41">
        <v>42688168.149999999</v>
      </c>
      <c r="W36" s="41">
        <v>14763426.16</v>
      </c>
      <c r="X36" s="41">
        <v>17060360.579999998</v>
      </c>
      <c r="Y36" s="41">
        <v>32022705.460000001</v>
      </c>
      <c r="Z36" s="130">
        <f t="shared" si="22"/>
        <v>0.87702395326511939</v>
      </c>
      <c r="AA36" s="41">
        <f t="shared" si="23"/>
        <v>14962344.880000003</v>
      </c>
      <c r="AB36" s="130">
        <f t="shared" si="24"/>
        <v>-0.2498458742132742</v>
      </c>
      <c r="AC36" s="41">
        <f t="shared" si="25"/>
        <v>-10665462.689999998</v>
      </c>
      <c r="AD36" s="42">
        <f t="shared" si="26"/>
        <v>7.7081393098076146E-3</v>
      </c>
    </row>
    <row r="37" spans="2:30" x14ac:dyDescent="0.25">
      <c r="B37" s="4" t="s">
        <v>106</v>
      </c>
      <c r="C37" s="299">
        <v>72.94</v>
      </c>
      <c r="D37" s="300">
        <v>71.7</v>
      </c>
      <c r="E37" s="300">
        <v>73.239999999999995</v>
      </c>
      <c r="F37" s="300">
        <v>51.593639720163758</v>
      </c>
      <c r="G37" s="300">
        <v>83.79</v>
      </c>
      <c r="H37" s="130">
        <f t="shared" si="27"/>
        <v>0.62403739016019277</v>
      </c>
      <c r="I37" s="130">
        <f t="shared" si="21"/>
        <v>0.16861924686192475</v>
      </c>
      <c r="K37" s="4" t="s">
        <v>106</v>
      </c>
      <c r="L37" s="299">
        <v>42.55</v>
      </c>
      <c r="M37" s="300">
        <v>40.32</v>
      </c>
      <c r="N37" s="300">
        <v>31.77</v>
      </c>
      <c r="O37" s="300">
        <v>35.72</v>
      </c>
      <c r="P37" s="300">
        <v>56.42</v>
      </c>
      <c r="Q37" s="130">
        <f t="shared" si="18"/>
        <v>0.57950727883538633</v>
      </c>
      <c r="R37" s="130">
        <f t="shared" si="19"/>
        <v>0.32596944770857816</v>
      </c>
      <c r="T37" s="4" t="s">
        <v>106</v>
      </c>
      <c r="U37" s="165">
        <v>36578670.460000001</v>
      </c>
      <c r="V37" s="41">
        <v>34813991.579999998</v>
      </c>
      <c r="W37" s="41">
        <v>14747865.210000001</v>
      </c>
      <c r="X37" s="41">
        <v>18703038.350000001</v>
      </c>
      <c r="Y37" s="41">
        <v>30374433.59</v>
      </c>
      <c r="Z37" s="130">
        <f t="shared" si="22"/>
        <v>0.62403739016019277</v>
      </c>
      <c r="AA37" s="41">
        <f t="shared" si="23"/>
        <v>11671395.239999998</v>
      </c>
      <c r="AB37" s="130">
        <f t="shared" si="24"/>
        <v>-0.12752223426601972</v>
      </c>
      <c r="AC37" s="41">
        <f t="shared" si="25"/>
        <v>-4439557.9899999984</v>
      </c>
      <c r="AD37" s="42">
        <f t="shared" si="26"/>
        <v>7.3113861619429777E-3</v>
      </c>
    </row>
    <row r="38" spans="2:30" x14ac:dyDescent="0.25">
      <c r="B38" s="4" t="s">
        <v>107</v>
      </c>
      <c r="C38" s="299">
        <v>56</v>
      </c>
      <c r="D38" s="300">
        <v>58.46</v>
      </c>
      <c r="E38" s="300">
        <v>61.51</v>
      </c>
      <c r="F38" s="300">
        <v>55.857273870704866</v>
      </c>
      <c r="G38" s="300">
        <v>71.41</v>
      </c>
      <c r="H38" s="130">
        <f t="shared" si="27"/>
        <v>0.27843689910996483</v>
      </c>
      <c r="I38" s="130">
        <f t="shared" si="21"/>
        <v>0.221518987341772</v>
      </c>
      <c r="K38" s="4" t="s">
        <v>107</v>
      </c>
      <c r="L38" s="299">
        <v>27.49</v>
      </c>
      <c r="M38" s="300">
        <v>26.64</v>
      </c>
      <c r="N38" s="300">
        <v>28.81</v>
      </c>
      <c r="O38" s="300">
        <v>33.770000000000003</v>
      </c>
      <c r="P38" s="300">
        <v>32.96</v>
      </c>
      <c r="Q38" s="130">
        <f t="shared" si="18"/>
        <v>-2.3985786200769965E-2</v>
      </c>
      <c r="R38" s="130">
        <f t="shared" si="19"/>
        <v>0.1989814477991998</v>
      </c>
      <c r="T38" s="4" t="s">
        <v>107</v>
      </c>
      <c r="U38" s="165">
        <v>2829129.34</v>
      </c>
      <c r="V38" s="41">
        <v>2733594.78</v>
      </c>
      <c r="W38" s="41">
        <v>1583784.69</v>
      </c>
      <c r="X38" s="41">
        <v>2742442.3</v>
      </c>
      <c r="Y38" s="41">
        <v>3506039.43</v>
      </c>
      <c r="Z38" s="130">
        <f t="shared" si="22"/>
        <v>0.27843689910996505</v>
      </c>
      <c r="AA38" s="41">
        <f t="shared" si="23"/>
        <v>763597.13000000035</v>
      </c>
      <c r="AB38" s="130">
        <f t="shared" si="24"/>
        <v>0.28257467260747426</v>
      </c>
      <c r="AC38" s="41">
        <f t="shared" si="25"/>
        <v>772444.65000000037</v>
      </c>
      <c r="AD38" s="42">
        <f t="shared" si="26"/>
        <v>8.4393370153798628E-4</v>
      </c>
    </row>
    <row r="39" spans="2:30" x14ac:dyDescent="0.25">
      <c r="B39" s="44"/>
      <c r="C39" s="45"/>
      <c r="D39" s="45"/>
      <c r="E39" s="45"/>
      <c r="F39" s="45"/>
      <c r="G39" s="46"/>
      <c r="H39" s="45"/>
      <c r="I39" s="47"/>
      <c r="K39" s="44"/>
      <c r="L39" s="45"/>
      <c r="M39" s="45"/>
      <c r="N39" s="45"/>
      <c r="O39" s="45"/>
      <c r="P39" s="46"/>
      <c r="Q39" s="45"/>
      <c r="R39" s="47"/>
      <c r="T39" s="44"/>
      <c r="U39" s="44"/>
      <c r="V39" s="44"/>
      <c r="W39" s="44"/>
      <c r="X39" s="45"/>
      <c r="Y39" s="46"/>
      <c r="Z39" s="47"/>
      <c r="AA39" s="47"/>
      <c r="AB39" s="45"/>
      <c r="AC39" s="45"/>
      <c r="AD39" s="47"/>
    </row>
    <row r="40" spans="2:30" x14ac:dyDescent="0.25">
      <c r="B40" s="345" t="s">
        <v>108</v>
      </c>
      <c r="C40" s="345"/>
      <c r="D40" s="345"/>
      <c r="E40" s="345"/>
      <c r="F40" s="345"/>
      <c r="G40" s="345"/>
      <c r="H40" s="345"/>
      <c r="I40" s="345"/>
      <c r="K40" s="345" t="s">
        <v>108</v>
      </c>
      <c r="L40" s="345"/>
      <c r="M40" s="345"/>
      <c r="N40" s="345"/>
      <c r="O40" s="345"/>
      <c r="P40" s="345"/>
      <c r="Q40" s="345"/>
      <c r="R40" s="345"/>
      <c r="T40" s="49" t="s">
        <v>108</v>
      </c>
      <c r="U40" s="49"/>
      <c r="V40" s="49"/>
      <c r="W40" s="49"/>
      <c r="X40" s="49"/>
      <c r="Y40" s="49"/>
      <c r="Z40" s="49"/>
      <c r="AA40" s="49"/>
      <c r="AB40" s="49"/>
      <c r="AC40" s="49"/>
      <c r="AD40" s="49"/>
    </row>
    <row r="41" spans="2:30" ht="39" customHeight="1" x14ac:dyDescent="0.25">
      <c r="B41" s="343" t="s">
        <v>498</v>
      </c>
      <c r="C41" s="343"/>
      <c r="D41" s="343"/>
      <c r="E41" s="343"/>
      <c r="F41" s="343"/>
      <c r="G41" s="343"/>
      <c r="H41" s="343"/>
      <c r="I41" s="343"/>
      <c r="K41" s="343" t="s">
        <v>499</v>
      </c>
      <c r="L41" s="343"/>
      <c r="M41" s="343"/>
      <c r="N41" s="343"/>
      <c r="O41" s="343"/>
      <c r="P41" s="343"/>
      <c r="Q41" s="343"/>
      <c r="R41" s="343"/>
      <c r="T41" s="346" t="s">
        <v>500</v>
      </c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</row>
    <row r="42" spans="2:30" ht="24" customHeight="1" x14ac:dyDescent="0.25">
      <c r="B42" s="343" t="s">
        <v>501</v>
      </c>
      <c r="C42" s="343"/>
      <c r="D42" s="343"/>
      <c r="E42" s="343"/>
      <c r="F42" s="343"/>
      <c r="G42" s="343"/>
      <c r="H42" s="343"/>
      <c r="I42" s="343"/>
      <c r="K42" s="344" t="s">
        <v>502</v>
      </c>
      <c r="L42" s="344"/>
      <c r="M42" s="344"/>
      <c r="N42" s="344"/>
      <c r="O42" s="344"/>
      <c r="P42" s="344"/>
      <c r="Q42" s="344"/>
      <c r="R42" s="344"/>
      <c r="AB42" s="140"/>
      <c r="AC42" s="140"/>
    </row>
  </sheetData>
  <mergeCells count="19">
    <mergeCell ref="B5:P5"/>
    <mergeCell ref="R5:AF5"/>
    <mergeCell ref="AH5:BB5"/>
    <mergeCell ref="B20:P20"/>
    <mergeCell ref="R20:AF20"/>
    <mergeCell ref="AH20:BB20"/>
    <mergeCell ref="B42:I42"/>
    <mergeCell ref="K42:R42"/>
    <mergeCell ref="B21:P21"/>
    <mergeCell ref="R21:AF21"/>
    <mergeCell ref="B22:P22"/>
    <mergeCell ref="B26:I26"/>
    <mergeCell ref="K26:R26"/>
    <mergeCell ref="T26:AD26"/>
    <mergeCell ref="B40:I40"/>
    <mergeCell ref="K40:R40"/>
    <mergeCell ref="B41:I41"/>
    <mergeCell ref="K41:R41"/>
    <mergeCell ref="T41:AD4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94BC-C7F4-455F-85ED-435B07E29056}">
  <dimension ref="A4:E22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7" t="s">
        <v>503</v>
      </c>
      <c r="C4" s="307"/>
      <c r="D4" s="307"/>
      <c r="E4" s="1" t="s">
        <v>130</v>
      </c>
    </row>
    <row r="5" spans="1:5" ht="10.5" customHeight="1" thickBot="1" x14ac:dyDescent="0.3">
      <c r="B5" s="134"/>
      <c r="C5" s="135"/>
      <c r="D5" s="134"/>
      <c r="E5" s="1" t="s">
        <v>132</v>
      </c>
    </row>
    <row r="6" spans="1:5" ht="22.5" thickTop="1" thickBot="1" x14ac:dyDescent="0.3">
      <c r="B6" s="136" t="s">
        <v>121</v>
      </c>
      <c r="C6" s="317" t="s">
        <v>504</v>
      </c>
      <c r="D6" s="318"/>
    </row>
    <row r="7" spans="1:5" ht="16.5" thickTop="1" thickBot="1" x14ac:dyDescent="0.3">
      <c r="B7" s="16"/>
      <c r="C7" s="137" t="s">
        <v>264</v>
      </c>
      <c r="D7" s="138" t="s">
        <v>265</v>
      </c>
    </row>
    <row r="8" spans="1:5" x14ac:dyDescent="0.25">
      <c r="A8" s="1" t="s">
        <v>138</v>
      </c>
      <c r="B8" s="141">
        <v>2022</v>
      </c>
      <c r="C8" s="142">
        <v>423208</v>
      </c>
      <c r="D8" s="143">
        <f t="shared" ref="D8:D19" si="0">C8/C9-1</f>
        <v>1.7209552743914225E-2</v>
      </c>
    </row>
    <row r="9" spans="1:5" x14ac:dyDescent="0.25">
      <c r="A9" s="1"/>
      <c r="B9" s="141">
        <v>2021</v>
      </c>
      <c r="C9" s="142">
        <v>416048</v>
      </c>
      <c r="D9" s="143">
        <f t="shared" si="0"/>
        <v>0.99649693601869571</v>
      </c>
    </row>
    <row r="10" spans="1:5" x14ac:dyDescent="0.25">
      <c r="A10" s="1" t="s">
        <v>140</v>
      </c>
      <c r="B10" s="141">
        <v>2020</v>
      </c>
      <c r="C10" s="142">
        <v>208389</v>
      </c>
      <c r="D10" s="143">
        <f t="shared" si="0"/>
        <v>-0.49803926291701794</v>
      </c>
    </row>
    <row r="11" spans="1:5" x14ac:dyDescent="0.25">
      <c r="A11" s="1" t="s">
        <v>142</v>
      </c>
      <c r="B11" s="141">
        <v>2019</v>
      </c>
      <c r="C11" s="142">
        <v>415150</v>
      </c>
      <c r="D11" s="143">
        <f t="shared" si="0"/>
        <v>-1.7294108735584346E-2</v>
      </c>
    </row>
    <row r="12" spans="1:5" x14ac:dyDescent="0.25">
      <c r="A12" s="1" t="s">
        <v>144</v>
      </c>
      <c r="B12" s="141">
        <v>2018</v>
      </c>
      <c r="C12" s="142">
        <v>422456</v>
      </c>
      <c r="D12" s="143">
        <f t="shared" si="0"/>
        <v>6.2397521401052147E-2</v>
      </c>
    </row>
    <row r="13" spans="1:5" x14ac:dyDescent="0.25">
      <c r="A13" s="1" t="s">
        <v>146</v>
      </c>
      <c r="B13" s="141">
        <v>2017</v>
      </c>
      <c r="C13" s="142">
        <v>397644</v>
      </c>
      <c r="D13" s="143">
        <f>C13/C14-1</f>
        <v>-2.4868496879483115E-2</v>
      </c>
    </row>
    <row r="14" spans="1:5" x14ac:dyDescent="0.25">
      <c r="A14" s="1" t="s">
        <v>148</v>
      </c>
      <c r="B14" s="141">
        <v>2016</v>
      </c>
      <c r="C14" s="142">
        <v>407785</v>
      </c>
      <c r="D14" s="143">
        <f>C14/C15-1</f>
        <v>-7.8568587930115008E-2</v>
      </c>
    </row>
    <row r="15" spans="1:5" x14ac:dyDescent="0.25">
      <c r="A15" s="1" t="s">
        <v>150</v>
      </c>
      <c r="B15" s="141">
        <v>2015</v>
      </c>
      <c r="C15" s="142">
        <v>442556</v>
      </c>
      <c r="D15" s="143">
        <f t="shared" si="0"/>
        <v>1.9953998405155104E-2</v>
      </c>
    </row>
    <row r="16" spans="1:5" x14ac:dyDescent="0.25">
      <c r="A16" s="1" t="s">
        <v>152</v>
      </c>
      <c r="B16" s="141">
        <v>2014</v>
      </c>
      <c r="C16" s="142">
        <v>433898</v>
      </c>
      <c r="D16" s="143">
        <f t="shared" si="0"/>
        <v>7.1093908140746231E-2</v>
      </c>
    </row>
    <row r="17" spans="1:4" x14ac:dyDescent="0.25">
      <c r="A17" s="1" t="s">
        <v>154</v>
      </c>
      <c r="B17" s="141">
        <v>2013</v>
      </c>
      <c r="C17" s="142">
        <v>405098</v>
      </c>
      <c r="D17" s="143">
        <f t="shared" si="0"/>
        <v>9.0738237685717316E-2</v>
      </c>
    </row>
    <row r="18" spans="1:4" x14ac:dyDescent="0.25">
      <c r="A18" s="1" t="s">
        <v>156</v>
      </c>
      <c r="B18" s="141">
        <v>2012</v>
      </c>
      <c r="C18" s="142">
        <v>371398</v>
      </c>
      <c r="D18" s="143">
        <f>C18/C19-1</f>
        <v>-0.15924607917707989</v>
      </c>
    </row>
    <row r="19" spans="1:4" x14ac:dyDescent="0.25">
      <c r="A19" s="1" t="s">
        <v>158</v>
      </c>
      <c r="B19" s="141">
        <v>2011</v>
      </c>
      <c r="C19" s="142">
        <v>441744</v>
      </c>
      <c r="D19" s="143">
        <f t="shared" si="0"/>
        <v>-0.18262610488062569</v>
      </c>
    </row>
    <row r="20" spans="1:4" x14ac:dyDescent="0.25">
      <c r="A20" s="1" t="s">
        <v>160</v>
      </c>
      <c r="B20" s="141">
        <v>2010</v>
      </c>
      <c r="C20" s="142">
        <v>540443</v>
      </c>
      <c r="D20" s="143"/>
    </row>
    <row r="21" spans="1:4" ht="6" customHeight="1" x14ac:dyDescent="0.25"/>
    <row r="22" spans="1:4" x14ac:dyDescent="0.25">
      <c r="B22" s="49" t="s">
        <v>108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44A4-7AF7-4051-9621-BB22C37BADC7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532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506</v>
      </c>
      <c r="O5" s="57" t="s">
        <v>510</v>
      </c>
      <c r="P5" s="57" t="s">
        <v>507</v>
      </c>
      <c r="Q5" s="57" t="s">
        <v>508</v>
      </c>
      <c r="R5" s="57" t="s">
        <v>509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mayo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98</v>
      </c>
      <c r="C6" s="60">
        <v>1601</v>
      </c>
      <c r="D6" s="60">
        <v>1602</v>
      </c>
      <c r="E6" s="60">
        <v>691</v>
      </c>
      <c r="F6" s="60">
        <v>778</v>
      </c>
      <c r="G6" s="60">
        <v>1099</v>
      </c>
      <c r="H6" s="61">
        <f>IFERROR(G6/F6-1,"-")</f>
        <v>0.41259640102827766</v>
      </c>
      <c r="I6" s="61">
        <f>IFERROR(G6/D6-1,"-")</f>
        <v>-0.31398252184769038</v>
      </c>
      <c r="J6" s="60">
        <f>IFERROR(G6-F6,"-")</f>
        <v>321</v>
      </c>
      <c r="K6" s="60">
        <f>IFERROR(G6-D6,"-")</f>
        <v>-503</v>
      </c>
      <c r="L6" s="61">
        <f>IFERROR(G6/$G$6,"-")</f>
        <v>1</v>
      </c>
      <c r="M6" s="61">
        <f>G6/$G$6</f>
        <v>1</v>
      </c>
      <c r="N6" s="60">
        <v>1568</v>
      </c>
      <c r="O6" s="60">
        <v>42</v>
      </c>
      <c r="P6" s="60">
        <v>607</v>
      </c>
      <c r="Q6" s="60">
        <v>1076</v>
      </c>
      <c r="R6" s="60">
        <v>1192</v>
      </c>
      <c r="S6" s="61">
        <f>IFERROR(R6/Q6-1,"-")</f>
        <v>0.10780669144981414</v>
      </c>
      <c r="T6" s="61">
        <f>IFERROR(R6/N6-1,"-")</f>
        <v>-0.23979591836734693</v>
      </c>
      <c r="U6" s="60">
        <f>IFERROR(R6-Q6,"-")</f>
        <v>116</v>
      </c>
      <c r="V6" s="60">
        <f>IFERROR(R6-N6,"-")</f>
        <v>-376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99</v>
      </c>
      <c r="C7" s="63">
        <v>600</v>
      </c>
      <c r="D7" s="63">
        <v>611</v>
      </c>
      <c r="E7" s="63">
        <v>293</v>
      </c>
      <c r="F7" s="63">
        <v>372</v>
      </c>
      <c r="G7" s="63">
        <v>552</v>
      </c>
      <c r="H7" s="64">
        <f t="shared" ref="H7:H70" si="0">IFERROR(G7/F7-1,"-")</f>
        <v>0.4838709677419355</v>
      </c>
      <c r="I7" s="64">
        <f t="shared" ref="I7:I70" si="1">IFERROR(G7/D7-1,"-")</f>
        <v>-9.6563011456628489E-2</v>
      </c>
      <c r="J7" s="63">
        <f t="shared" ref="J7:J70" si="2">IFERROR(G7-F7,"-")</f>
        <v>180</v>
      </c>
      <c r="K7" s="63">
        <f t="shared" ref="K7:K70" si="3">IFERROR(G7-D7,"-")</f>
        <v>-59</v>
      </c>
      <c r="L7" s="64">
        <f t="shared" ref="L7:L70" si="4">IFERROR(G7/$G$6,"-")</f>
        <v>0.50227479526842589</v>
      </c>
      <c r="M7" s="64">
        <f t="shared" ref="M7:M18" si="5">G7/$G$6</f>
        <v>0.50227479526842589</v>
      </c>
      <c r="N7" s="63">
        <v>603</v>
      </c>
      <c r="O7" s="63">
        <v>16</v>
      </c>
      <c r="P7" s="63">
        <v>263</v>
      </c>
      <c r="Q7" s="63">
        <v>547</v>
      </c>
      <c r="R7" s="63">
        <v>568</v>
      </c>
      <c r="S7" s="64">
        <f t="shared" ref="S7:S70" si="6">IFERROR(R7/Q7-1,"-")</f>
        <v>3.8391224862888373E-2</v>
      </c>
      <c r="T7" s="64">
        <f t="shared" ref="T7:T70" si="7">IFERROR(R7/N7-1,"-")</f>
        <v>-5.804311774461024E-2</v>
      </c>
      <c r="U7" s="63">
        <f t="shared" ref="U7:U70" si="8">IFERROR(R7-Q7,"-")</f>
        <v>21</v>
      </c>
      <c r="V7" s="63">
        <f t="shared" ref="V7:V70" si="9">IFERROR(R7-N7,"-")</f>
        <v>-35</v>
      </c>
      <c r="W7" s="64">
        <f t="shared" ref="W7:W70" si="10">IFERROR(R7/$R$6,"-")</f>
        <v>0.47651006711409394</v>
      </c>
      <c r="X7" s="64">
        <f t="shared" ref="X7:X18" si="11">R7/$R$6</f>
        <v>0.47651006711409394</v>
      </c>
    </row>
    <row r="8" spans="1:24" s="31" customFormat="1" ht="15.75" x14ac:dyDescent="0.25">
      <c r="B8" s="65" t="s">
        <v>109</v>
      </c>
      <c r="C8" s="33">
        <v>50</v>
      </c>
      <c r="D8" s="33">
        <v>52</v>
      </c>
      <c r="E8" s="33">
        <v>32</v>
      </c>
      <c r="F8" s="33">
        <v>45</v>
      </c>
      <c r="G8" s="33">
        <v>62</v>
      </c>
      <c r="H8" s="34">
        <f t="shared" si="0"/>
        <v>0.37777777777777777</v>
      </c>
      <c r="I8" s="34">
        <f t="shared" si="1"/>
        <v>0.19230769230769229</v>
      </c>
      <c r="J8" s="33">
        <f t="shared" si="2"/>
        <v>17</v>
      </c>
      <c r="K8" s="33">
        <f t="shared" si="3"/>
        <v>10</v>
      </c>
      <c r="L8" s="34">
        <f t="shared" si="4"/>
        <v>5.6414922656960874E-2</v>
      </c>
      <c r="M8" s="34">
        <f t="shared" si="5"/>
        <v>5.6414922656960874E-2</v>
      </c>
      <c r="N8" s="33">
        <v>49</v>
      </c>
      <c r="O8" s="33">
        <v>0</v>
      </c>
      <c r="P8" s="33">
        <v>35</v>
      </c>
      <c r="Q8" s="33">
        <v>60</v>
      </c>
      <c r="R8" s="33">
        <v>61</v>
      </c>
      <c r="S8" s="34">
        <f t="shared" si="6"/>
        <v>1.6666666666666607E-2</v>
      </c>
      <c r="T8" s="34">
        <f t="shared" si="7"/>
        <v>0.24489795918367352</v>
      </c>
      <c r="U8" s="33">
        <f t="shared" si="8"/>
        <v>1</v>
      </c>
      <c r="V8" s="33">
        <f t="shared" si="9"/>
        <v>12</v>
      </c>
      <c r="W8" s="34">
        <f t="shared" si="10"/>
        <v>5.1174496644295304E-2</v>
      </c>
      <c r="X8" s="34">
        <f t="shared" si="11"/>
        <v>5.1174496644295304E-2</v>
      </c>
    </row>
    <row r="9" spans="1:24" s="31" customFormat="1" ht="15.75" x14ac:dyDescent="0.25">
      <c r="B9" s="65" t="s">
        <v>110</v>
      </c>
      <c r="C9" s="33">
        <v>253</v>
      </c>
      <c r="D9" s="33">
        <v>265</v>
      </c>
      <c r="E9" s="33">
        <v>136</v>
      </c>
      <c r="F9" s="33">
        <v>177</v>
      </c>
      <c r="G9" s="33">
        <v>269</v>
      </c>
      <c r="H9" s="34">
        <f t="shared" si="0"/>
        <v>0.51977401129943512</v>
      </c>
      <c r="I9" s="34">
        <f t="shared" si="1"/>
        <v>1.5094339622641506E-2</v>
      </c>
      <c r="J9" s="33">
        <f t="shared" si="2"/>
        <v>92</v>
      </c>
      <c r="K9" s="33">
        <f t="shared" si="3"/>
        <v>4</v>
      </c>
      <c r="L9" s="34">
        <f t="shared" si="4"/>
        <v>0.24476797088262056</v>
      </c>
      <c r="M9" s="34">
        <f t="shared" si="5"/>
        <v>0.24476797088262056</v>
      </c>
      <c r="N9" s="33">
        <v>261</v>
      </c>
      <c r="O9" s="33">
        <v>7</v>
      </c>
      <c r="P9" s="33">
        <v>111</v>
      </c>
      <c r="Q9" s="33">
        <v>265</v>
      </c>
      <c r="R9" s="33">
        <v>275</v>
      </c>
      <c r="S9" s="34">
        <f t="shared" si="6"/>
        <v>3.7735849056603765E-2</v>
      </c>
      <c r="T9" s="34">
        <f t="shared" si="7"/>
        <v>5.3639846743295028E-2</v>
      </c>
      <c r="U9" s="33">
        <f t="shared" si="8"/>
        <v>10</v>
      </c>
      <c r="V9" s="33">
        <f t="shared" si="9"/>
        <v>14</v>
      </c>
      <c r="W9" s="34">
        <f t="shared" si="10"/>
        <v>0.23070469798657717</v>
      </c>
      <c r="X9" s="34">
        <f t="shared" si="11"/>
        <v>0.23070469798657717</v>
      </c>
    </row>
    <row r="10" spans="1:24" s="31" customFormat="1" ht="15.75" x14ac:dyDescent="0.25">
      <c r="B10" s="65" t="s">
        <v>111</v>
      </c>
      <c r="C10" s="33">
        <v>137</v>
      </c>
      <c r="D10" s="33">
        <v>139</v>
      </c>
      <c r="E10" s="33">
        <v>68</v>
      </c>
      <c r="F10" s="33">
        <v>93</v>
      </c>
      <c r="G10" s="33">
        <v>134</v>
      </c>
      <c r="H10" s="34">
        <f t="shared" si="0"/>
        <v>0.44086021505376349</v>
      </c>
      <c r="I10" s="34">
        <f t="shared" si="1"/>
        <v>-3.5971223021582732E-2</v>
      </c>
      <c r="J10" s="33">
        <f t="shared" si="2"/>
        <v>41</v>
      </c>
      <c r="K10" s="33">
        <f t="shared" si="3"/>
        <v>-5</v>
      </c>
      <c r="L10" s="34">
        <f t="shared" si="4"/>
        <v>0.12192902638762511</v>
      </c>
      <c r="M10" s="34">
        <f t="shared" si="5"/>
        <v>0.12192902638762511</v>
      </c>
      <c r="N10" s="33">
        <v>136</v>
      </c>
      <c r="O10" s="33">
        <v>4</v>
      </c>
      <c r="P10" s="33">
        <v>67</v>
      </c>
      <c r="Q10" s="33">
        <v>131</v>
      </c>
      <c r="R10" s="33">
        <v>134</v>
      </c>
      <c r="S10" s="34">
        <f t="shared" si="6"/>
        <v>2.2900763358778553E-2</v>
      </c>
      <c r="T10" s="34">
        <f t="shared" si="7"/>
        <v>-1.4705882352941124E-2</v>
      </c>
      <c r="U10" s="33">
        <f t="shared" si="8"/>
        <v>3</v>
      </c>
      <c r="V10" s="33">
        <f t="shared" si="9"/>
        <v>-2</v>
      </c>
      <c r="W10" s="34">
        <f t="shared" si="10"/>
        <v>0.11241610738255034</v>
      </c>
      <c r="X10" s="34">
        <f t="shared" si="11"/>
        <v>0.11241610738255034</v>
      </c>
    </row>
    <row r="11" spans="1:24" s="31" customFormat="1" ht="15.75" x14ac:dyDescent="0.25">
      <c r="B11" s="65" t="s">
        <v>112</v>
      </c>
      <c r="C11" s="33">
        <v>68</v>
      </c>
      <c r="D11" s="33">
        <v>66</v>
      </c>
      <c r="E11" s="33">
        <v>29</v>
      </c>
      <c r="F11" s="33">
        <v>32</v>
      </c>
      <c r="G11" s="33">
        <v>49</v>
      </c>
      <c r="H11" s="34">
        <f t="shared" si="0"/>
        <v>0.53125</v>
      </c>
      <c r="I11" s="34">
        <f t="shared" si="1"/>
        <v>-0.25757575757575757</v>
      </c>
      <c r="J11" s="33">
        <f t="shared" si="2"/>
        <v>17</v>
      </c>
      <c r="K11" s="33">
        <f t="shared" si="3"/>
        <v>-17</v>
      </c>
      <c r="L11" s="34">
        <f t="shared" si="4"/>
        <v>4.4585987261146494E-2</v>
      </c>
      <c r="M11" s="34">
        <f t="shared" si="5"/>
        <v>4.4585987261146494E-2</v>
      </c>
      <c r="N11" s="33">
        <v>67</v>
      </c>
      <c r="O11" s="33">
        <v>3</v>
      </c>
      <c r="P11" s="33">
        <v>28</v>
      </c>
      <c r="Q11" s="33">
        <v>50</v>
      </c>
      <c r="R11" s="33">
        <v>52</v>
      </c>
      <c r="S11" s="34">
        <f t="shared" si="6"/>
        <v>4.0000000000000036E-2</v>
      </c>
      <c r="T11" s="34">
        <f t="shared" si="7"/>
        <v>-0.22388059701492535</v>
      </c>
      <c r="U11" s="33">
        <f t="shared" si="8"/>
        <v>2</v>
      </c>
      <c r="V11" s="33">
        <f t="shared" si="9"/>
        <v>-15</v>
      </c>
      <c r="W11" s="34">
        <f t="shared" si="10"/>
        <v>4.3624161073825503E-2</v>
      </c>
      <c r="X11" s="34">
        <f t="shared" si="11"/>
        <v>4.3624161073825503E-2</v>
      </c>
    </row>
    <row r="12" spans="1:24" s="31" customFormat="1" ht="15.75" x14ac:dyDescent="0.25">
      <c r="B12" s="65" t="s">
        <v>113</v>
      </c>
      <c r="C12" s="33">
        <v>92</v>
      </c>
      <c r="D12" s="33">
        <v>89</v>
      </c>
      <c r="E12" s="33">
        <v>28</v>
      </c>
      <c r="F12" s="33">
        <v>24</v>
      </c>
      <c r="G12" s="33">
        <v>39</v>
      </c>
      <c r="H12" s="34">
        <f t="shared" si="0"/>
        <v>0.625</v>
      </c>
      <c r="I12" s="34">
        <f t="shared" si="1"/>
        <v>-0.5617977528089888</v>
      </c>
      <c r="J12" s="33">
        <f t="shared" si="2"/>
        <v>15</v>
      </c>
      <c r="K12" s="33">
        <f t="shared" si="3"/>
        <v>-50</v>
      </c>
      <c r="L12" s="34">
        <f t="shared" si="4"/>
        <v>3.5486806187443133E-2</v>
      </c>
      <c r="M12" s="34">
        <f t="shared" si="5"/>
        <v>3.5486806187443133E-2</v>
      </c>
      <c r="N12" s="33">
        <v>90</v>
      </c>
      <c r="O12" s="33">
        <v>2</v>
      </c>
      <c r="P12" s="33">
        <v>22</v>
      </c>
      <c r="Q12" s="33">
        <v>41</v>
      </c>
      <c r="R12" s="33">
        <v>46</v>
      </c>
      <c r="S12" s="34">
        <f t="shared" si="6"/>
        <v>0.12195121951219523</v>
      </c>
      <c r="T12" s="34">
        <f t="shared" si="7"/>
        <v>-0.48888888888888893</v>
      </c>
      <c r="U12" s="33">
        <f t="shared" si="8"/>
        <v>5</v>
      </c>
      <c r="V12" s="33">
        <f t="shared" si="9"/>
        <v>-44</v>
      </c>
      <c r="W12" s="34">
        <f t="shared" si="10"/>
        <v>3.8590604026845637E-2</v>
      </c>
      <c r="X12" s="34">
        <f t="shared" si="11"/>
        <v>3.8590604026845637E-2</v>
      </c>
    </row>
    <row r="13" spans="1:24" s="31" customFormat="1" ht="15.75" x14ac:dyDescent="0.25">
      <c r="B13" s="62" t="s">
        <v>100</v>
      </c>
      <c r="C13" s="63">
        <v>1001</v>
      </c>
      <c r="D13" s="63">
        <v>991</v>
      </c>
      <c r="E13" s="63">
        <v>399</v>
      </c>
      <c r="F13" s="63">
        <v>406</v>
      </c>
      <c r="G13" s="63">
        <v>547</v>
      </c>
      <c r="H13" s="64">
        <f t="shared" si="0"/>
        <v>0.34729064039408875</v>
      </c>
      <c r="I13" s="64">
        <f t="shared" si="1"/>
        <v>-0.44803229061553984</v>
      </c>
      <c r="J13" s="63">
        <f t="shared" si="2"/>
        <v>141</v>
      </c>
      <c r="K13" s="63">
        <f t="shared" si="3"/>
        <v>-444</v>
      </c>
      <c r="L13" s="64">
        <f t="shared" si="4"/>
        <v>0.49772520473157417</v>
      </c>
      <c r="M13" s="64">
        <f t="shared" si="5"/>
        <v>0.49772520473157417</v>
      </c>
      <c r="N13" s="63">
        <v>965</v>
      </c>
      <c r="O13" s="63">
        <v>26</v>
      </c>
      <c r="P13" s="63">
        <v>344</v>
      </c>
      <c r="Q13" s="63">
        <v>529</v>
      </c>
      <c r="R13" s="63">
        <v>624</v>
      </c>
      <c r="S13" s="64">
        <f t="shared" si="6"/>
        <v>0.17958412098298671</v>
      </c>
      <c r="T13" s="64">
        <f t="shared" si="7"/>
        <v>-0.35336787564766836</v>
      </c>
      <c r="U13" s="63">
        <f t="shared" si="8"/>
        <v>95</v>
      </c>
      <c r="V13" s="63">
        <f t="shared" si="9"/>
        <v>-341</v>
      </c>
      <c r="W13" s="64">
        <f t="shared" si="10"/>
        <v>0.52348993288590606</v>
      </c>
      <c r="X13" s="64">
        <f t="shared" si="11"/>
        <v>0.52348993288590606</v>
      </c>
    </row>
    <row r="14" spans="1:24" s="31" customFormat="1" ht="15.75" x14ac:dyDescent="0.25">
      <c r="A14" s="65"/>
      <c r="B14" s="65" t="s">
        <v>114</v>
      </c>
      <c r="C14" s="33">
        <v>8</v>
      </c>
      <c r="D14" s="33">
        <v>11</v>
      </c>
      <c r="E14" s="33">
        <v>7</v>
      </c>
      <c r="F14" s="33">
        <v>10</v>
      </c>
      <c r="G14" s="33">
        <v>16</v>
      </c>
      <c r="H14" s="34">
        <f t="shared" si="0"/>
        <v>0.60000000000000009</v>
      </c>
      <c r="I14" s="34">
        <f t="shared" si="1"/>
        <v>0.45454545454545459</v>
      </c>
      <c r="J14" s="33">
        <f t="shared" si="2"/>
        <v>6</v>
      </c>
      <c r="K14" s="33">
        <f t="shared" si="3"/>
        <v>5</v>
      </c>
      <c r="L14" s="34">
        <f t="shared" si="4"/>
        <v>1.4558689717925387E-2</v>
      </c>
      <c r="M14" s="34">
        <f t="shared" si="5"/>
        <v>1.4558689717925387E-2</v>
      </c>
      <c r="N14" s="33">
        <v>10</v>
      </c>
      <c r="O14" s="33">
        <v>2</v>
      </c>
      <c r="P14" s="33">
        <v>7</v>
      </c>
      <c r="Q14" s="33">
        <v>16</v>
      </c>
      <c r="R14" s="33">
        <v>17</v>
      </c>
      <c r="S14" s="34">
        <f t="shared" si="6"/>
        <v>6.25E-2</v>
      </c>
      <c r="T14" s="34">
        <f t="shared" si="7"/>
        <v>0.7</v>
      </c>
      <c r="U14" s="33">
        <f t="shared" si="8"/>
        <v>1</v>
      </c>
      <c r="V14" s="33">
        <f t="shared" si="9"/>
        <v>7</v>
      </c>
      <c r="W14" s="34">
        <f t="shared" si="10"/>
        <v>1.4261744966442953E-2</v>
      </c>
      <c r="X14" s="34">
        <f t="shared" si="11"/>
        <v>1.4261744966442953E-2</v>
      </c>
    </row>
    <row r="15" spans="1:24" s="31" customFormat="1" ht="15.75" x14ac:dyDescent="0.25">
      <c r="A15" s="65"/>
      <c r="B15" s="65" t="s">
        <v>115</v>
      </c>
      <c r="C15" s="33">
        <v>994</v>
      </c>
      <c r="D15" s="33">
        <v>980</v>
      </c>
      <c r="E15" s="33">
        <v>392</v>
      </c>
      <c r="F15" s="33">
        <v>396</v>
      </c>
      <c r="G15" s="33">
        <v>531</v>
      </c>
      <c r="H15" s="34">
        <f t="shared" si="0"/>
        <v>0.34090909090909083</v>
      </c>
      <c r="I15" s="34">
        <f t="shared" si="1"/>
        <v>-0.4581632653061225</v>
      </c>
      <c r="J15" s="33">
        <f t="shared" si="2"/>
        <v>135</v>
      </c>
      <c r="K15" s="33">
        <f t="shared" si="3"/>
        <v>-449</v>
      </c>
      <c r="L15" s="34">
        <f t="shared" si="4"/>
        <v>0.48316651501364877</v>
      </c>
      <c r="M15" s="34">
        <f t="shared" si="5"/>
        <v>0.48316651501364877</v>
      </c>
      <c r="N15" s="33">
        <v>955</v>
      </c>
      <c r="O15" s="33">
        <v>24</v>
      </c>
      <c r="P15" s="33">
        <v>337</v>
      </c>
      <c r="Q15" s="33">
        <v>513</v>
      </c>
      <c r="R15" s="33">
        <v>607</v>
      </c>
      <c r="S15" s="34">
        <f t="shared" si="6"/>
        <v>0.18323586744639386</v>
      </c>
      <c r="T15" s="34">
        <f t="shared" si="7"/>
        <v>-0.36439790575916231</v>
      </c>
      <c r="U15" s="33">
        <f t="shared" si="8"/>
        <v>94</v>
      </c>
      <c r="V15" s="33">
        <f t="shared" si="9"/>
        <v>-348</v>
      </c>
      <c r="W15" s="34">
        <f t="shared" si="10"/>
        <v>0.50922818791946312</v>
      </c>
      <c r="X15" s="34">
        <f t="shared" si="11"/>
        <v>0.50922818791946312</v>
      </c>
    </row>
    <row r="16" spans="1:24" s="31" customFormat="1" ht="15.75" x14ac:dyDescent="0.25">
      <c r="A16" s="65"/>
      <c r="B16" s="65" t="s">
        <v>116</v>
      </c>
      <c r="C16" s="33">
        <v>166</v>
      </c>
      <c r="D16" s="33">
        <v>166</v>
      </c>
      <c r="E16" s="33">
        <v>79</v>
      </c>
      <c r="F16" s="33">
        <v>89</v>
      </c>
      <c r="G16" s="33">
        <v>128</v>
      </c>
      <c r="H16" s="34">
        <f t="shared" si="0"/>
        <v>0.4382022471910112</v>
      </c>
      <c r="I16" s="34">
        <f t="shared" si="1"/>
        <v>-0.22891566265060237</v>
      </c>
      <c r="J16" s="33">
        <f t="shared" si="2"/>
        <v>39</v>
      </c>
      <c r="K16" s="33">
        <f t="shared" si="3"/>
        <v>-38</v>
      </c>
      <c r="L16" s="34">
        <f t="shared" si="4"/>
        <v>0.1164695177434031</v>
      </c>
      <c r="M16" s="34">
        <f t="shared" si="5"/>
        <v>0.1164695177434031</v>
      </c>
      <c r="N16" s="33">
        <v>164</v>
      </c>
      <c r="O16" s="33">
        <v>8</v>
      </c>
      <c r="P16" s="33">
        <v>69</v>
      </c>
      <c r="Q16" s="33">
        <v>125</v>
      </c>
      <c r="R16" s="33">
        <v>137</v>
      </c>
      <c r="S16" s="34">
        <f t="shared" si="6"/>
        <v>9.6000000000000085E-2</v>
      </c>
      <c r="T16" s="34">
        <f t="shared" si="7"/>
        <v>-0.16463414634146345</v>
      </c>
      <c r="U16" s="33">
        <f t="shared" si="8"/>
        <v>12</v>
      </c>
      <c r="V16" s="33">
        <f t="shared" si="9"/>
        <v>-27</v>
      </c>
      <c r="W16" s="34">
        <f t="shared" si="10"/>
        <v>0.11493288590604027</v>
      </c>
      <c r="X16" s="34">
        <f t="shared" si="11"/>
        <v>0.11493288590604027</v>
      </c>
    </row>
    <row r="17" spans="1:24" s="31" customFormat="1" ht="15.75" x14ac:dyDescent="0.25">
      <c r="A17" s="65"/>
      <c r="B17" s="65" t="s">
        <v>117</v>
      </c>
      <c r="C17" s="33">
        <v>378</v>
      </c>
      <c r="D17" s="33">
        <v>370</v>
      </c>
      <c r="E17" s="33">
        <v>157</v>
      </c>
      <c r="F17" s="33">
        <v>178</v>
      </c>
      <c r="G17" s="33">
        <v>232</v>
      </c>
      <c r="H17" s="34">
        <f t="shared" si="0"/>
        <v>0.30337078651685401</v>
      </c>
      <c r="I17" s="34">
        <f t="shared" si="1"/>
        <v>-0.37297297297297294</v>
      </c>
      <c r="J17" s="33">
        <f t="shared" si="2"/>
        <v>54</v>
      </c>
      <c r="K17" s="33">
        <f t="shared" si="3"/>
        <v>-138</v>
      </c>
      <c r="L17" s="34">
        <f t="shared" si="4"/>
        <v>0.2111010009099181</v>
      </c>
      <c r="M17" s="34">
        <f t="shared" si="5"/>
        <v>0.2111010009099181</v>
      </c>
      <c r="N17" s="33">
        <v>360</v>
      </c>
      <c r="O17" s="33">
        <v>7</v>
      </c>
      <c r="P17" s="33">
        <v>151</v>
      </c>
      <c r="Q17" s="33">
        <v>225</v>
      </c>
      <c r="R17" s="33">
        <v>258</v>
      </c>
      <c r="S17" s="34">
        <f t="shared" si="6"/>
        <v>0.14666666666666672</v>
      </c>
      <c r="T17" s="34">
        <f t="shared" si="7"/>
        <v>-0.28333333333333333</v>
      </c>
      <c r="U17" s="33">
        <f t="shared" si="8"/>
        <v>33</v>
      </c>
      <c r="V17" s="33">
        <f t="shared" si="9"/>
        <v>-102</v>
      </c>
      <c r="W17" s="34">
        <f t="shared" si="10"/>
        <v>0.21644295302013422</v>
      </c>
      <c r="X17" s="34">
        <f t="shared" si="11"/>
        <v>0.21644295302013422</v>
      </c>
    </row>
    <row r="18" spans="1:24" s="31" customFormat="1" ht="15.75" x14ac:dyDescent="0.25">
      <c r="A18" s="65"/>
      <c r="B18" s="65" t="s">
        <v>118</v>
      </c>
      <c r="C18" s="33">
        <v>450</v>
      </c>
      <c r="D18" s="33">
        <v>444</v>
      </c>
      <c r="E18" s="33">
        <v>156</v>
      </c>
      <c r="F18" s="33">
        <v>130</v>
      </c>
      <c r="G18" s="33">
        <v>171</v>
      </c>
      <c r="H18" s="34">
        <f t="shared" si="0"/>
        <v>0.31538461538461537</v>
      </c>
      <c r="I18" s="34">
        <f t="shared" si="1"/>
        <v>-0.61486486486486491</v>
      </c>
      <c r="J18" s="33">
        <f t="shared" si="2"/>
        <v>41</v>
      </c>
      <c r="K18" s="33">
        <f t="shared" si="3"/>
        <v>-273</v>
      </c>
      <c r="L18" s="34">
        <f t="shared" si="4"/>
        <v>0.15559599636032756</v>
      </c>
      <c r="M18" s="34">
        <f t="shared" si="5"/>
        <v>0.15559599636032756</v>
      </c>
      <c r="N18" s="33">
        <v>431</v>
      </c>
      <c r="O18" s="33">
        <v>9</v>
      </c>
      <c r="P18" s="33">
        <v>117</v>
      </c>
      <c r="Q18" s="33">
        <v>163</v>
      </c>
      <c r="R18" s="33">
        <v>212</v>
      </c>
      <c r="S18" s="34">
        <f t="shared" si="6"/>
        <v>0.30061349693251538</v>
      </c>
      <c r="T18" s="34">
        <f t="shared" si="7"/>
        <v>-0.50812064965197212</v>
      </c>
      <c r="U18" s="33">
        <f t="shared" si="8"/>
        <v>49</v>
      </c>
      <c r="V18" s="33">
        <f t="shared" si="9"/>
        <v>-219</v>
      </c>
      <c r="W18" s="34">
        <f t="shared" si="10"/>
        <v>0.17785234899328858</v>
      </c>
      <c r="X18" s="34">
        <f t="shared" si="11"/>
        <v>0.17785234899328858</v>
      </c>
    </row>
    <row r="19" spans="1:24" x14ac:dyDescent="0.25">
      <c r="B19" s="66" t="s">
        <v>101</v>
      </c>
      <c r="C19" s="67">
        <v>388</v>
      </c>
      <c r="D19" s="67">
        <v>388</v>
      </c>
      <c r="E19" s="67">
        <v>173</v>
      </c>
      <c r="F19" s="67">
        <v>195</v>
      </c>
      <c r="G19" s="67">
        <v>293</v>
      </c>
      <c r="H19" s="68">
        <f t="shared" si="0"/>
        <v>0.50256410256410255</v>
      </c>
      <c r="I19" s="68">
        <f t="shared" si="1"/>
        <v>-0.24484536082474229</v>
      </c>
      <c r="J19" s="67">
        <f t="shared" si="2"/>
        <v>98</v>
      </c>
      <c r="K19" s="67">
        <f t="shared" si="3"/>
        <v>-95</v>
      </c>
      <c r="L19" s="68">
        <f t="shared" si="4"/>
        <v>0.26660600545950863</v>
      </c>
      <c r="M19" s="68">
        <f>G19/$G$19</f>
        <v>1</v>
      </c>
      <c r="N19" s="67">
        <v>380</v>
      </c>
      <c r="O19" s="67">
        <v>9</v>
      </c>
      <c r="P19" s="67">
        <v>136</v>
      </c>
      <c r="Q19" s="67">
        <v>289</v>
      </c>
      <c r="R19" s="67">
        <v>302</v>
      </c>
      <c r="S19" s="68">
        <f t="shared" si="6"/>
        <v>4.4982698961937739E-2</v>
      </c>
      <c r="T19" s="68">
        <f t="shared" si="7"/>
        <v>-0.20526315789473681</v>
      </c>
      <c r="U19" s="67">
        <f t="shared" si="8"/>
        <v>13</v>
      </c>
      <c r="V19" s="67">
        <f t="shared" si="9"/>
        <v>-78</v>
      </c>
      <c r="W19" s="68">
        <f t="shared" si="10"/>
        <v>0.25335570469798657</v>
      </c>
      <c r="X19" s="68">
        <f>R19/$R$19</f>
        <v>1</v>
      </c>
    </row>
    <row r="20" spans="1:24" x14ac:dyDescent="0.25">
      <c r="B20" s="69" t="s">
        <v>99</v>
      </c>
      <c r="C20" s="70">
        <v>229</v>
      </c>
      <c r="D20" s="70">
        <v>230</v>
      </c>
      <c r="E20" s="70">
        <v>104</v>
      </c>
      <c r="F20" s="70">
        <v>124</v>
      </c>
      <c r="G20" s="70">
        <v>194</v>
      </c>
      <c r="H20" s="71">
        <f t="shared" si="0"/>
        <v>0.56451612903225801</v>
      </c>
      <c r="I20" s="71">
        <f t="shared" si="1"/>
        <v>-0.15652173913043477</v>
      </c>
      <c r="J20" s="70">
        <f t="shared" si="2"/>
        <v>70</v>
      </c>
      <c r="K20" s="70">
        <f t="shared" si="3"/>
        <v>-36</v>
      </c>
      <c r="L20" s="71">
        <f t="shared" si="4"/>
        <v>0.17652411282984531</v>
      </c>
      <c r="M20" s="71">
        <f t="shared" ref="M20:M31" si="12">G20/$G$19</f>
        <v>0.66211604095563137</v>
      </c>
      <c r="N20" s="70">
        <v>226</v>
      </c>
      <c r="O20" s="70">
        <v>0</v>
      </c>
      <c r="P20" s="70">
        <v>78</v>
      </c>
      <c r="Q20" s="70">
        <v>191</v>
      </c>
      <c r="R20" s="70">
        <v>194</v>
      </c>
      <c r="S20" s="71">
        <f t="shared" si="6"/>
        <v>1.5706806282722585E-2</v>
      </c>
      <c r="T20" s="71">
        <f t="shared" si="7"/>
        <v>-0.1415929203539823</v>
      </c>
      <c r="U20" s="70">
        <f t="shared" si="8"/>
        <v>3</v>
      </c>
      <c r="V20" s="70">
        <f t="shared" si="9"/>
        <v>-32</v>
      </c>
      <c r="W20" s="71">
        <f t="shared" si="10"/>
        <v>0.16275167785234898</v>
      </c>
      <c r="X20" s="71">
        <f t="shared" ref="X20:X31" si="13">R20/$R$19</f>
        <v>0.64238410596026485</v>
      </c>
    </row>
    <row r="21" spans="1:24" x14ac:dyDescent="0.25">
      <c r="B21" s="72" t="s">
        <v>109</v>
      </c>
      <c r="C21" s="41">
        <v>25</v>
      </c>
      <c r="D21" s="41">
        <v>26</v>
      </c>
      <c r="E21" s="41">
        <v>0</v>
      </c>
      <c r="F21" s="41">
        <v>22</v>
      </c>
      <c r="G21" s="41">
        <v>29</v>
      </c>
      <c r="H21" s="42">
        <f t="shared" si="0"/>
        <v>0.31818181818181812</v>
      </c>
      <c r="I21" s="42">
        <f t="shared" si="1"/>
        <v>0.11538461538461542</v>
      </c>
      <c r="J21" s="41">
        <f t="shared" si="2"/>
        <v>7</v>
      </c>
      <c r="K21" s="41">
        <f t="shared" si="3"/>
        <v>3</v>
      </c>
      <c r="L21" s="42">
        <f t="shared" si="4"/>
        <v>2.6387625113739762E-2</v>
      </c>
      <c r="M21" s="42">
        <f t="shared" si="12"/>
        <v>9.8976109215017066E-2</v>
      </c>
      <c r="N21" s="41">
        <v>25</v>
      </c>
      <c r="O21" s="41">
        <v>0</v>
      </c>
      <c r="P21" s="41">
        <v>17</v>
      </c>
      <c r="Q21" s="41">
        <v>27</v>
      </c>
      <c r="R21" s="41">
        <v>26</v>
      </c>
      <c r="S21" s="42">
        <f t="shared" si="6"/>
        <v>-3.703703703703709E-2</v>
      </c>
      <c r="T21" s="42">
        <f t="shared" si="7"/>
        <v>4.0000000000000036E-2</v>
      </c>
      <c r="U21" s="41">
        <f t="shared" si="8"/>
        <v>-1</v>
      </c>
      <c r="V21" s="41">
        <f t="shared" si="9"/>
        <v>1</v>
      </c>
      <c r="W21" s="42">
        <f t="shared" si="10"/>
        <v>2.1812080536912751E-2</v>
      </c>
      <c r="X21" s="42">
        <f t="shared" si="13"/>
        <v>8.6092715231788075E-2</v>
      </c>
    </row>
    <row r="22" spans="1:24" x14ac:dyDescent="0.25">
      <c r="B22" s="72" t="s">
        <v>110</v>
      </c>
      <c r="C22" s="41">
        <v>96</v>
      </c>
      <c r="D22" s="41">
        <v>98</v>
      </c>
      <c r="E22" s="41">
        <v>0</v>
      </c>
      <c r="F22" s="41">
        <v>62</v>
      </c>
      <c r="G22" s="41">
        <v>99</v>
      </c>
      <c r="H22" s="42">
        <f t="shared" si="0"/>
        <v>0.59677419354838701</v>
      </c>
      <c r="I22" s="42">
        <f t="shared" si="1"/>
        <v>1.0204081632652962E-2</v>
      </c>
      <c r="J22" s="41">
        <f t="shared" si="2"/>
        <v>37</v>
      </c>
      <c r="K22" s="41">
        <f t="shared" si="3"/>
        <v>1</v>
      </c>
      <c r="L22" s="42">
        <f t="shared" si="4"/>
        <v>9.0081892629663332E-2</v>
      </c>
      <c r="M22" s="42">
        <f t="shared" si="12"/>
        <v>0.33788395904436858</v>
      </c>
      <c r="N22" s="41">
        <v>95</v>
      </c>
      <c r="O22" s="41">
        <v>0</v>
      </c>
      <c r="P22" s="41">
        <v>34</v>
      </c>
      <c r="Q22" s="41">
        <v>99</v>
      </c>
      <c r="R22" s="41">
        <v>103</v>
      </c>
      <c r="S22" s="42">
        <f t="shared" si="6"/>
        <v>4.0404040404040442E-2</v>
      </c>
      <c r="T22" s="42">
        <f t="shared" si="7"/>
        <v>8.4210526315789513E-2</v>
      </c>
      <c r="U22" s="41">
        <f t="shared" si="8"/>
        <v>4</v>
      </c>
      <c r="V22" s="41">
        <f t="shared" si="9"/>
        <v>8</v>
      </c>
      <c r="W22" s="42">
        <f t="shared" si="10"/>
        <v>8.6409395973154363E-2</v>
      </c>
      <c r="X22" s="42">
        <f t="shared" si="13"/>
        <v>0.34105960264900664</v>
      </c>
    </row>
    <row r="23" spans="1:24" x14ac:dyDescent="0.25">
      <c r="B23" s="72" t="s">
        <v>111</v>
      </c>
      <c r="C23" s="41">
        <v>51</v>
      </c>
      <c r="D23" s="41">
        <v>53</v>
      </c>
      <c r="E23" s="41">
        <v>0</v>
      </c>
      <c r="F23" s="41">
        <v>31</v>
      </c>
      <c r="G23" s="41">
        <v>44</v>
      </c>
      <c r="H23" s="42">
        <f t="shared" si="0"/>
        <v>0.41935483870967749</v>
      </c>
      <c r="I23" s="42">
        <f t="shared" si="1"/>
        <v>-0.16981132075471694</v>
      </c>
      <c r="J23" s="41">
        <f t="shared" si="2"/>
        <v>13</v>
      </c>
      <c r="K23" s="41">
        <f t="shared" si="3"/>
        <v>-9</v>
      </c>
      <c r="L23" s="42">
        <f t="shared" si="4"/>
        <v>4.0036396724294813E-2</v>
      </c>
      <c r="M23" s="42">
        <f t="shared" si="12"/>
        <v>0.15017064846416384</v>
      </c>
      <c r="N23" s="41">
        <v>52</v>
      </c>
      <c r="O23" s="41">
        <v>0</v>
      </c>
      <c r="P23" s="41">
        <v>19</v>
      </c>
      <c r="Q23" s="41">
        <v>42</v>
      </c>
      <c r="R23" s="41">
        <v>41</v>
      </c>
      <c r="S23" s="42">
        <f t="shared" si="6"/>
        <v>-2.3809523809523836E-2</v>
      </c>
      <c r="T23" s="42">
        <f t="shared" si="7"/>
        <v>-0.21153846153846156</v>
      </c>
      <c r="U23" s="41">
        <f t="shared" si="8"/>
        <v>-1</v>
      </c>
      <c r="V23" s="41">
        <f t="shared" si="9"/>
        <v>-11</v>
      </c>
      <c r="W23" s="42">
        <f t="shared" si="10"/>
        <v>3.4395973154362415E-2</v>
      </c>
      <c r="X23" s="42">
        <f t="shared" si="13"/>
        <v>0.13576158940397351</v>
      </c>
    </row>
    <row r="24" spans="1:24" x14ac:dyDescent="0.25">
      <c r="B24" s="72" t="s">
        <v>112</v>
      </c>
      <c r="C24" s="41">
        <v>24</v>
      </c>
      <c r="D24" s="41">
        <v>22</v>
      </c>
      <c r="E24" s="41">
        <v>0</v>
      </c>
      <c r="F24" s="41">
        <v>4</v>
      </c>
      <c r="G24" s="41">
        <v>12</v>
      </c>
      <c r="H24" s="42">
        <f t="shared" si="0"/>
        <v>2</v>
      </c>
      <c r="I24" s="42">
        <f t="shared" si="1"/>
        <v>-0.45454545454545459</v>
      </c>
      <c r="J24" s="41">
        <f t="shared" si="2"/>
        <v>8</v>
      </c>
      <c r="K24" s="41">
        <f t="shared" si="3"/>
        <v>-10</v>
      </c>
      <c r="L24" s="42">
        <f t="shared" si="4"/>
        <v>1.0919017288444041E-2</v>
      </c>
      <c r="M24" s="42">
        <f t="shared" si="12"/>
        <v>4.0955631399317405E-2</v>
      </c>
      <c r="N24" s="41">
        <v>22</v>
      </c>
      <c r="O24" s="41">
        <v>0</v>
      </c>
      <c r="P24" s="41">
        <v>2</v>
      </c>
      <c r="Q24" s="41">
        <v>13</v>
      </c>
      <c r="R24" s="41">
        <v>14</v>
      </c>
      <c r="S24" s="42">
        <f t="shared" si="6"/>
        <v>7.6923076923076872E-2</v>
      </c>
      <c r="T24" s="42">
        <f t="shared" si="7"/>
        <v>-0.36363636363636365</v>
      </c>
      <c r="U24" s="41">
        <f t="shared" si="8"/>
        <v>1</v>
      </c>
      <c r="V24" s="41">
        <f t="shared" si="9"/>
        <v>-8</v>
      </c>
      <c r="W24" s="42">
        <f t="shared" si="10"/>
        <v>1.1744966442953021E-2</v>
      </c>
      <c r="X24" s="42">
        <f t="shared" si="13"/>
        <v>4.6357615894039736E-2</v>
      </c>
    </row>
    <row r="25" spans="1:24" x14ac:dyDescent="0.25">
      <c r="B25" s="72" t="s">
        <v>113</v>
      </c>
      <c r="C25" s="41">
        <v>33</v>
      </c>
      <c r="D25" s="41">
        <v>32</v>
      </c>
      <c r="E25" s="41">
        <v>0</v>
      </c>
      <c r="F25" s="41">
        <v>6</v>
      </c>
      <c r="G25" s="41">
        <v>9</v>
      </c>
      <c r="H25" s="42">
        <f t="shared" si="0"/>
        <v>0.5</v>
      </c>
      <c r="I25" s="42">
        <f t="shared" si="1"/>
        <v>-0.71875</v>
      </c>
      <c r="J25" s="41">
        <f t="shared" si="2"/>
        <v>3</v>
      </c>
      <c r="K25" s="41">
        <f t="shared" si="3"/>
        <v>-23</v>
      </c>
      <c r="L25" s="42">
        <f t="shared" si="4"/>
        <v>8.1892629663330302E-3</v>
      </c>
      <c r="M25" s="42">
        <f t="shared" si="12"/>
        <v>3.0716723549488054E-2</v>
      </c>
      <c r="N25" s="41">
        <v>32</v>
      </c>
      <c r="O25" s="41">
        <v>0</v>
      </c>
      <c r="P25" s="41">
        <v>6</v>
      </c>
      <c r="Q25" s="41">
        <v>10</v>
      </c>
      <c r="R25" s="41">
        <v>10</v>
      </c>
      <c r="S25" s="42">
        <f t="shared" si="6"/>
        <v>0</v>
      </c>
      <c r="T25" s="42">
        <f t="shared" si="7"/>
        <v>-0.6875</v>
      </c>
      <c r="U25" s="41">
        <f t="shared" si="8"/>
        <v>0</v>
      </c>
      <c r="V25" s="41">
        <f t="shared" si="9"/>
        <v>-22</v>
      </c>
      <c r="W25" s="42">
        <f t="shared" si="10"/>
        <v>8.389261744966443E-3</v>
      </c>
      <c r="X25" s="42">
        <f t="shared" si="13"/>
        <v>3.3112582781456956E-2</v>
      </c>
    </row>
    <row r="26" spans="1:24" x14ac:dyDescent="0.25">
      <c r="B26" s="69" t="s">
        <v>100</v>
      </c>
      <c r="C26" s="70">
        <v>159</v>
      </c>
      <c r="D26" s="70">
        <v>158</v>
      </c>
      <c r="E26" s="70">
        <v>70</v>
      </c>
      <c r="F26" s="70">
        <v>71</v>
      </c>
      <c r="G26" s="70">
        <v>100</v>
      </c>
      <c r="H26" s="71">
        <f t="shared" si="0"/>
        <v>0.40845070422535201</v>
      </c>
      <c r="I26" s="71">
        <f t="shared" si="1"/>
        <v>-0.36708860759493667</v>
      </c>
      <c r="J26" s="70">
        <f t="shared" si="2"/>
        <v>29</v>
      </c>
      <c r="K26" s="70">
        <f t="shared" si="3"/>
        <v>-58</v>
      </c>
      <c r="L26" s="71">
        <f t="shared" si="4"/>
        <v>9.0991810737033663E-2</v>
      </c>
      <c r="M26" s="71">
        <f t="shared" si="12"/>
        <v>0.34129692832764508</v>
      </c>
      <c r="N26" s="70">
        <v>154</v>
      </c>
      <c r="O26" s="70">
        <v>0</v>
      </c>
      <c r="P26" s="70">
        <v>58</v>
      </c>
      <c r="Q26" s="70">
        <v>98</v>
      </c>
      <c r="R26" s="70">
        <v>108</v>
      </c>
      <c r="S26" s="71">
        <f t="shared" si="6"/>
        <v>0.1020408163265305</v>
      </c>
      <c r="T26" s="71">
        <f t="shared" si="7"/>
        <v>-0.29870129870129869</v>
      </c>
      <c r="U26" s="70">
        <f t="shared" si="8"/>
        <v>10</v>
      </c>
      <c r="V26" s="70">
        <f t="shared" si="9"/>
        <v>-46</v>
      </c>
      <c r="W26" s="71">
        <f t="shared" si="10"/>
        <v>9.0604026845637578E-2</v>
      </c>
      <c r="X26" s="71">
        <f t="shared" si="13"/>
        <v>0.35761589403973509</v>
      </c>
    </row>
    <row r="27" spans="1:24" x14ac:dyDescent="0.25">
      <c r="B27" s="72" t="s">
        <v>114</v>
      </c>
      <c r="C27" s="41">
        <v>4</v>
      </c>
      <c r="D27" s="41">
        <v>5</v>
      </c>
      <c r="E27" s="41">
        <v>4</v>
      </c>
      <c r="F27" s="41">
        <v>4</v>
      </c>
      <c r="G27" s="41">
        <v>5</v>
      </c>
      <c r="H27" s="42">
        <f t="shared" si="0"/>
        <v>0.25</v>
      </c>
      <c r="I27" s="42">
        <f t="shared" si="1"/>
        <v>0</v>
      </c>
      <c r="J27" s="41">
        <f t="shared" si="2"/>
        <v>1</v>
      </c>
      <c r="K27" s="41">
        <f t="shared" si="3"/>
        <v>0</v>
      </c>
      <c r="L27" s="42">
        <f t="shared" si="4"/>
        <v>4.549590536851683E-3</v>
      </c>
      <c r="M27" s="42">
        <f t="shared" si="12"/>
        <v>1.7064846416382253E-2</v>
      </c>
      <c r="N27" s="41">
        <v>5</v>
      </c>
      <c r="O27" s="41">
        <v>0</v>
      </c>
      <c r="P27" s="41">
        <v>3</v>
      </c>
      <c r="Q27" s="41">
        <v>5</v>
      </c>
      <c r="R27" s="41">
        <v>5</v>
      </c>
      <c r="S27" s="42">
        <f t="shared" si="6"/>
        <v>0</v>
      </c>
      <c r="T27" s="42">
        <f t="shared" si="7"/>
        <v>0</v>
      </c>
      <c r="U27" s="41">
        <f t="shared" si="8"/>
        <v>0</v>
      </c>
      <c r="V27" s="41">
        <f t="shared" si="9"/>
        <v>0</v>
      </c>
      <c r="W27" s="42">
        <f t="shared" si="10"/>
        <v>4.1946308724832215E-3</v>
      </c>
      <c r="X27" s="42">
        <f t="shared" si="13"/>
        <v>1.6556291390728478E-2</v>
      </c>
    </row>
    <row r="28" spans="1:24" x14ac:dyDescent="0.25">
      <c r="B28" s="72" t="s">
        <v>115</v>
      </c>
      <c r="C28" s="41">
        <v>156</v>
      </c>
      <c r="D28" s="41">
        <v>153</v>
      </c>
      <c r="E28" s="41">
        <v>66</v>
      </c>
      <c r="F28" s="41">
        <v>67</v>
      </c>
      <c r="G28" s="41">
        <v>95</v>
      </c>
      <c r="H28" s="42">
        <f t="shared" si="0"/>
        <v>0.41791044776119413</v>
      </c>
      <c r="I28" s="42">
        <f t="shared" si="1"/>
        <v>-0.37908496732026142</v>
      </c>
      <c r="J28" s="41">
        <f t="shared" si="2"/>
        <v>28</v>
      </c>
      <c r="K28" s="41">
        <f t="shared" si="3"/>
        <v>-58</v>
      </c>
      <c r="L28" s="42">
        <f t="shared" si="4"/>
        <v>8.6442220200181982E-2</v>
      </c>
      <c r="M28" s="42">
        <f t="shared" si="12"/>
        <v>0.32423208191126279</v>
      </c>
      <c r="N28" s="41">
        <v>149</v>
      </c>
      <c r="O28" s="41">
        <v>0</v>
      </c>
      <c r="P28" s="41">
        <v>55</v>
      </c>
      <c r="Q28" s="41">
        <v>93</v>
      </c>
      <c r="R28" s="41">
        <v>103</v>
      </c>
      <c r="S28" s="42">
        <f t="shared" si="6"/>
        <v>0.10752688172043001</v>
      </c>
      <c r="T28" s="42">
        <f t="shared" si="7"/>
        <v>-0.3087248322147651</v>
      </c>
      <c r="U28" s="41">
        <f t="shared" si="8"/>
        <v>10</v>
      </c>
      <c r="V28" s="41">
        <f t="shared" si="9"/>
        <v>-46</v>
      </c>
      <c r="W28" s="42">
        <f t="shared" si="10"/>
        <v>8.6409395973154363E-2</v>
      </c>
      <c r="X28" s="42">
        <f t="shared" si="13"/>
        <v>0.34105960264900664</v>
      </c>
    </row>
    <row r="29" spans="1:24" x14ac:dyDescent="0.25">
      <c r="B29" s="72" t="s">
        <v>116</v>
      </c>
      <c r="C29" s="41">
        <v>63</v>
      </c>
      <c r="D29" s="41">
        <v>62</v>
      </c>
      <c r="E29" s="41">
        <v>0</v>
      </c>
      <c r="F29" s="41">
        <v>34</v>
      </c>
      <c r="G29" s="41">
        <v>49</v>
      </c>
      <c r="H29" s="42">
        <f t="shared" si="0"/>
        <v>0.44117647058823528</v>
      </c>
      <c r="I29" s="42">
        <f t="shared" si="1"/>
        <v>-0.20967741935483875</v>
      </c>
      <c r="J29" s="41">
        <f t="shared" si="2"/>
        <v>15</v>
      </c>
      <c r="K29" s="41">
        <f t="shared" si="3"/>
        <v>-13</v>
      </c>
      <c r="L29" s="42">
        <f t="shared" si="4"/>
        <v>4.4585987261146494E-2</v>
      </c>
      <c r="M29" s="42">
        <f t="shared" si="12"/>
        <v>0.16723549488054607</v>
      </c>
      <c r="N29" s="41">
        <v>61</v>
      </c>
      <c r="O29" s="41">
        <v>0</v>
      </c>
      <c r="P29" s="41">
        <v>29</v>
      </c>
      <c r="Q29" s="41">
        <v>48</v>
      </c>
      <c r="R29" s="41">
        <v>53</v>
      </c>
      <c r="S29" s="42">
        <f t="shared" si="6"/>
        <v>0.10416666666666674</v>
      </c>
      <c r="T29" s="42">
        <f t="shared" si="7"/>
        <v>-0.13114754098360659</v>
      </c>
      <c r="U29" s="41">
        <f t="shared" si="8"/>
        <v>5</v>
      </c>
      <c r="V29" s="41">
        <f t="shared" si="9"/>
        <v>-8</v>
      </c>
      <c r="W29" s="42">
        <f t="shared" si="10"/>
        <v>4.4463087248322146E-2</v>
      </c>
      <c r="X29" s="42">
        <f t="shared" si="13"/>
        <v>0.17549668874172186</v>
      </c>
    </row>
    <row r="30" spans="1:24" x14ac:dyDescent="0.25">
      <c r="B30" s="72" t="s">
        <v>117</v>
      </c>
      <c r="C30" s="41">
        <v>54</v>
      </c>
      <c r="D30" s="41">
        <v>52</v>
      </c>
      <c r="E30" s="41">
        <v>0</v>
      </c>
      <c r="F30" s="41">
        <v>20</v>
      </c>
      <c r="G30" s="41">
        <v>30</v>
      </c>
      <c r="H30" s="42">
        <f t="shared" si="0"/>
        <v>0.5</v>
      </c>
      <c r="I30" s="42">
        <f t="shared" si="1"/>
        <v>-0.42307692307692313</v>
      </c>
      <c r="J30" s="41">
        <f t="shared" si="2"/>
        <v>10</v>
      </c>
      <c r="K30" s="41">
        <f t="shared" si="3"/>
        <v>-22</v>
      </c>
      <c r="L30" s="42">
        <f t="shared" si="4"/>
        <v>2.7297543221110099E-2</v>
      </c>
      <c r="M30" s="42">
        <f t="shared" si="12"/>
        <v>0.10238907849829351</v>
      </c>
      <c r="N30" s="41">
        <v>51</v>
      </c>
      <c r="O30" s="41">
        <v>0</v>
      </c>
      <c r="P30" s="41">
        <v>16</v>
      </c>
      <c r="Q30" s="41">
        <v>29</v>
      </c>
      <c r="R30" s="41">
        <v>31</v>
      </c>
      <c r="S30" s="42">
        <f t="shared" si="6"/>
        <v>6.8965517241379226E-2</v>
      </c>
      <c r="T30" s="42">
        <f t="shared" si="7"/>
        <v>-0.39215686274509809</v>
      </c>
      <c r="U30" s="41">
        <f t="shared" si="8"/>
        <v>2</v>
      </c>
      <c r="V30" s="41">
        <f t="shared" si="9"/>
        <v>-20</v>
      </c>
      <c r="W30" s="42">
        <f t="shared" si="10"/>
        <v>2.6006711409395974E-2</v>
      </c>
      <c r="X30" s="42">
        <f t="shared" si="13"/>
        <v>0.10264900662251655</v>
      </c>
    </row>
    <row r="31" spans="1:24" x14ac:dyDescent="0.25">
      <c r="B31" s="72" t="s">
        <v>118</v>
      </c>
      <c r="C31" s="41">
        <v>39</v>
      </c>
      <c r="D31" s="41">
        <v>39</v>
      </c>
      <c r="E31" s="41">
        <v>0</v>
      </c>
      <c r="F31" s="41">
        <v>13</v>
      </c>
      <c r="G31" s="41">
        <v>16</v>
      </c>
      <c r="H31" s="42">
        <f t="shared" si="0"/>
        <v>0.23076923076923084</v>
      </c>
      <c r="I31" s="42">
        <f t="shared" si="1"/>
        <v>-0.58974358974358976</v>
      </c>
      <c r="J31" s="41">
        <f t="shared" si="2"/>
        <v>3</v>
      </c>
      <c r="K31" s="41">
        <f t="shared" si="3"/>
        <v>-23</v>
      </c>
      <c r="L31" s="42">
        <f t="shared" si="4"/>
        <v>1.4558689717925387E-2</v>
      </c>
      <c r="M31" s="42">
        <f t="shared" si="12"/>
        <v>5.4607508532423209E-2</v>
      </c>
      <c r="N31" s="41">
        <v>37</v>
      </c>
      <c r="O31" s="41">
        <v>0</v>
      </c>
      <c r="P31" s="41">
        <v>10</v>
      </c>
      <c r="Q31" s="41">
        <v>16</v>
      </c>
      <c r="R31" s="41">
        <v>19</v>
      </c>
      <c r="S31" s="42">
        <f t="shared" si="6"/>
        <v>0.1875</v>
      </c>
      <c r="T31" s="42">
        <f t="shared" si="7"/>
        <v>-0.48648648648648651</v>
      </c>
      <c r="U31" s="41">
        <f t="shared" si="8"/>
        <v>3</v>
      </c>
      <c r="V31" s="41">
        <f t="shared" si="9"/>
        <v>-18</v>
      </c>
      <c r="W31" s="42">
        <f t="shared" si="10"/>
        <v>1.5939597315436243E-2</v>
      </c>
      <c r="X31" s="42">
        <f t="shared" si="13"/>
        <v>6.2913907284768214E-2</v>
      </c>
    </row>
    <row r="32" spans="1:24" x14ac:dyDescent="0.25">
      <c r="B32" s="73" t="s">
        <v>102</v>
      </c>
      <c r="C32" s="67">
        <v>540</v>
      </c>
      <c r="D32" s="67">
        <v>542</v>
      </c>
      <c r="E32" s="67">
        <v>226</v>
      </c>
      <c r="F32" s="67">
        <v>261</v>
      </c>
      <c r="G32" s="67">
        <v>371</v>
      </c>
      <c r="H32" s="68">
        <f t="shared" si="0"/>
        <v>0.42145593869731801</v>
      </c>
      <c r="I32" s="68">
        <f t="shared" si="1"/>
        <v>-0.31549815498154976</v>
      </c>
      <c r="J32" s="67">
        <f t="shared" si="2"/>
        <v>110</v>
      </c>
      <c r="K32" s="67">
        <f t="shared" si="3"/>
        <v>-171</v>
      </c>
      <c r="L32" s="68">
        <f t="shared" si="4"/>
        <v>0.33757961783439489</v>
      </c>
      <c r="M32" s="68">
        <f>G32/$G$32</f>
        <v>1</v>
      </c>
      <c r="N32" s="67">
        <v>521</v>
      </c>
      <c r="O32" s="67">
        <v>16</v>
      </c>
      <c r="P32" s="67">
        <v>210</v>
      </c>
      <c r="Q32" s="67">
        <v>360</v>
      </c>
      <c r="R32" s="67">
        <v>406</v>
      </c>
      <c r="S32" s="68">
        <f t="shared" si="6"/>
        <v>0.12777777777777777</v>
      </c>
      <c r="T32" s="68">
        <f t="shared" si="7"/>
        <v>-0.22072936660268716</v>
      </c>
      <c r="U32" s="67">
        <f t="shared" si="8"/>
        <v>46</v>
      </c>
      <c r="V32" s="67">
        <f t="shared" si="9"/>
        <v>-115</v>
      </c>
      <c r="W32" s="68">
        <f t="shared" si="10"/>
        <v>0.34060402684563756</v>
      </c>
      <c r="X32" s="68">
        <f>R32/$R$32</f>
        <v>1</v>
      </c>
    </row>
    <row r="33" spans="2:24" x14ac:dyDescent="0.25">
      <c r="B33" s="74" t="s">
        <v>99</v>
      </c>
      <c r="C33" s="70">
        <v>154</v>
      </c>
      <c r="D33" s="70">
        <v>161</v>
      </c>
      <c r="E33" s="70">
        <v>84</v>
      </c>
      <c r="F33" s="70">
        <v>116</v>
      </c>
      <c r="G33" s="70">
        <v>159</v>
      </c>
      <c r="H33" s="71">
        <f t="shared" si="0"/>
        <v>0.3706896551724137</v>
      </c>
      <c r="I33" s="71">
        <f t="shared" si="1"/>
        <v>-1.2422360248447228E-2</v>
      </c>
      <c r="J33" s="70">
        <f t="shared" si="2"/>
        <v>43</v>
      </c>
      <c r="K33" s="70">
        <f t="shared" si="3"/>
        <v>-2</v>
      </c>
      <c r="L33" s="71">
        <f t="shared" si="4"/>
        <v>0.14467697907188354</v>
      </c>
      <c r="M33" s="71">
        <f t="shared" ref="M33:M44" si="14">G33/$G$32</f>
        <v>0.42857142857142855</v>
      </c>
      <c r="N33" s="70">
        <v>159</v>
      </c>
      <c r="O33" s="70">
        <v>0</v>
      </c>
      <c r="P33" s="70">
        <v>92</v>
      </c>
      <c r="Q33" s="70">
        <v>159</v>
      </c>
      <c r="R33" s="70">
        <v>161</v>
      </c>
      <c r="S33" s="71">
        <f t="shared" si="6"/>
        <v>1.2578616352201255E-2</v>
      </c>
      <c r="T33" s="71">
        <f t="shared" si="7"/>
        <v>1.2578616352201255E-2</v>
      </c>
      <c r="U33" s="70">
        <f t="shared" si="8"/>
        <v>2</v>
      </c>
      <c r="V33" s="70">
        <f t="shared" si="9"/>
        <v>2</v>
      </c>
      <c r="W33" s="71">
        <f t="shared" si="10"/>
        <v>0.13506711409395974</v>
      </c>
      <c r="X33" s="71">
        <f t="shared" ref="X33:X44" si="15">R33/$R$32</f>
        <v>0.39655172413793105</v>
      </c>
    </row>
    <row r="34" spans="2:24" x14ac:dyDescent="0.25">
      <c r="B34" s="72" t="s">
        <v>109</v>
      </c>
      <c r="C34" s="41">
        <v>12</v>
      </c>
      <c r="D34" s="41">
        <v>13</v>
      </c>
      <c r="E34" s="41">
        <v>0</v>
      </c>
      <c r="F34" s="41">
        <v>13</v>
      </c>
      <c r="G34" s="41">
        <v>15</v>
      </c>
      <c r="H34" s="42">
        <f t="shared" si="0"/>
        <v>0.15384615384615374</v>
      </c>
      <c r="I34" s="42">
        <f t="shared" si="1"/>
        <v>0.15384615384615374</v>
      </c>
      <c r="J34" s="41">
        <f t="shared" si="2"/>
        <v>2</v>
      </c>
      <c r="K34" s="41">
        <f t="shared" si="3"/>
        <v>2</v>
      </c>
      <c r="L34" s="42">
        <f t="shared" si="4"/>
        <v>1.364877161055505E-2</v>
      </c>
      <c r="M34" s="42">
        <f t="shared" si="14"/>
        <v>4.0431266846361183E-2</v>
      </c>
      <c r="N34" s="41">
        <v>12</v>
      </c>
      <c r="O34" s="41">
        <v>0</v>
      </c>
      <c r="P34" s="41">
        <v>12</v>
      </c>
      <c r="Q34" s="41">
        <v>15</v>
      </c>
      <c r="R34" s="41">
        <v>17</v>
      </c>
      <c r="S34" s="42">
        <f t="shared" si="6"/>
        <v>0.1333333333333333</v>
      </c>
      <c r="T34" s="42">
        <f t="shared" si="7"/>
        <v>0.41666666666666674</v>
      </c>
      <c r="U34" s="41">
        <f t="shared" si="8"/>
        <v>2</v>
      </c>
      <c r="V34" s="41">
        <f t="shared" si="9"/>
        <v>5</v>
      </c>
      <c r="W34" s="42">
        <f t="shared" si="10"/>
        <v>1.4261744966442953E-2</v>
      </c>
      <c r="X34" s="42">
        <f t="shared" si="15"/>
        <v>4.1871921182266007E-2</v>
      </c>
    </row>
    <row r="35" spans="2:24" x14ac:dyDescent="0.25">
      <c r="B35" s="72" t="s">
        <v>110</v>
      </c>
      <c r="C35" s="41">
        <v>61</v>
      </c>
      <c r="D35" s="41">
        <v>69</v>
      </c>
      <c r="E35" s="41">
        <v>0</v>
      </c>
      <c r="F35" s="41">
        <v>52</v>
      </c>
      <c r="G35" s="41">
        <v>72</v>
      </c>
      <c r="H35" s="42">
        <f t="shared" si="0"/>
        <v>0.38461538461538458</v>
      </c>
      <c r="I35" s="42">
        <f t="shared" si="1"/>
        <v>4.3478260869565188E-2</v>
      </c>
      <c r="J35" s="41">
        <f t="shared" si="2"/>
        <v>20</v>
      </c>
      <c r="K35" s="41">
        <f t="shared" si="3"/>
        <v>3</v>
      </c>
      <c r="L35" s="42">
        <f t="shared" si="4"/>
        <v>6.5514103730664242E-2</v>
      </c>
      <c r="M35" s="42">
        <f t="shared" si="14"/>
        <v>0.19407008086253369</v>
      </c>
      <c r="N35" s="41">
        <v>69</v>
      </c>
      <c r="O35" s="41">
        <v>0</v>
      </c>
      <c r="P35" s="41">
        <v>38</v>
      </c>
      <c r="Q35" s="41">
        <v>72</v>
      </c>
      <c r="R35" s="41">
        <v>70</v>
      </c>
      <c r="S35" s="42">
        <f t="shared" si="6"/>
        <v>-2.777777777777779E-2</v>
      </c>
      <c r="T35" s="42">
        <f t="shared" si="7"/>
        <v>1.449275362318847E-2</v>
      </c>
      <c r="U35" s="41">
        <f t="shared" si="8"/>
        <v>-2</v>
      </c>
      <c r="V35" s="41">
        <f t="shared" si="9"/>
        <v>1</v>
      </c>
      <c r="W35" s="42">
        <f t="shared" si="10"/>
        <v>5.8724832214765099E-2</v>
      </c>
      <c r="X35" s="42">
        <f t="shared" si="15"/>
        <v>0.17241379310344829</v>
      </c>
    </row>
    <row r="36" spans="2:24" x14ac:dyDescent="0.25">
      <c r="B36" s="72" t="s">
        <v>111</v>
      </c>
      <c r="C36" s="41">
        <v>44</v>
      </c>
      <c r="D36" s="41">
        <v>43</v>
      </c>
      <c r="E36" s="41">
        <v>0</v>
      </c>
      <c r="F36" s="41">
        <v>34</v>
      </c>
      <c r="G36" s="41">
        <v>48</v>
      </c>
      <c r="H36" s="42">
        <f t="shared" si="0"/>
        <v>0.41176470588235303</v>
      </c>
      <c r="I36" s="42">
        <f t="shared" si="1"/>
        <v>0.11627906976744184</v>
      </c>
      <c r="J36" s="41">
        <f t="shared" si="2"/>
        <v>14</v>
      </c>
      <c r="K36" s="41">
        <f t="shared" si="3"/>
        <v>5</v>
      </c>
      <c r="L36" s="42">
        <f t="shared" si="4"/>
        <v>4.3676069153776163E-2</v>
      </c>
      <c r="M36" s="42">
        <f t="shared" si="14"/>
        <v>0.1293800539083558</v>
      </c>
      <c r="N36" s="41">
        <v>41</v>
      </c>
      <c r="O36" s="41">
        <v>0</v>
      </c>
      <c r="P36" s="41">
        <v>27</v>
      </c>
      <c r="Q36" s="41">
        <v>47</v>
      </c>
      <c r="R36" s="41">
        <v>48</v>
      </c>
      <c r="S36" s="42">
        <f t="shared" si="6"/>
        <v>2.1276595744680771E-2</v>
      </c>
      <c r="T36" s="42">
        <f t="shared" si="7"/>
        <v>0.1707317073170731</v>
      </c>
      <c r="U36" s="41">
        <f t="shared" si="8"/>
        <v>1</v>
      </c>
      <c r="V36" s="41">
        <f t="shared" si="9"/>
        <v>7</v>
      </c>
      <c r="W36" s="42">
        <f t="shared" si="10"/>
        <v>4.0268456375838924E-2</v>
      </c>
      <c r="X36" s="42">
        <f t="shared" si="15"/>
        <v>0.11822660098522167</v>
      </c>
    </row>
    <row r="37" spans="2:24" x14ac:dyDescent="0.25">
      <c r="B37" s="72" t="s">
        <v>112</v>
      </c>
      <c r="C37" s="41">
        <v>18</v>
      </c>
      <c r="D37" s="41">
        <v>18</v>
      </c>
      <c r="E37" s="41">
        <v>0</v>
      </c>
      <c r="F37" s="41">
        <v>12</v>
      </c>
      <c r="G37" s="41">
        <v>13</v>
      </c>
      <c r="H37" s="42">
        <f t="shared" si="0"/>
        <v>8.3333333333333259E-2</v>
      </c>
      <c r="I37" s="42">
        <f t="shared" si="1"/>
        <v>-0.27777777777777779</v>
      </c>
      <c r="J37" s="41">
        <f t="shared" si="2"/>
        <v>1</v>
      </c>
      <c r="K37" s="41">
        <f t="shared" si="3"/>
        <v>-5</v>
      </c>
      <c r="L37" s="42">
        <f t="shared" si="4"/>
        <v>1.1828935395814377E-2</v>
      </c>
      <c r="M37" s="42">
        <f t="shared" si="14"/>
        <v>3.5040431266846361E-2</v>
      </c>
      <c r="N37" s="41">
        <v>19</v>
      </c>
      <c r="O37" s="41">
        <v>0</v>
      </c>
      <c r="P37" s="41">
        <v>11</v>
      </c>
      <c r="Q37" s="41">
        <v>13</v>
      </c>
      <c r="R37" s="41">
        <v>14</v>
      </c>
      <c r="S37" s="42">
        <f t="shared" si="6"/>
        <v>7.6923076923076872E-2</v>
      </c>
      <c r="T37" s="42">
        <f t="shared" si="7"/>
        <v>-0.26315789473684215</v>
      </c>
      <c r="U37" s="41">
        <f t="shared" si="8"/>
        <v>1</v>
      </c>
      <c r="V37" s="41">
        <f t="shared" si="9"/>
        <v>-5</v>
      </c>
      <c r="W37" s="42">
        <f t="shared" si="10"/>
        <v>1.1744966442953021E-2</v>
      </c>
      <c r="X37" s="42">
        <f t="shared" si="15"/>
        <v>3.4482758620689655E-2</v>
      </c>
    </row>
    <row r="38" spans="2:24" x14ac:dyDescent="0.25">
      <c r="B38" s="72" t="s">
        <v>113</v>
      </c>
      <c r="C38" s="41">
        <v>19</v>
      </c>
      <c r="D38" s="41">
        <v>18</v>
      </c>
      <c r="E38" s="41">
        <v>0</v>
      </c>
      <c r="F38" s="41">
        <v>5</v>
      </c>
      <c r="G38" s="41">
        <v>12</v>
      </c>
      <c r="H38" s="42">
        <f t="shared" si="0"/>
        <v>1.4</v>
      </c>
      <c r="I38" s="42">
        <f t="shared" si="1"/>
        <v>-0.33333333333333337</v>
      </c>
      <c r="J38" s="41">
        <f t="shared" si="2"/>
        <v>7</v>
      </c>
      <c r="K38" s="41">
        <f t="shared" si="3"/>
        <v>-6</v>
      </c>
      <c r="L38" s="42">
        <f t="shared" si="4"/>
        <v>1.0919017288444041E-2</v>
      </c>
      <c r="M38" s="42">
        <f t="shared" si="14"/>
        <v>3.2345013477088951E-2</v>
      </c>
      <c r="N38" s="41">
        <v>18</v>
      </c>
      <c r="O38" s="41">
        <v>0</v>
      </c>
      <c r="P38" s="41">
        <v>4</v>
      </c>
      <c r="Q38" s="41">
        <v>12</v>
      </c>
      <c r="R38" s="41">
        <v>12</v>
      </c>
      <c r="S38" s="42">
        <f t="shared" si="6"/>
        <v>0</v>
      </c>
      <c r="T38" s="42">
        <f t="shared" si="7"/>
        <v>-0.33333333333333337</v>
      </c>
      <c r="U38" s="41">
        <f t="shared" si="8"/>
        <v>0</v>
      </c>
      <c r="V38" s="41">
        <f t="shared" si="9"/>
        <v>-6</v>
      </c>
      <c r="W38" s="42">
        <f t="shared" si="10"/>
        <v>1.0067114093959731E-2</v>
      </c>
      <c r="X38" s="42">
        <f t="shared" si="15"/>
        <v>2.9556650246305417E-2</v>
      </c>
    </row>
    <row r="39" spans="2:24" x14ac:dyDescent="0.25">
      <c r="B39" s="74" t="s">
        <v>100</v>
      </c>
      <c r="C39" s="70">
        <v>386</v>
      </c>
      <c r="D39" s="70">
        <v>381</v>
      </c>
      <c r="E39" s="70">
        <v>141</v>
      </c>
      <c r="F39" s="70">
        <v>145</v>
      </c>
      <c r="G39" s="70">
        <v>212</v>
      </c>
      <c r="H39" s="71">
        <f t="shared" si="0"/>
        <v>0.46206896551724141</v>
      </c>
      <c r="I39" s="71">
        <f t="shared" si="1"/>
        <v>-0.44356955380577423</v>
      </c>
      <c r="J39" s="70">
        <f t="shared" si="2"/>
        <v>67</v>
      </c>
      <c r="K39" s="70">
        <f t="shared" si="3"/>
        <v>-169</v>
      </c>
      <c r="L39" s="71">
        <f t="shared" si="4"/>
        <v>0.19290263876251137</v>
      </c>
      <c r="M39" s="71">
        <f t="shared" si="14"/>
        <v>0.5714285714285714</v>
      </c>
      <c r="N39" s="70">
        <v>362</v>
      </c>
      <c r="O39" s="70">
        <v>0</v>
      </c>
      <c r="P39" s="70">
        <v>118</v>
      </c>
      <c r="Q39" s="70">
        <v>201</v>
      </c>
      <c r="R39" s="70">
        <v>245</v>
      </c>
      <c r="S39" s="71">
        <f t="shared" si="6"/>
        <v>0.21890547263681581</v>
      </c>
      <c r="T39" s="71">
        <f t="shared" si="7"/>
        <v>-0.32320441988950277</v>
      </c>
      <c r="U39" s="70">
        <f t="shared" si="8"/>
        <v>44</v>
      </c>
      <c r="V39" s="70">
        <f t="shared" si="9"/>
        <v>-117</v>
      </c>
      <c r="W39" s="71">
        <f t="shared" si="10"/>
        <v>0.20553691275167785</v>
      </c>
      <c r="X39" s="71">
        <f t="shared" si="15"/>
        <v>0.60344827586206895</v>
      </c>
    </row>
    <row r="40" spans="2:24" x14ac:dyDescent="0.25">
      <c r="B40" s="72" t="s">
        <v>114</v>
      </c>
      <c r="C40" s="41">
        <v>2</v>
      </c>
      <c r="D40" s="41">
        <v>4</v>
      </c>
      <c r="E40" s="41">
        <v>0</v>
      </c>
      <c r="F40" s="41">
        <v>2</v>
      </c>
      <c r="G40" s="41">
        <v>4</v>
      </c>
      <c r="H40" s="42">
        <f t="shared" si="0"/>
        <v>1</v>
      </c>
      <c r="I40" s="42">
        <f t="shared" si="1"/>
        <v>0</v>
      </c>
      <c r="J40" s="41">
        <f t="shared" si="2"/>
        <v>2</v>
      </c>
      <c r="K40" s="41">
        <f t="shared" si="3"/>
        <v>0</v>
      </c>
      <c r="L40" s="42">
        <f t="shared" si="4"/>
        <v>3.6396724294813468E-3</v>
      </c>
      <c r="M40" s="42">
        <f t="shared" si="14"/>
        <v>1.078167115902965E-2</v>
      </c>
      <c r="N40" s="41">
        <v>3</v>
      </c>
      <c r="O40" s="41">
        <v>0</v>
      </c>
      <c r="P40" s="41">
        <v>0</v>
      </c>
      <c r="Q40" s="41">
        <v>4</v>
      </c>
      <c r="R40" s="41">
        <v>6</v>
      </c>
      <c r="S40" s="42">
        <f t="shared" si="6"/>
        <v>0.5</v>
      </c>
      <c r="T40" s="42">
        <f t="shared" si="7"/>
        <v>1</v>
      </c>
      <c r="U40" s="41">
        <f t="shared" si="8"/>
        <v>2</v>
      </c>
      <c r="V40" s="41">
        <f t="shared" si="9"/>
        <v>3</v>
      </c>
      <c r="W40" s="42">
        <f t="shared" si="10"/>
        <v>5.0335570469798654E-3</v>
      </c>
      <c r="X40" s="42">
        <f t="shared" si="15"/>
        <v>1.4778325123152709E-2</v>
      </c>
    </row>
    <row r="41" spans="2:24" x14ac:dyDescent="0.25">
      <c r="B41" s="72" t="s">
        <v>115</v>
      </c>
      <c r="C41" s="41">
        <v>384</v>
      </c>
      <c r="D41" s="41">
        <v>377</v>
      </c>
      <c r="E41" s="41">
        <v>0</v>
      </c>
      <c r="F41" s="41">
        <v>143</v>
      </c>
      <c r="G41" s="41">
        <v>208</v>
      </c>
      <c r="H41" s="42">
        <f t="shared" si="0"/>
        <v>0.45454545454545459</v>
      </c>
      <c r="I41" s="42">
        <f t="shared" si="1"/>
        <v>-0.44827586206896552</v>
      </c>
      <c r="J41" s="41">
        <f t="shared" si="2"/>
        <v>65</v>
      </c>
      <c r="K41" s="41">
        <f t="shared" si="3"/>
        <v>-169</v>
      </c>
      <c r="L41" s="42">
        <f t="shared" si="4"/>
        <v>0.18926296633303002</v>
      </c>
      <c r="M41" s="42">
        <f t="shared" si="14"/>
        <v>0.56064690026954178</v>
      </c>
      <c r="N41" s="41">
        <v>359</v>
      </c>
      <c r="O41" s="41">
        <v>0</v>
      </c>
      <c r="P41" s="41">
        <v>0</v>
      </c>
      <c r="Q41" s="41">
        <v>197</v>
      </c>
      <c r="R41" s="41">
        <v>239</v>
      </c>
      <c r="S41" s="42">
        <f t="shared" si="6"/>
        <v>0.21319796954314718</v>
      </c>
      <c r="T41" s="42">
        <f t="shared" si="7"/>
        <v>-0.33426183844011137</v>
      </c>
      <c r="U41" s="41">
        <f t="shared" si="8"/>
        <v>42</v>
      </c>
      <c r="V41" s="41">
        <f t="shared" si="9"/>
        <v>-120</v>
      </c>
      <c r="W41" s="42">
        <f t="shared" si="10"/>
        <v>0.20050335570469799</v>
      </c>
      <c r="X41" s="42">
        <f t="shared" si="15"/>
        <v>0.58866995073891626</v>
      </c>
    </row>
    <row r="42" spans="2:24" x14ac:dyDescent="0.25">
      <c r="B42" s="72" t="s">
        <v>116</v>
      </c>
      <c r="C42" s="41">
        <v>29</v>
      </c>
      <c r="D42" s="41">
        <v>28</v>
      </c>
      <c r="E42" s="41">
        <v>0</v>
      </c>
      <c r="F42" s="41">
        <v>15</v>
      </c>
      <c r="G42" s="41">
        <v>26</v>
      </c>
      <c r="H42" s="42">
        <f t="shared" si="0"/>
        <v>0.73333333333333339</v>
      </c>
      <c r="I42" s="42">
        <f t="shared" si="1"/>
        <v>-7.1428571428571397E-2</v>
      </c>
      <c r="J42" s="41">
        <f t="shared" si="2"/>
        <v>11</v>
      </c>
      <c r="K42" s="41">
        <f t="shared" si="3"/>
        <v>-2</v>
      </c>
      <c r="L42" s="42">
        <f t="shared" si="4"/>
        <v>2.3657870791628753E-2</v>
      </c>
      <c r="M42" s="42">
        <f t="shared" si="14"/>
        <v>7.0080862533692723E-2</v>
      </c>
      <c r="N42" s="41">
        <v>27</v>
      </c>
      <c r="O42" s="41">
        <v>0</v>
      </c>
      <c r="P42" s="41">
        <v>0</v>
      </c>
      <c r="Q42" s="41">
        <v>25</v>
      </c>
      <c r="R42" s="41">
        <v>28</v>
      </c>
      <c r="S42" s="42">
        <f t="shared" si="6"/>
        <v>0.12000000000000011</v>
      </c>
      <c r="T42" s="42">
        <f t="shared" si="7"/>
        <v>3.7037037037036979E-2</v>
      </c>
      <c r="U42" s="41">
        <f t="shared" si="8"/>
        <v>3</v>
      </c>
      <c r="V42" s="41">
        <f t="shared" si="9"/>
        <v>1</v>
      </c>
      <c r="W42" s="42">
        <f t="shared" si="10"/>
        <v>2.3489932885906041E-2</v>
      </c>
      <c r="X42" s="42">
        <f t="shared" si="15"/>
        <v>6.8965517241379309E-2</v>
      </c>
    </row>
    <row r="43" spans="2:24" x14ac:dyDescent="0.25">
      <c r="B43" s="72" t="s">
        <v>117</v>
      </c>
      <c r="C43" s="41">
        <v>181</v>
      </c>
      <c r="D43" s="41">
        <v>177</v>
      </c>
      <c r="E43" s="41">
        <v>0</v>
      </c>
      <c r="F43" s="41">
        <v>86</v>
      </c>
      <c r="G43" s="41">
        <v>114</v>
      </c>
      <c r="H43" s="42">
        <f t="shared" si="0"/>
        <v>0.32558139534883712</v>
      </c>
      <c r="I43" s="42">
        <f t="shared" si="1"/>
        <v>-0.35593220338983056</v>
      </c>
      <c r="J43" s="41">
        <f t="shared" si="2"/>
        <v>28</v>
      </c>
      <c r="K43" s="41">
        <f t="shared" si="3"/>
        <v>-63</v>
      </c>
      <c r="L43" s="42">
        <f t="shared" si="4"/>
        <v>0.10373066424021839</v>
      </c>
      <c r="M43" s="42">
        <f t="shared" si="14"/>
        <v>0.30727762803234504</v>
      </c>
      <c r="N43" s="41">
        <v>171</v>
      </c>
      <c r="O43" s="41">
        <v>0</v>
      </c>
      <c r="P43" s="41">
        <v>0</v>
      </c>
      <c r="Q43" s="41">
        <v>109</v>
      </c>
      <c r="R43" s="41">
        <v>132</v>
      </c>
      <c r="S43" s="42">
        <f t="shared" si="6"/>
        <v>0.21100917431192667</v>
      </c>
      <c r="T43" s="42">
        <f t="shared" si="7"/>
        <v>-0.22807017543859653</v>
      </c>
      <c r="U43" s="41">
        <f t="shared" si="8"/>
        <v>23</v>
      </c>
      <c r="V43" s="41">
        <f t="shared" si="9"/>
        <v>-39</v>
      </c>
      <c r="W43" s="42">
        <f t="shared" si="10"/>
        <v>0.11073825503355705</v>
      </c>
      <c r="X43" s="42">
        <f t="shared" si="15"/>
        <v>0.3251231527093596</v>
      </c>
    </row>
    <row r="44" spans="2:24" x14ac:dyDescent="0.25">
      <c r="B44" s="72" t="s">
        <v>118</v>
      </c>
      <c r="C44" s="41">
        <v>174</v>
      </c>
      <c r="D44" s="41">
        <v>171</v>
      </c>
      <c r="E44" s="41">
        <v>0</v>
      </c>
      <c r="F44" s="41">
        <v>42</v>
      </c>
      <c r="G44" s="41">
        <v>68</v>
      </c>
      <c r="H44" s="42">
        <f t="shared" si="0"/>
        <v>0.61904761904761907</v>
      </c>
      <c r="I44" s="42">
        <f t="shared" si="1"/>
        <v>-0.60233918128654973</v>
      </c>
      <c r="J44" s="41">
        <f t="shared" si="2"/>
        <v>26</v>
      </c>
      <c r="K44" s="41">
        <f t="shared" si="3"/>
        <v>-103</v>
      </c>
      <c r="L44" s="42">
        <f t="shared" si="4"/>
        <v>6.1874431301182892E-2</v>
      </c>
      <c r="M44" s="42">
        <f t="shared" si="14"/>
        <v>0.18328840970350405</v>
      </c>
      <c r="N44" s="41">
        <v>161</v>
      </c>
      <c r="O44" s="41">
        <v>0</v>
      </c>
      <c r="P44" s="41">
        <v>0</v>
      </c>
      <c r="Q44" s="41">
        <v>63</v>
      </c>
      <c r="R44" s="41">
        <v>79</v>
      </c>
      <c r="S44" s="42">
        <f t="shared" si="6"/>
        <v>0.25396825396825395</v>
      </c>
      <c r="T44" s="42">
        <f t="shared" si="7"/>
        <v>-0.50931677018633548</v>
      </c>
      <c r="U44" s="41">
        <f t="shared" si="8"/>
        <v>16</v>
      </c>
      <c r="V44" s="41">
        <f t="shared" si="9"/>
        <v>-82</v>
      </c>
      <c r="W44" s="42">
        <f t="shared" si="10"/>
        <v>6.6275167785234901E-2</v>
      </c>
      <c r="X44" s="42">
        <f t="shared" si="15"/>
        <v>0.19458128078817735</v>
      </c>
    </row>
    <row r="45" spans="2:24" x14ac:dyDescent="0.25">
      <c r="B45" s="73" t="s">
        <v>103</v>
      </c>
      <c r="C45" s="67">
        <v>222</v>
      </c>
      <c r="D45" s="67">
        <v>220</v>
      </c>
      <c r="E45" s="67">
        <v>108</v>
      </c>
      <c r="F45" s="67">
        <v>131</v>
      </c>
      <c r="G45" s="67">
        <v>186</v>
      </c>
      <c r="H45" s="68">
        <f t="shared" si="0"/>
        <v>0.41984732824427473</v>
      </c>
      <c r="I45" s="68">
        <f t="shared" si="1"/>
        <v>-0.15454545454545454</v>
      </c>
      <c r="J45" s="67">
        <f t="shared" si="2"/>
        <v>55</v>
      </c>
      <c r="K45" s="67">
        <f t="shared" si="3"/>
        <v>-34</v>
      </c>
      <c r="L45" s="68">
        <f t="shared" si="4"/>
        <v>0.16924476797088261</v>
      </c>
      <c r="M45" s="68">
        <f>G45/$G$45</f>
        <v>1</v>
      </c>
      <c r="N45" s="67">
        <v>217</v>
      </c>
      <c r="O45" s="67">
        <v>2</v>
      </c>
      <c r="P45" s="67">
        <v>96</v>
      </c>
      <c r="Q45" s="67">
        <v>185</v>
      </c>
      <c r="R45" s="67">
        <v>192</v>
      </c>
      <c r="S45" s="68">
        <f t="shared" si="6"/>
        <v>3.7837837837837895E-2</v>
      </c>
      <c r="T45" s="68">
        <f t="shared" si="7"/>
        <v>-0.11520737327188935</v>
      </c>
      <c r="U45" s="67">
        <f t="shared" si="8"/>
        <v>7</v>
      </c>
      <c r="V45" s="67">
        <f t="shared" si="9"/>
        <v>-25</v>
      </c>
      <c r="W45" s="68">
        <f t="shared" si="10"/>
        <v>0.16107382550335569</v>
      </c>
      <c r="X45" s="68">
        <f>R45/$R$45</f>
        <v>1</v>
      </c>
    </row>
    <row r="46" spans="2:24" x14ac:dyDescent="0.25">
      <c r="B46" s="74" t="s">
        <v>99</v>
      </c>
      <c r="C46" s="70">
        <v>73</v>
      </c>
      <c r="D46" s="70">
        <v>73</v>
      </c>
      <c r="E46" s="70">
        <v>38</v>
      </c>
      <c r="F46" s="70">
        <v>49</v>
      </c>
      <c r="G46" s="70">
        <v>73</v>
      </c>
      <c r="H46" s="71">
        <f t="shared" si="0"/>
        <v>0.48979591836734704</v>
      </c>
      <c r="I46" s="71">
        <f t="shared" si="1"/>
        <v>0</v>
      </c>
      <c r="J46" s="70">
        <f t="shared" si="2"/>
        <v>24</v>
      </c>
      <c r="K46" s="70">
        <f t="shared" si="3"/>
        <v>0</v>
      </c>
      <c r="L46" s="71">
        <f t="shared" si="4"/>
        <v>6.6424021838034572E-2</v>
      </c>
      <c r="M46" s="71">
        <f t="shared" ref="M46:M58" si="16">G46/$G$45</f>
        <v>0.39247311827956988</v>
      </c>
      <c r="N46" s="70">
        <v>72</v>
      </c>
      <c r="O46" s="70">
        <v>0</v>
      </c>
      <c r="P46" s="70">
        <v>33</v>
      </c>
      <c r="Q46" s="70">
        <v>72</v>
      </c>
      <c r="R46" s="70">
        <v>77</v>
      </c>
      <c r="S46" s="71">
        <f t="shared" si="6"/>
        <v>6.944444444444442E-2</v>
      </c>
      <c r="T46" s="71">
        <f t="shared" si="7"/>
        <v>6.944444444444442E-2</v>
      </c>
      <c r="U46" s="70">
        <f t="shared" si="8"/>
        <v>5</v>
      </c>
      <c r="V46" s="70">
        <f t="shared" si="9"/>
        <v>5</v>
      </c>
      <c r="W46" s="71">
        <f t="shared" si="10"/>
        <v>6.4597315436241615E-2</v>
      </c>
      <c r="X46" s="71">
        <f t="shared" ref="X46:X58" si="17">R46/$R$45</f>
        <v>0.40104166666666669</v>
      </c>
    </row>
    <row r="47" spans="2:24" x14ac:dyDescent="0.25">
      <c r="B47" s="72" t="s">
        <v>109</v>
      </c>
      <c r="C47" s="41">
        <v>8</v>
      </c>
      <c r="D47" s="41">
        <v>9</v>
      </c>
      <c r="E47" s="41">
        <v>0</v>
      </c>
      <c r="F47" s="41">
        <v>8</v>
      </c>
      <c r="G47" s="41">
        <v>14</v>
      </c>
      <c r="H47" s="42">
        <f t="shared" si="0"/>
        <v>0.75</v>
      </c>
      <c r="I47" s="42">
        <f t="shared" si="1"/>
        <v>0.55555555555555558</v>
      </c>
      <c r="J47" s="41">
        <f t="shared" si="2"/>
        <v>6</v>
      </c>
      <c r="K47" s="41">
        <f t="shared" si="3"/>
        <v>5</v>
      </c>
      <c r="L47" s="42">
        <f t="shared" si="4"/>
        <v>1.2738853503184714E-2</v>
      </c>
      <c r="M47" s="42">
        <f t="shared" si="16"/>
        <v>7.5268817204301078E-2</v>
      </c>
      <c r="N47" s="41">
        <v>8</v>
      </c>
      <c r="O47" s="41">
        <v>0</v>
      </c>
      <c r="P47" s="41">
        <v>5</v>
      </c>
      <c r="Q47" s="41">
        <v>14</v>
      </c>
      <c r="R47" s="41">
        <v>14</v>
      </c>
      <c r="S47" s="42">
        <f t="shared" si="6"/>
        <v>0</v>
      </c>
      <c r="T47" s="42">
        <f t="shared" si="7"/>
        <v>0.75</v>
      </c>
      <c r="U47" s="41">
        <f t="shared" si="8"/>
        <v>0</v>
      </c>
      <c r="V47" s="41">
        <f t="shared" si="9"/>
        <v>6</v>
      </c>
      <c r="W47" s="42">
        <f t="shared" si="10"/>
        <v>1.1744966442953021E-2</v>
      </c>
      <c r="X47" s="42">
        <f t="shared" si="17"/>
        <v>7.2916666666666671E-2</v>
      </c>
    </row>
    <row r="48" spans="2:24" x14ac:dyDescent="0.25">
      <c r="B48" s="72" t="s">
        <v>110</v>
      </c>
      <c r="C48" s="41">
        <v>39</v>
      </c>
      <c r="D48" s="41">
        <v>38</v>
      </c>
      <c r="E48" s="41">
        <v>0</v>
      </c>
      <c r="F48" s="41">
        <v>23</v>
      </c>
      <c r="G48" s="41">
        <v>35</v>
      </c>
      <c r="H48" s="42">
        <f t="shared" si="0"/>
        <v>0.52173913043478271</v>
      </c>
      <c r="I48" s="42">
        <f t="shared" si="1"/>
        <v>-7.8947368421052655E-2</v>
      </c>
      <c r="J48" s="41">
        <f t="shared" si="2"/>
        <v>12</v>
      </c>
      <c r="K48" s="41">
        <f t="shared" si="3"/>
        <v>-3</v>
      </c>
      <c r="L48" s="42">
        <f t="shared" si="4"/>
        <v>3.1847133757961783E-2</v>
      </c>
      <c r="M48" s="42">
        <f t="shared" si="16"/>
        <v>0.18817204301075269</v>
      </c>
      <c r="N48" s="41">
        <v>37</v>
      </c>
      <c r="O48" s="41">
        <v>0</v>
      </c>
      <c r="P48" s="41">
        <v>15</v>
      </c>
      <c r="Q48" s="41">
        <v>34</v>
      </c>
      <c r="R48" s="41">
        <v>39</v>
      </c>
      <c r="S48" s="42">
        <f t="shared" si="6"/>
        <v>0.14705882352941169</v>
      </c>
      <c r="T48" s="42">
        <f t="shared" si="7"/>
        <v>5.4054054054053946E-2</v>
      </c>
      <c r="U48" s="41">
        <f t="shared" si="8"/>
        <v>5</v>
      </c>
      <c r="V48" s="41">
        <f t="shared" si="9"/>
        <v>2</v>
      </c>
      <c r="W48" s="42">
        <f t="shared" si="10"/>
        <v>3.2718120805369129E-2</v>
      </c>
      <c r="X48" s="42">
        <f t="shared" si="17"/>
        <v>0.203125</v>
      </c>
    </row>
    <row r="49" spans="2:24" x14ac:dyDescent="0.25">
      <c r="B49" s="72" t="s">
        <v>115</v>
      </c>
      <c r="C49" s="41">
        <v>26</v>
      </c>
      <c r="D49" s="41">
        <v>27</v>
      </c>
      <c r="E49" s="41">
        <v>13</v>
      </c>
      <c r="F49" s="41">
        <v>17</v>
      </c>
      <c r="G49" s="41">
        <v>24</v>
      </c>
      <c r="H49" s="42">
        <f t="shared" si="0"/>
        <v>0.41176470588235303</v>
      </c>
      <c r="I49" s="42">
        <f t="shared" si="1"/>
        <v>-0.11111111111111116</v>
      </c>
      <c r="J49" s="41">
        <f t="shared" si="2"/>
        <v>7</v>
      </c>
      <c r="K49" s="41">
        <f t="shared" si="3"/>
        <v>-3</v>
      </c>
      <c r="L49" s="42">
        <f t="shared" si="4"/>
        <v>2.1838034576888082E-2</v>
      </c>
      <c r="M49" s="42">
        <f t="shared" si="16"/>
        <v>0.12903225806451613</v>
      </c>
      <c r="N49" s="41">
        <v>27</v>
      </c>
      <c r="O49" s="41">
        <v>0</v>
      </c>
      <c r="P49" s="41">
        <v>13</v>
      </c>
      <c r="Q49" s="41">
        <v>24</v>
      </c>
      <c r="R49" s="41">
        <v>24</v>
      </c>
      <c r="S49" s="42">
        <f t="shared" si="6"/>
        <v>0</v>
      </c>
      <c r="T49" s="42">
        <f t="shared" si="7"/>
        <v>-0.11111111111111116</v>
      </c>
      <c r="U49" s="41">
        <f t="shared" si="8"/>
        <v>0</v>
      </c>
      <c r="V49" s="41">
        <f t="shared" si="9"/>
        <v>-3</v>
      </c>
      <c r="W49" s="42">
        <f t="shared" si="10"/>
        <v>2.0134228187919462E-2</v>
      </c>
      <c r="X49" s="42">
        <f t="shared" si="17"/>
        <v>0.125</v>
      </c>
    </row>
    <row r="50" spans="2:24" x14ac:dyDescent="0.25">
      <c r="B50" s="72" t="s">
        <v>111</v>
      </c>
      <c r="C50" s="41">
        <v>15</v>
      </c>
      <c r="D50" s="41">
        <v>16</v>
      </c>
      <c r="E50" s="41">
        <v>0</v>
      </c>
      <c r="F50" s="41">
        <v>11</v>
      </c>
      <c r="G50" s="41">
        <v>14</v>
      </c>
      <c r="H50" s="42">
        <f t="shared" si="0"/>
        <v>0.27272727272727271</v>
      </c>
      <c r="I50" s="42">
        <f t="shared" si="1"/>
        <v>-0.125</v>
      </c>
      <c r="J50" s="41">
        <f t="shared" si="2"/>
        <v>3</v>
      </c>
      <c r="K50" s="41">
        <f t="shared" si="3"/>
        <v>-2</v>
      </c>
      <c r="L50" s="42">
        <f t="shared" si="4"/>
        <v>1.2738853503184714E-2</v>
      </c>
      <c r="M50" s="42">
        <f t="shared" si="16"/>
        <v>7.5268817204301078E-2</v>
      </c>
      <c r="N50" s="41">
        <v>16</v>
      </c>
      <c r="O50" s="41">
        <v>0</v>
      </c>
      <c r="P50" s="41">
        <v>8</v>
      </c>
      <c r="Q50" s="41">
        <v>14</v>
      </c>
      <c r="R50" s="41">
        <v>15</v>
      </c>
      <c r="S50" s="42">
        <f t="shared" si="6"/>
        <v>7.1428571428571397E-2</v>
      </c>
      <c r="T50" s="42">
        <f t="shared" si="7"/>
        <v>-6.25E-2</v>
      </c>
      <c r="U50" s="41">
        <f t="shared" si="8"/>
        <v>1</v>
      </c>
      <c r="V50" s="41">
        <f t="shared" si="9"/>
        <v>-1</v>
      </c>
      <c r="W50" s="42">
        <f t="shared" si="10"/>
        <v>1.2583892617449664E-2</v>
      </c>
      <c r="X50" s="42">
        <f t="shared" si="17"/>
        <v>7.8125E-2</v>
      </c>
    </row>
    <row r="51" spans="2:24" x14ac:dyDescent="0.25">
      <c r="B51" s="72" t="s">
        <v>112</v>
      </c>
      <c r="C51" s="41">
        <v>6</v>
      </c>
      <c r="D51" s="41">
        <v>6</v>
      </c>
      <c r="E51" s="41">
        <v>0</v>
      </c>
      <c r="F51" s="41">
        <v>3</v>
      </c>
      <c r="G51" s="41">
        <v>5</v>
      </c>
      <c r="H51" s="42">
        <f t="shared" si="0"/>
        <v>0.66666666666666674</v>
      </c>
      <c r="I51" s="42">
        <f t="shared" si="1"/>
        <v>-0.16666666666666663</v>
      </c>
      <c r="J51" s="41">
        <f t="shared" si="2"/>
        <v>2</v>
      </c>
      <c r="K51" s="41">
        <f t="shared" si="3"/>
        <v>-1</v>
      </c>
      <c r="L51" s="42">
        <f t="shared" si="4"/>
        <v>4.549590536851683E-3</v>
      </c>
      <c r="M51" s="42">
        <f t="shared" si="16"/>
        <v>2.6881720430107527E-2</v>
      </c>
      <c r="N51" s="41">
        <v>6</v>
      </c>
      <c r="O51" s="41">
        <v>0</v>
      </c>
      <c r="P51" s="41">
        <v>2</v>
      </c>
      <c r="Q51" s="41">
        <v>5</v>
      </c>
      <c r="R51" s="41">
        <v>4</v>
      </c>
      <c r="S51" s="42">
        <f t="shared" si="6"/>
        <v>-0.19999999999999996</v>
      </c>
      <c r="T51" s="42">
        <f t="shared" si="7"/>
        <v>-0.33333333333333337</v>
      </c>
      <c r="U51" s="41">
        <f t="shared" si="8"/>
        <v>-1</v>
      </c>
      <c r="V51" s="41">
        <f t="shared" si="9"/>
        <v>-2</v>
      </c>
      <c r="W51" s="42">
        <f t="shared" si="10"/>
        <v>3.3557046979865771E-3</v>
      </c>
      <c r="X51" s="42">
        <f t="shared" si="17"/>
        <v>2.0833333333333332E-2</v>
      </c>
    </row>
    <row r="52" spans="2:24" x14ac:dyDescent="0.25">
      <c r="B52" s="72" t="s">
        <v>113</v>
      </c>
      <c r="C52" s="41">
        <v>5</v>
      </c>
      <c r="D52" s="41">
        <v>5</v>
      </c>
      <c r="E52" s="41">
        <v>0</v>
      </c>
      <c r="F52" s="41">
        <v>4</v>
      </c>
      <c r="G52" s="41">
        <v>5</v>
      </c>
      <c r="H52" s="42">
        <f t="shared" si="0"/>
        <v>0.25</v>
      </c>
      <c r="I52" s="42">
        <f t="shared" si="1"/>
        <v>0</v>
      </c>
      <c r="J52" s="41">
        <f t="shared" si="2"/>
        <v>1</v>
      </c>
      <c r="K52" s="41">
        <f t="shared" si="3"/>
        <v>0</v>
      </c>
      <c r="L52" s="42">
        <f t="shared" si="4"/>
        <v>4.549590536851683E-3</v>
      </c>
      <c r="M52" s="42">
        <f t="shared" si="16"/>
        <v>2.6881720430107527E-2</v>
      </c>
      <c r="N52" s="41">
        <v>5</v>
      </c>
      <c r="O52" s="41">
        <v>0</v>
      </c>
      <c r="P52" s="41">
        <v>3</v>
      </c>
      <c r="Q52" s="41">
        <v>5</v>
      </c>
      <c r="R52" s="41">
        <v>5</v>
      </c>
      <c r="S52" s="42">
        <f t="shared" si="6"/>
        <v>0</v>
      </c>
      <c r="T52" s="42">
        <f t="shared" si="7"/>
        <v>0</v>
      </c>
      <c r="U52" s="41">
        <f t="shared" si="8"/>
        <v>0</v>
      </c>
      <c r="V52" s="41">
        <f t="shared" si="9"/>
        <v>0</v>
      </c>
      <c r="W52" s="42">
        <f t="shared" si="10"/>
        <v>4.1946308724832215E-3</v>
      </c>
      <c r="X52" s="42">
        <f t="shared" si="17"/>
        <v>2.6041666666666668E-2</v>
      </c>
    </row>
    <row r="53" spans="2:24" x14ac:dyDescent="0.25">
      <c r="B53" s="74" t="s">
        <v>100</v>
      </c>
      <c r="C53" s="70">
        <v>149</v>
      </c>
      <c r="D53" s="70">
        <v>147</v>
      </c>
      <c r="E53" s="70">
        <v>70</v>
      </c>
      <c r="F53" s="70">
        <v>83</v>
      </c>
      <c r="G53" s="70">
        <v>113</v>
      </c>
      <c r="H53" s="71">
        <f t="shared" si="0"/>
        <v>0.36144578313253017</v>
      </c>
      <c r="I53" s="71">
        <f t="shared" si="1"/>
        <v>-0.23129251700680276</v>
      </c>
      <c r="J53" s="70">
        <f t="shared" si="2"/>
        <v>30</v>
      </c>
      <c r="K53" s="70">
        <f t="shared" si="3"/>
        <v>-34</v>
      </c>
      <c r="L53" s="71">
        <f t="shared" si="4"/>
        <v>0.10282074613284804</v>
      </c>
      <c r="M53" s="71">
        <f t="shared" si="16"/>
        <v>0.60752688172043012</v>
      </c>
      <c r="N53" s="70">
        <v>145</v>
      </c>
      <c r="O53" s="70">
        <v>0</v>
      </c>
      <c r="P53" s="70">
        <v>63</v>
      </c>
      <c r="Q53" s="70">
        <v>113</v>
      </c>
      <c r="R53" s="70">
        <v>115</v>
      </c>
      <c r="S53" s="71">
        <f t="shared" si="6"/>
        <v>1.7699115044247815E-2</v>
      </c>
      <c r="T53" s="71">
        <f t="shared" si="7"/>
        <v>-0.2068965517241379</v>
      </c>
      <c r="U53" s="70">
        <f t="shared" si="8"/>
        <v>2</v>
      </c>
      <c r="V53" s="70">
        <f t="shared" si="9"/>
        <v>-30</v>
      </c>
      <c r="W53" s="71">
        <f t="shared" si="10"/>
        <v>9.6476510067114093E-2</v>
      </c>
      <c r="X53" s="71">
        <f t="shared" si="17"/>
        <v>0.59895833333333337</v>
      </c>
    </row>
    <row r="54" spans="2:24" x14ac:dyDescent="0.25">
      <c r="B54" s="72" t="s">
        <v>114</v>
      </c>
      <c r="C54" s="41">
        <v>2</v>
      </c>
      <c r="D54" s="41">
        <v>2</v>
      </c>
      <c r="E54" s="41">
        <v>0</v>
      </c>
      <c r="F54" s="41">
        <v>2</v>
      </c>
      <c r="G54" s="41">
        <v>4</v>
      </c>
      <c r="H54" s="42">
        <f t="shared" si="0"/>
        <v>1</v>
      </c>
      <c r="I54" s="42">
        <f t="shared" si="1"/>
        <v>1</v>
      </c>
      <c r="J54" s="41">
        <f t="shared" si="2"/>
        <v>2</v>
      </c>
      <c r="K54" s="41">
        <f t="shared" si="3"/>
        <v>2</v>
      </c>
      <c r="L54" s="42">
        <f t="shared" si="4"/>
        <v>3.6396724294813468E-3</v>
      </c>
      <c r="M54" s="42">
        <f t="shared" si="16"/>
        <v>2.1505376344086023E-2</v>
      </c>
      <c r="N54" s="41">
        <v>2</v>
      </c>
      <c r="O54" s="41">
        <v>0</v>
      </c>
      <c r="P54" s="41">
        <v>2</v>
      </c>
      <c r="Q54" s="41">
        <v>4</v>
      </c>
      <c r="R54" s="41">
        <v>4</v>
      </c>
      <c r="S54" s="42">
        <f t="shared" si="6"/>
        <v>0</v>
      </c>
      <c r="T54" s="42">
        <f t="shared" si="7"/>
        <v>1</v>
      </c>
      <c r="U54" s="41">
        <f t="shared" si="8"/>
        <v>0</v>
      </c>
      <c r="V54" s="41">
        <f t="shared" si="9"/>
        <v>2</v>
      </c>
      <c r="W54" s="42">
        <f t="shared" si="10"/>
        <v>3.3557046979865771E-3</v>
      </c>
      <c r="X54" s="42">
        <f t="shared" si="17"/>
        <v>2.0833333333333332E-2</v>
      </c>
    </row>
    <row r="55" spans="2:24" x14ac:dyDescent="0.25">
      <c r="B55" s="72" t="s">
        <v>115</v>
      </c>
      <c r="C55" s="41">
        <v>147</v>
      </c>
      <c r="D55" s="41">
        <v>145</v>
      </c>
      <c r="E55" s="41">
        <v>0</v>
      </c>
      <c r="F55" s="41">
        <v>80</v>
      </c>
      <c r="G55" s="41">
        <v>109</v>
      </c>
      <c r="H55" s="42">
        <f t="shared" si="0"/>
        <v>0.36250000000000004</v>
      </c>
      <c r="I55" s="42">
        <f t="shared" si="1"/>
        <v>-0.24827586206896557</v>
      </c>
      <c r="J55" s="41">
        <f t="shared" si="2"/>
        <v>29</v>
      </c>
      <c r="K55" s="41">
        <f t="shared" si="3"/>
        <v>-36</v>
      </c>
      <c r="L55" s="42">
        <f t="shared" si="4"/>
        <v>9.9181073703366693E-2</v>
      </c>
      <c r="M55" s="42">
        <f t="shared" si="16"/>
        <v>0.58602150537634412</v>
      </c>
      <c r="N55" s="41">
        <v>143</v>
      </c>
      <c r="O55" s="41">
        <v>0</v>
      </c>
      <c r="P55" s="41">
        <v>61</v>
      </c>
      <c r="Q55" s="41">
        <v>109</v>
      </c>
      <c r="R55" s="41">
        <v>111</v>
      </c>
      <c r="S55" s="42">
        <f t="shared" si="6"/>
        <v>1.8348623853210899E-2</v>
      </c>
      <c r="T55" s="42">
        <f t="shared" si="7"/>
        <v>-0.22377622377622375</v>
      </c>
      <c r="U55" s="41">
        <f t="shared" si="8"/>
        <v>2</v>
      </c>
      <c r="V55" s="41">
        <f t="shared" si="9"/>
        <v>-32</v>
      </c>
      <c r="W55" s="42">
        <f t="shared" si="10"/>
        <v>9.3120805369127521E-2</v>
      </c>
      <c r="X55" s="42">
        <f t="shared" si="17"/>
        <v>0.578125</v>
      </c>
    </row>
    <row r="56" spans="2:24" x14ac:dyDescent="0.25">
      <c r="B56" s="72" t="s">
        <v>116</v>
      </c>
      <c r="C56" s="41">
        <v>53</v>
      </c>
      <c r="D56" s="41">
        <v>54</v>
      </c>
      <c r="E56" s="41">
        <v>0</v>
      </c>
      <c r="F56" s="41">
        <v>25</v>
      </c>
      <c r="G56" s="41">
        <v>35</v>
      </c>
      <c r="H56" s="42">
        <f t="shared" si="0"/>
        <v>0.39999999999999991</v>
      </c>
      <c r="I56" s="42">
        <f t="shared" si="1"/>
        <v>-0.35185185185185186</v>
      </c>
      <c r="J56" s="41">
        <f t="shared" si="2"/>
        <v>10</v>
      </c>
      <c r="K56" s="41">
        <f t="shared" si="3"/>
        <v>-19</v>
      </c>
      <c r="L56" s="42">
        <f t="shared" si="4"/>
        <v>3.1847133757961783E-2</v>
      </c>
      <c r="M56" s="42">
        <f t="shared" si="16"/>
        <v>0.18817204301075269</v>
      </c>
      <c r="N56" s="41">
        <v>55</v>
      </c>
      <c r="O56" s="41">
        <v>0</v>
      </c>
      <c r="P56" s="41">
        <v>18</v>
      </c>
      <c r="Q56" s="41">
        <v>35</v>
      </c>
      <c r="R56" s="41">
        <v>37</v>
      </c>
      <c r="S56" s="42">
        <f t="shared" si="6"/>
        <v>5.7142857142857162E-2</v>
      </c>
      <c r="T56" s="42">
        <f t="shared" si="7"/>
        <v>-0.32727272727272727</v>
      </c>
      <c r="U56" s="41">
        <f t="shared" si="8"/>
        <v>2</v>
      </c>
      <c r="V56" s="41">
        <f t="shared" si="9"/>
        <v>-18</v>
      </c>
      <c r="W56" s="42">
        <f t="shared" si="10"/>
        <v>3.1040268456375839E-2</v>
      </c>
      <c r="X56" s="42">
        <f t="shared" si="17"/>
        <v>0.19270833333333334</v>
      </c>
    </row>
    <row r="57" spans="2:24" x14ac:dyDescent="0.25">
      <c r="B57" s="72" t="s">
        <v>117</v>
      </c>
      <c r="C57" s="41">
        <v>69</v>
      </c>
      <c r="D57" s="41">
        <v>68</v>
      </c>
      <c r="E57" s="41">
        <v>0</v>
      </c>
      <c r="F57" s="41">
        <v>39</v>
      </c>
      <c r="G57" s="41">
        <v>54</v>
      </c>
      <c r="H57" s="42">
        <f t="shared" si="0"/>
        <v>0.38461538461538458</v>
      </c>
      <c r="I57" s="42">
        <f t="shared" si="1"/>
        <v>-0.20588235294117652</v>
      </c>
      <c r="J57" s="41">
        <f t="shared" si="2"/>
        <v>15</v>
      </c>
      <c r="K57" s="41">
        <f t="shared" si="3"/>
        <v>-14</v>
      </c>
      <c r="L57" s="42">
        <f t="shared" si="4"/>
        <v>4.9135577797998181E-2</v>
      </c>
      <c r="M57" s="42">
        <f t="shared" si="16"/>
        <v>0.29032258064516131</v>
      </c>
      <c r="N57" s="41">
        <v>66</v>
      </c>
      <c r="O57" s="41">
        <v>0</v>
      </c>
      <c r="P57" s="41">
        <v>28</v>
      </c>
      <c r="Q57" s="41">
        <v>54</v>
      </c>
      <c r="R57" s="41">
        <v>54</v>
      </c>
      <c r="S57" s="42">
        <f t="shared" si="6"/>
        <v>0</v>
      </c>
      <c r="T57" s="42">
        <f t="shared" si="7"/>
        <v>-0.18181818181818177</v>
      </c>
      <c r="U57" s="41">
        <f t="shared" si="8"/>
        <v>0</v>
      </c>
      <c r="V57" s="41">
        <f t="shared" si="9"/>
        <v>-12</v>
      </c>
      <c r="W57" s="42">
        <f t="shared" si="10"/>
        <v>4.5302013422818789E-2</v>
      </c>
      <c r="X57" s="42">
        <f t="shared" si="17"/>
        <v>0.28125</v>
      </c>
    </row>
    <row r="58" spans="2:24" x14ac:dyDescent="0.25">
      <c r="B58" s="72" t="s">
        <v>118</v>
      </c>
      <c r="C58" s="41">
        <v>25</v>
      </c>
      <c r="D58" s="41">
        <v>23</v>
      </c>
      <c r="E58" s="41">
        <v>0</v>
      </c>
      <c r="F58" s="41">
        <v>17</v>
      </c>
      <c r="G58" s="41">
        <v>20</v>
      </c>
      <c r="H58" s="42">
        <f t="shared" si="0"/>
        <v>0.17647058823529416</v>
      </c>
      <c r="I58" s="42">
        <f t="shared" si="1"/>
        <v>-0.13043478260869568</v>
      </c>
      <c r="J58" s="41">
        <f t="shared" si="2"/>
        <v>3</v>
      </c>
      <c r="K58" s="41">
        <f t="shared" si="3"/>
        <v>-3</v>
      </c>
      <c r="L58" s="42">
        <f t="shared" si="4"/>
        <v>1.8198362147406732E-2</v>
      </c>
      <c r="M58" s="42">
        <f t="shared" si="16"/>
        <v>0.10752688172043011</v>
      </c>
      <c r="N58" s="41">
        <v>22</v>
      </c>
      <c r="O58" s="41">
        <v>0</v>
      </c>
      <c r="P58" s="41">
        <v>15</v>
      </c>
      <c r="Q58" s="41">
        <v>20</v>
      </c>
      <c r="R58" s="41">
        <v>20</v>
      </c>
      <c r="S58" s="42">
        <f t="shared" si="6"/>
        <v>0</v>
      </c>
      <c r="T58" s="42">
        <f t="shared" si="7"/>
        <v>-9.0909090909090939E-2</v>
      </c>
      <c r="U58" s="41">
        <f t="shared" si="8"/>
        <v>0</v>
      </c>
      <c r="V58" s="41">
        <f t="shared" si="9"/>
        <v>-2</v>
      </c>
      <c r="W58" s="42">
        <f t="shared" si="10"/>
        <v>1.6778523489932886E-2</v>
      </c>
      <c r="X58" s="42">
        <f t="shared" si="17"/>
        <v>0.10416666666666667</v>
      </c>
    </row>
    <row r="59" spans="2:24" x14ac:dyDescent="0.25">
      <c r="B59" s="73" t="s">
        <v>104</v>
      </c>
      <c r="C59" s="67">
        <v>141</v>
      </c>
      <c r="D59" s="67">
        <v>144</v>
      </c>
      <c r="E59" s="67">
        <v>65</v>
      </c>
      <c r="F59" s="67">
        <v>82</v>
      </c>
      <c r="G59" s="67">
        <v>126</v>
      </c>
      <c r="H59" s="68">
        <f t="shared" si="0"/>
        <v>0.53658536585365857</v>
      </c>
      <c r="I59" s="68">
        <f t="shared" si="1"/>
        <v>-0.125</v>
      </c>
      <c r="J59" s="67">
        <f t="shared" si="2"/>
        <v>44</v>
      </c>
      <c r="K59" s="67">
        <f t="shared" si="3"/>
        <v>-18</v>
      </c>
      <c r="L59" s="68">
        <f t="shared" si="4"/>
        <v>0.11464968152866242</v>
      </c>
      <c r="M59" s="68">
        <f>G59/$G$59</f>
        <v>1</v>
      </c>
      <c r="N59" s="67">
        <v>140</v>
      </c>
      <c r="O59" s="67">
        <v>6</v>
      </c>
      <c r="P59" s="67">
        <v>55</v>
      </c>
      <c r="Q59" s="67">
        <v>121</v>
      </c>
      <c r="R59" s="67">
        <v>132</v>
      </c>
      <c r="S59" s="68">
        <f t="shared" si="6"/>
        <v>9.0909090909090828E-2</v>
      </c>
      <c r="T59" s="68">
        <f t="shared" si="7"/>
        <v>-5.7142857142857162E-2</v>
      </c>
      <c r="U59" s="67">
        <f t="shared" si="8"/>
        <v>11</v>
      </c>
      <c r="V59" s="67">
        <f t="shared" si="9"/>
        <v>-8</v>
      </c>
      <c r="W59" s="68">
        <f t="shared" si="10"/>
        <v>0.11073825503355705</v>
      </c>
      <c r="X59" s="68">
        <f>R59/$R$59</f>
        <v>1</v>
      </c>
    </row>
    <row r="60" spans="2:24" x14ac:dyDescent="0.25">
      <c r="B60" s="74" t="s">
        <v>99</v>
      </c>
      <c r="C60" s="70">
        <v>83</v>
      </c>
      <c r="D60" s="70">
        <v>87</v>
      </c>
      <c r="E60" s="70">
        <v>41</v>
      </c>
      <c r="F60" s="70">
        <v>54</v>
      </c>
      <c r="G60" s="70">
        <v>89</v>
      </c>
      <c r="H60" s="71">
        <f t="shared" si="0"/>
        <v>0.64814814814814814</v>
      </c>
      <c r="I60" s="71">
        <f t="shared" si="1"/>
        <v>2.2988505747126409E-2</v>
      </c>
      <c r="J60" s="70">
        <f t="shared" si="2"/>
        <v>35</v>
      </c>
      <c r="K60" s="70">
        <f t="shared" si="3"/>
        <v>2</v>
      </c>
      <c r="L60" s="71">
        <f t="shared" si="4"/>
        <v>8.0982711555959958E-2</v>
      </c>
      <c r="M60" s="71">
        <f t="shared" ref="M60:M72" si="18">G60/$G$59</f>
        <v>0.70634920634920639</v>
      </c>
      <c r="N60" s="70">
        <v>86</v>
      </c>
      <c r="O60" s="70">
        <v>0</v>
      </c>
      <c r="P60" s="70">
        <v>32</v>
      </c>
      <c r="Q60" s="70">
        <v>87</v>
      </c>
      <c r="R60" s="70">
        <v>94</v>
      </c>
      <c r="S60" s="71">
        <f t="shared" si="6"/>
        <v>8.0459770114942541E-2</v>
      </c>
      <c r="T60" s="71">
        <f t="shared" si="7"/>
        <v>9.3023255813953432E-2</v>
      </c>
      <c r="U60" s="70">
        <f t="shared" si="8"/>
        <v>7</v>
      </c>
      <c r="V60" s="70">
        <f t="shared" si="9"/>
        <v>8</v>
      </c>
      <c r="W60" s="71">
        <f t="shared" si="10"/>
        <v>7.8859060402684561E-2</v>
      </c>
      <c r="X60" s="71">
        <f t="shared" ref="X60:X72" si="19">R60/$R$59</f>
        <v>0.71212121212121215</v>
      </c>
    </row>
    <row r="61" spans="2:24" x14ac:dyDescent="0.25">
      <c r="B61" s="72" t="s">
        <v>109</v>
      </c>
      <c r="C61" s="41">
        <v>4</v>
      </c>
      <c r="D61" s="41">
        <v>4</v>
      </c>
      <c r="E61" s="41">
        <v>0</v>
      </c>
      <c r="F61" s="41">
        <v>2</v>
      </c>
      <c r="G61" s="41">
        <v>4</v>
      </c>
      <c r="H61" s="42">
        <f t="shared" si="0"/>
        <v>1</v>
      </c>
      <c r="I61" s="42">
        <f t="shared" si="1"/>
        <v>0</v>
      </c>
      <c r="J61" s="41">
        <f t="shared" si="2"/>
        <v>2</v>
      </c>
      <c r="K61" s="41">
        <f t="shared" si="3"/>
        <v>0</v>
      </c>
      <c r="L61" s="42">
        <f t="shared" si="4"/>
        <v>3.6396724294813468E-3</v>
      </c>
      <c r="M61" s="42">
        <f t="shared" si="18"/>
        <v>3.1746031746031744E-2</v>
      </c>
      <c r="N61" s="41">
        <v>4</v>
      </c>
      <c r="O61" s="41">
        <v>0</v>
      </c>
      <c r="P61" s="41">
        <v>0</v>
      </c>
      <c r="Q61" s="41">
        <v>4</v>
      </c>
      <c r="R61" s="41">
        <v>4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3.3557046979865771E-3</v>
      </c>
      <c r="X61" s="42">
        <f t="shared" si="19"/>
        <v>3.0303030303030304E-2</v>
      </c>
    </row>
    <row r="62" spans="2:24" x14ac:dyDescent="0.25">
      <c r="B62" s="72" t="s">
        <v>110</v>
      </c>
      <c r="C62" s="41">
        <v>48</v>
      </c>
      <c r="D62" s="41">
        <v>50</v>
      </c>
      <c r="E62" s="41">
        <v>0</v>
      </c>
      <c r="F62" s="41">
        <v>34</v>
      </c>
      <c r="G62" s="41">
        <v>55</v>
      </c>
      <c r="H62" s="42">
        <f t="shared" si="0"/>
        <v>0.61764705882352944</v>
      </c>
      <c r="I62" s="42">
        <f t="shared" si="1"/>
        <v>0.10000000000000009</v>
      </c>
      <c r="J62" s="41">
        <f t="shared" si="2"/>
        <v>21</v>
      </c>
      <c r="K62" s="41">
        <f t="shared" si="3"/>
        <v>5</v>
      </c>
      <c r="L62" s="42">
        <f t="shared" si="4"/>
        <v>5.0045495905368519E-2</v>
      </c>
      <c r="M62" s="42">
        <f t="shared" si="18"/>
        <v>0.43650793650793651</v>
      </c>
      <c r="N62" s="41">
        <v>50</v>
      </c>
      <c r="O62" s="41">
        <v>0</v>
      </c>
      <c r="P62" s="41">
        <v>0</v>
      </c>
      <c r="Q62" s="41">
        <v>53</v>
      </c>
      <c r="R62" s="41">
        <v>57</v>
      </c>
      <c r="S62" s="42">
        <f t="shared" si="6"/>
        <v>7.547169811320753E-2</v>
      </c>
      <c r="T62" s="42">
        <f t="shared" si="7"/>
        <v>0.1399999999999999</v>
      </c>
      <c r="U62" s="41">
        <f t="shared" si="8"/>
        <v>4</v>
      </c>
      <c r="V62" s="41">
        <f t="shared" si="9"/>
        <v>7</v>
      </c>
      <c r="W62" s="42">
        <f t="shared" si="10"/>
        <v>4.7818791946308725E-2</v>
      </c>
      <c r="X62" s="42">
        <f t="shared" si="19"/>
        <v>0.43181818181818182</v>
      </c>
    </row>
    <row r="63" spans="2:24" x14ac:dyDescent="0.25">
      <c r="B63" s="72" t="s">
        <v>115</v>
      </c>
      <c r="C63" s="41">
        <v>31</v>
      </c>
      <c r="D63" s="41">
        <v>33</v>
      </c>
      <c r="E63" s="41">
        <v>15</v>
      </c>
      <c r="F63" s="41">
        <v>17</v>
      </c>
      <c r="G63" s="41">
        <v>30</v>
      </c>
      <c r="H63" s="42">
        <f t="shared" si="0"/>
        <v>0.76470588235294112</v>
      </c>
      <c r="I63" s="42">
        <f t="shared" si="1"/>
        <v>-9.0909090909090939E-2</v>
      </c>
      <c r="J63" s="41">
        <f t="shared" si="2"/>
        <v>13</v>
      </c>
      <c r="K63" s="41">
        <f t="shared" si="3"/>
        <v>-3</v>
      </c>
      <c r="L63" s="42">
        <f t="shared" si="4"/>
        <v>2.7297543221110099E-2</v>
      </c>
      <c r="M63" s="42">
        <f t="shared" si="18"/>
        <v>0.23809523809523808</v>
      </c>
      <c r="N63" s="41">
        <v>32</v>
      </c>
      <c r="O63" s="41">
        <v>0</v>
      </c>
      <c r="P63" s="41">
        <v>12</v>
      </c>
      <c r="Q63" s="41">
        <v>30</v>
      </c>
      <c r="R63" s="41">
        <v>33</v>
      </c>
      <c r="S63" s="42">
        <f t="shared" si="6"/>
        <v>0.10000000000000009</v>
      </c>
      <c r="T63" s="42">
        <f t="shared" si="7"/>
        <v>3.125E-2</v>
      </c>
      <c r="U63" s="41">
        <f t="shared" si="8"/>
        <v>3</v>
      </c>
      <c r="V63" s="41">
        <f t="shared" si="9"/>
        <v>1</v>
      </c>
      <c r="W63" s="42">
        <f t="shared" si="10"/>
        <v>2.7684563758389263E-2</v>
      </c>
      <c r="X63" s="42">
        <f t="shared" si="19"/>
        <v>0.25</v>
      </c>
    </row>
    <row r="64" spans="2:24" x14ac:dyDescent="0.25">
      <c r="B64" s="72" t="s">
        <v>111</v>
      </c>
      <c r="C64" s="41">
        <v>18</v>
      </c>
      <c r="D64" s="41">
        <v>20</v>
      </c>
      <c r="E64" s="41">
        <v>0</v>
      </c>
      <c r="F64" s="41">
        <v>12</v>
      </c>
      <c r="G64" s="41">
        <v>20</v>
      </c>
      <c r="H64" s="42">
        <f t="shared" si="0"/>
        <v>0.66666666666666674</v>
      </c>
      <c r="I64" s="42">
        <f t="shared" si="1"/>
        <v>0</v>
      </c>
      <c r="J64" s="41">
        <f t="shared" si="2"/>
        <v>8</v>
      </c>
      <c r="K64" s="41">
        <f t="shared" si="3"/>
        <v>0</v>
      </c>
      <c r="L64" s="42">
        <f t="shared" si="4"/>
        <v>1.8198362147406732E-2</v>
      </c>
      <c r="M64" s="42">
        <f t="shared" si="18"/>
        <v>0.15873015873015872</v>
      </c>
      <c r="N64" s="41">
        <v>19</v>
      </c>
      <c r="O64" s="41">
        <v>0</v>
      </c>
      <c r="P64" s="41">
        <v>7</v>
      </c>
      <c r="Q64" s="41">
        <v>20</v>
      </c>
      <c r="R64" s="41">
        <v>21</v>
      </c>
      <c r="S64" s="42">
        <f t="shared" si="6"/>
        <v>5.0000000000000044E-2</v>
      </c>
      <c r="T64" s="42">
        <f t="shared" si="7"/>
        <v>0.10526315789473695</v>
      </c>
      <c r="U64" s="41">
        <f t="shared" si="8"/>
        <v>1</v>
      </c>
      <c r="V64" s="41">
        <f t="shared" si="9"/>
        <v>2</v>
      </c>
      <c r="W64" s="42">
        <f t="shared" si="10"/>
        <v>1.7617449664429529E-2</v>
      </c>
      <c r="X64" s="42">
        <f t="shared" si="19"/>
        <v>0.15909090909090909</v>
      </c>
    </row>
    <row r="65" spans="2:24" x14ac:dyDescent="0.25">
      <c r="B65" s="72" t="s">
        <v>112</v>
      </c>
      <c r="C65" s="41">
        <v>8</v>
      </c>
      <c r="D65" s="41">
        <v>8</v>
      </c>
      <c r="E65" s="41">
        <v>0</v>
      </c>
      <c r="F65" s="41">
        <v>6</v>
      </c>
      <c r="G65" s="41">
        <v>8</v>
      </c>
      <c r="H65" s="42">
        <f t="shared" si="0"/>
        <v>0.33333333333333326</v>
      </c>
      <c r="I65" s="42">
        <f t="shared" si="1"/>
        <v>0</v>
      </c>
      <c r="J65" s="41">
        <f t="shared" si="2"/>
        <v>2</v>
      </c>
      <c r="K65" s="41">
        <f t="shared" si="3"/>
        <v>0</v>
      </c>
      <c r="L65" s="42">
        <f t="shared" si="4"/>
        <v>7.2793448589626936E-3</v>
      </c>
      <c r="M65" s="42">
        <f t="shared" si="18"/>
        <v>6.3492063492063489E-2</v>
      </c>
      <c r="N65" s="41">
        <v>8</v>
      </c>
      <c r="O65" s="41">
        <v>0</v>
      </c>
      <c r="P65" s="41">
        <v>5</v>
      </c>
      <c r="Q65" s="41">
        <v>8</v>
      </c>
      <c r="R65" s="41">
        <v>9</v>
      </c>
      <c r="S65" s="42">
        <f t="shared" si="6"/>
        <v>0.125</v>
      </c>
      <c r="T65" s="42">
        <f t="shared" si="7"/>
        <v>0.125</v>
      </c>
      <c r="U65" s="41">
        <f t="shared" si="8"/>
        <v>1</v>
      </c>
      <c r="V65" s="41">
        <f t="shared" si="9"/>
        <v>1</v>
      </c>
      <c r="W65" s="42">
        <f t="shared" si="10"/>
        <v>7.550335570469799E-3</v>
      </c>
      <c r="X65" s="42">
        <f t="shared" si="19"/>
        <v>6.8181818181818177E-2</v>
      </c>
    </row>
    <row r="66" spans="2:24" x14ac:dyDescent="0.25">
      <c r="B66" s="72" t="s">
        <v>113</v>
      </c>
      <c r="C66" s="41">
        <v>5</v>
      </c>
      <c r="D66" s="41">
        <v>5</v>
      </c>
      <c r="E66" s="41">
        <v>0</v>
      </c>
      <c r="F66" s="41">
        <v>0</v>
      </c>
      <c r="G66" s="41">
        <v>2</v>
      </c>
      <c r="H66" s="42" t="str">
        <f t="shared" si="0"/>
        <v>-</v>
      </c>
      <c r="I66" s="42">
        <f t="shared" si="1"/>
        <v>-0.6</v>
      </c>
      <c r="J66" s="41">
        <f t="shared" si="2"/>
        <v>2</v>
      </c>
      <c r="K66" s="41">
        <f t="shared" si="3"/>
        <v>-3</v>
      </c>
      <c r="L66" s="42">
        <f t="shared" si="4"/>
        <v>1.8198362147406734E-3</v>
      </c>
      <c r="M66" s="42">
        <f t="shared" si="18"/>
        <v>1.5873015873015872E-2</v>
      </c>
      <c r="N66" s="41">
        <v>5</v>
      </c>
      <c r="O66" s="41">
        <v>0</v>
      </c>
      <c r="P66" s="41">
        <v>0</v>
      </c>
      <c r="Q66" s="41">
        <v>2</v>
      </c>
      <c r="R66" s="41">
        <v>3</v>
      </c>
      <c r="S66" s="42">
        <f t="shared" si="6"/>
        <v>0.5</v>
      </c>
      <c r="T66" s="42">
        <f t="shared" si="7"/>
        <v>-0.4</v>
      </c>
      <c r="U66" s="41">
        <f t="shared" si="8"/>
        <v>1</v>
      </c>
      <c r="V66" s="41">
        <f t="shared" si="9"/>
        <v>-2</v>
      </c>
      <c r="W66" s="42">
        <f t="shared" si="10"/>
        <v>2.5167785234899327E-3</v>
      </c>
      <c r="X66" s="42">
        <f t="shared" si="19"/>
        <v>2.2727272727272728E-2</v>
      </c>
    </row>
    <row r="67" spans="2:24" x14ac:dyDescent="0.25">
      <c r="B67" s="74" t="s">
        <v>100</v>
      </c>
      <c r="C67" s="70">
        <v>58</v>
      </c>
      <c r="D67" s="70">
        <v>57</v>
      </c>
      <c r="E67" s="70">
        <v>24</v>
      </c>
      <c r="F67" s="70">
        <v>28</v>
      </c>
      <c r="G67" s="70">
        <v>37</v>
      </c>
      <c r="H67" s="71">
        <f t="shared" si="0"/>
        <v>0.3214285714285714</v>
      </c>
      <c r="I67" s="71">
        <f t="shared" si="1"/>
        <v>-0.35087719298245612</v>
      </c>
      <c r="J67" s="70">
        <f t="shared" si="2"/>
        <v>9</v>
      </c>
      <c r="K67" s="70">
        <f t="shared" si="3"/>
        <v>-20</v>
      </c>
      <c r="L67" s="71">
        <f t="shared" si="4"/>
        <v>3.3666969972702458E-2</v>
      </c>
      <c r="M67" s="71">
        <f t="shared" si="18"/>
        <v>0.29365079365079366</v>
      </c>
      <c r="N67" s="70">
        <v>54</v>
      </c>
      <c r="O67" s="70">
        <v>0</v>
      </c>
      <c r="P67" s="70">
        <v>23</v>
      </c>
      <c r="Q67" s="70">
        <v>34</v>
      </c>
      <c r="R67" s="70">
        <v>38</v>
      </c>
      <c r="S67" s="71">
        <f t="shared" si="6"/>
        <v>0.11764705882352944</v>
      </c>
      <c r="T67" s="71">
        <f t="shared" si="7"/>
        <v>-0.29629629629629628</v>
      </c>
      <c r="U67" s="70">
        <f t="shared" si="8"/>
        <v>4</v>
      </c>
      <c r="V67" s="70">
        <f t="shared" si="9"/>
        <v>-16</v>
      </c>
      <c r="W67" s="71">
        <f t="shared" si="10"/>
        <v>3.1879194630872486E-2</v>
      </c>
      <c r="X67" s="71">
        <f t="shared" si="19"/>
        <v>0.2878787878787879</v>
      </c>
    </row>
    <row r="68" spans="2:24" x14ac:dyDescent="0.25">
      <c r="B68" s="72" t="s">
        <v>114</v>
      </c>
      <c r="C68" s="41">
        <v>0</v>
      </c>
      <c r="D68" s="41">
        <v>0</v>
      </c>
      <c r="E68" s="41">
        <v>0</v>
      </c>
      <c r="F68" s="41">
        <v>0</v>
      </c>
      <c r="G68" s="41">
        <v>3</v>
      </c>
      <c r="H68" s="42" t="str">
        <f t="shared" si="0"/>
        <v>-</v>
      </c>
      <c r="I68" s="42" t="str">
        <f t="shared" si="1"/>
        <v>-</v>
      </c>
      <c r="J68" s="41">
        <f t="shared" si="2"/>
        <v>3</v>
      </c>
      <c r="K68" s="41">
        <f t="shared" si="3"/>
        <v>3</v>
      </c>
      <c r="L68" s="42">
        <f t="shared" si="4"/>
        <v>2.7297543221110102E-3</v>
      </c>
      <c r="M68" s="42">
        <f t="shared" si="18"/>
        <v>2.3809523809523808E-2</v>
      </c>
      <c r="N68" s="41">
        <v>0</v>
      </c>
      <c r="O68" s="41">
        <v>0</v>
      </c>
      <c r="P68" s="41">
        <v>0</v>
      </c>
      <c r="Q68" s="41">
        <v>3</v>
      </c>
      <c r="R68" s="41">
        <v>2</v>
      </c>
      <c r="S68" s="42">
        <f t="shared" si="6"/>
        <v>-0.33333333333333337</v>
      </c>
      <c r="T68" s="42" t="str">
        <f t="shared" si="7"/>
        <v>-</v>
      </c>
      <c r="U68" s="41">
        <f t="shared" si="8"/>
        <v>-1</v>
      </c>
      <c r="V68" s="41">
        <f t="shared" si="9"/>
        <v>2</v>
      </c>
      <c r="W68" s="42">
        <f t="shared" si="10"/>
        <v>1.6778523489932886E-3</v>
      </c>
      <c r="X68" s="42">
        <f t="shared" si="19"/>
        <v>1.5151515151515152E-2</v>
      </c>
    </row>
    <row r="69" spans="2:24" x14ac:dyDescent="0.25">
      <c r="B69" s="72" t="s">
        <v>115</v>
      </c>
      <c r="C69" s="41">
        <v>58</v>
      </c>
      <c r="D69" s="41">
        <v>57</v>
      </c>
      <c r="E69" s="41">
        <v>0</v>
      </c>
      <c r="F69" s="41">
        <v>0</v>
      </c>
      <c r="G69" s="41">
        <v>34</v>
      </c>
      <c r="H69" s="42" t="str">
        <f t="shared" si="0"/>
        <v>-</v>
      </c>
      <c r="I69" s="42">
        <f t="shared" si="1"/>
        <v>-0.40350877192982459</v>
      </c>
      <c r="J69" s="41">
        <f t="shared" si="2"/>
        <v>34</v>
      </c>
      <c r="K69" s="41">
        <f t="shared" si="3"/>
        <v>-23</v>
      </c>
      <c r="L69" s="42">
        <f t="shared" si="4"/>
        <v>3.0937215650591446E-2</v>
      </c>
      <c r="M69" s="42">
        <f t="shared" si="18"/>
        <v>0.26984126984126983</v>
      </c>
      <c r="N69" s="41">
        <v>54</v>
      </c>
      <c r="O69" s="41">
        <v>0</v>
      </c>
      <c r="P69" s="41">
        <v>0</v>
      </c>
      <c r="Q69" s="41">
        <v>31</v>
      </c>
      <c r="R69" s="41">
        <v>36</v>
      </c>
      <c r="S69" s="42">
        <f t="shared" si="6"/>
        <v>0.16129032258064524</v>
      </c>
      <c r="T69" s="42">
        <f t="shared" si="7"/>
        <v>-0.33333333333333337</v>
      </c>
      <c r="U69" s="41">
        <f t="shared" si="8"/>
        <v>5</v>
      </c>
      <c r="V69" s="41">
        <f t="shared" si="9"/>
        <v>-18</v>
      </c>
      <c r="W69" s="42">
        <f t="shared" si="10"/>
        <v>3.0201342281879196E-2</v>
      </c>
      <c r="X69" s="42">
        <f t="shared" si="19"/>
        <v>0.27272727272727271</v>
      </c>
    </row>
    <row r="70" spans="2:24" x14ac:dyDescent="0.25">
      <c r="B70" s="72" t="s">
        <v>116</v>
      </c>
      <c r="C70" s="41">
        <v>9</v>
      </c>
      <c r="D70" s="41">
        <v>10</v>
      </c>
      <c r="E70" s="41">
        <v>0</v>
      </c>
      <c r="F70" s="41">
        <v>0</v>
      </c>
      <c r="G70" s="41">
        <v>10</v>
      </c>
      <c r="H70" s="42" t="str">
        <f t="shared" si="0"/>
        <v>-</v>
      </c>
      <c r="I70" s="42">
        <f t="shared" si="1"/>
        <v>0</v>
      </c>
      <c r="J70" s="41">
        <f t="shared" si="2"/>
        <v>10</v>
      </c>
      <c r="K70" s="41">
        <f t="shared" si="3"/>
        <v>0</v>
      </c>
      <c r="L70" s="42">
        <f t="shared" si="4"/>
        <v>9.0991810737033659E-3</v>
      </c>
      <c r="M70" s="42">
        <f t="shared" si="18"/>
        <v>7.9365079365079361E-2</v>
      </c>
      <c r="N70" s="41">
        <v>9</v>
      </c>
      <c r="O70" s="41">
        <v>0</v>
      </c>
      <c r="P70" s="41">
        <v>0</v>
      </c>
      <c r="Q70" s="41">
        <v>9</v>
      </c>
      <c r="R70" s="41">
        <v>10</v>
      </c>
      <c r="S70" s="42">
        <f t="shared" si="6"/>
        <v>0.11111111111111116</v>
      </c>
      <c r="T70" s="42">
        <f t="shared" si="7"/>
        <v>0.11111111111111116</v>
      </c>
      <c r="U70" s="41">
        <f t="shared" si="8"/>
        <v>1</v>
      </c>
      <c r="V70" s="41">
        <f t="shared" si="9"/>
        <v>1</v>
      </c>
      <c r="W70" s="42">
        <f t="shared" si="10"/>
        <v>8.389261744966443E-3</v>
      </c>
      <c r="X70" s="42">
        <f t="shared" si="19"/>
        <v>7.575757575757576E-2</v>
      </c>
    </row>
    <row r="71" spans="2:24" x14ac:dyDescent="0.25">
      <c r="B71" s="72" t="s">
        <v>117</v>
      </c>
      <c r="C71" s="41">
        <v>34</v>
      </c>
      <c r="D71" s="41">
        <v>32</v>
      </c>
      <c r="E71" s="41">
        <v>0</v>
      </c>
      <c r="F71" s="41">
        <v>0</v>
      </c>
      <c r="G71" s="41">
        <v>15</v>
      </c>
      <c r="H71" s="42" t="str">
        <f t="shared" ref="H71:H114" si="20">IFERROR(G71/F71-1,"-")</f>
        <v>-</v>
      </c>
      <c r="I71" s="42">
        <f t="shared" ref="I71:I114" si="21">IFERROR(G71/D71-1,"-")</f>
        <v>-0.53125</v>
      </c>
      <c r="J71" s="41">
        <f t="shared" ref="J71:J114" si="22">IFERROR(G71-F71,"-")</f>
        <v>15</v>
      </c>
      <c r="K71" s="41">
        <f t="shared" ref="K71:K114" si="23">IFERROR(G71-D71,"-")</f>
        <v>-17</v>
      </c>
      <c r="L71" s="42">
        <f t="shared" ref="L71:L114" si="24">IFERROR(G71/$G$6,"-")</f>
        <v>1.364877161055505E-2</v>
      </c>
      <c r="M71" s="42">
        <f t="shared" si="18"/>
        <v>0.11904761904761904</v>
      </c>
      <c r="N71" s="41">
        <v>31</v>
      </c>
      <c r="O71" s="41">
        <v>0</v>
      </c>
      <c r="P71" s="41">
        <v>0</v>
      </c>
      <c r="Q71" s="41">
        <v>13</v>
      </c>
      <c r="R71" s="41">
        <v>15</v>
      </c>
      <c r="S71" s="42">
        <f t="shared" ref="S71:S114" si="25">IFERROR(R71/Q71-1,"-")</f>
        <v>0.15384615384615374</v>
      </c>
      <c r="T71" s="42">
        <f t="shared" ref="T71:T114" si="26">IFERROR(R71/N71-1,"-")</f>
        <v>-0.5161290322580645</v>
      </c>
      <c r="U71" s="41">
        <f t="shared" ref="U71:U114" si="27">IFERROR(R71-Q71,"-")</f>
        <v>2</v>
      </c>
      <c r="V71" s="41">
        <f t="shared" ref="V71:V114" si="28">IFERROR(R71-N71,"-")</f>
        <v>-16</v>
      </c>
      <c r="W71" s="42">
        <f t="shared" ref="W71:W114" si="29">IFERROR(R71/$R$6,"-")</f>
        <v>1.2583892617449664E-2</v>
      </c>
      <c r="X71" s="42">
        <f t="shared" si="19"/>
        <v>0.11363636363636363</v>
      </c>
    </row>
    <row r="72" spans="2:24" x14ac:dyDescent="0.25">
      <c r="B72" s="72" t="s">
        <v>118</v>
      </c>
      <c r="C72" s="41">
        <v>15</v>
      </c>
      <c r="D72" s="41">
        <v>15</v>
      </c>
      <c r="E72" s="41">
        <v>0</v>
      </c>
      <c r="F72" s="41">
        <v>0</v>
      </c>
      <c r="G72" s="41">
        <v>10</v>
      </c>
      <c r="H72" s="42" t="str">
        <f t="shared" si="20"/>
        <v>-</v>
      </c>
      <c r="I72" s="42">
        <f t="shared" si="21"/>
        <v>-0.33333333333333337</v>
      </c>
      <c r="J72" s="41">
        <f t="shared" si="22"/>
        <v>10</v>
      </c>
      <c r="K72" s="41">
        <f t="shared" si="23"/>
        <v>-5</v>
      </c>
      <c r="L72" s="42">
        <f t="shared" si="24"/>
        <v>9.0991810737033659E-3</v>
      </c>
      <c r="M72" s="42">
        <f t="shared" si="18"/>
        <v>7.9365079365079361E-2</v>
      </c>
      <c r="N72" s="41">
        <v>14</v>
      </c>
      <c r="O72" s="41">
        <v>0</v>
      </c>
      <c r="P72" s="41">
        <v>0</v>
      </c>
      <c r="Q72" s="41">
        <v>9</v>
      </c>
      <c r="R72" s="41">
        <v>11</v>
      </c>
      <c r="S72" s="42">
        <f t="shared" si="25"/>
        <v>0.22222222222222232</v>
      </c>
      <c r="T72" s="42">
        <f t="shared" si="26"/>
        <v>-0.2142857142857143</v>
      </c>
      <c r="U72" s="41">
        <f t="shared" si="27"/>
        <v>2</v>
      </c>
      <c r="V72" s="41">
        <f t="shared" si="28"/>
        <v>-3</v>
      </c>
      <c r="W72" s="42">
        <f t="shared" si="29"/>
        <v>9.2281879194630878E-3</v>
      </c>
      <c r="X72" s="42">
        <f t="shared" si="19"/>
        <v>8.3333333333333329E-2</v>
      </c>
    </row>
    <row r="73" spans="2:24" x14ac:dyDescent="0.25">
      <c r="B73" s="73" t="s">
        <v>105</v>
      </c>
      <c r="C73" s="67">
        <v>98</v>
      </c>
      <c r="D73" s="67">
        <v>98</v>
      </c>
      <c r="E73" s="67">
        <v>39</v>
      </c>
      <c r="F73" s="67">
        <v>44</v>
      </c>
      <c r="G73" s="67">
        <v>46</v>
      </c>
      <c r="H73" s="68">
        <f t="shared" si="20"/>
        <v>4.5454545454545414E-2</v>
      </c>
      <c r="I73" s="68">
        <f t="shared" si="21"/>
        <v>-0.53061224489795911</v>
      </c>
      <c r="J73" s="67">
        <f t="shared" si="22"/>
        <v>2</v>
      </c>
      <c r="K73" s="67">
        <f t="shared" si="23"/>
        <v>-52</v>
      </c>
      <c r="L73" s="68">
        <f t="shared" si="24"/>
        <v>4.1856232939035488E-2</v>
      </c>
      <c r="M73" s="68">
        <f>G73/$G$73</f>
        <v>1</v>
      </c>
      <c r="N73" s="67">
        <v>98</v>
      </c>
      <c r="O73" s="67">
        <v>3</v>
      </c>
      <c r="P73" s="67">
        <v>45</v>
      </c>
      <c r="Q73" s="67">
        <v>47</v>
      </c>
      <c r="R73" s="67">
        <v>53</v>
      </c>
      <c r="S73" s="68">
        <f t="shared" si="25"/>
        <v>0.12765957446808507</v>
      </c>
      <c r="T73" s="68">
        <f t="shared" si="26"/>
        <v>-0.45918367346938771</v>
      </c>
      <c r="U73" s="67">
        <f t="shared" si="27"/>
        <v>6</v>
      </c>
      <c r="V73" s="67">
        <f t="shared" si="28"/>
        <v>-45</v>
      </c>
      <c r="W73" s="68">
        <f t="shared" si="29"/>
        <v>4.4463087248322146E-2</v>
      </c>
      <c r="X73" s="68">
        <f>R73/$R$73</f>
        <v>1</v>
      </c>
    </row>
    <row r="74" spans="2:24" x14ac:dyDescent="0.25">
      <c r="B74" s="74" t="s">
        <v>99</v>
      </c>
      <c r="C74" s="70">
        <v>21</v>
      </c>
      <c r="D74" s="70">
        <v>21</v>
      </c>
      <c r="E74" s="70">
        <v>9</v>
      </c>
      <c r="F74" s="70">
        <v>12</v>
      </c>
      <c r="G74" s="70">
        <v>15</v>
      </c>
      <c r="H74" s="71">
        <f t="shared" si="20"/>
        <v>0.25</v>
      </c>
      <c r="I74" s="71">
        <f t="shared" si="21"/>
        <v>-0.2857142857142857</v>
      </c>
      <c r="J74" s="70">
        <f t="shared" si="22"/>
        <v>3</v>
      </c>
      <c r="K74" s="70">
        <f t="shared" si="23"/>
        <v>-6</v>
      </c>
      <c r="L74" s="71">
        <f t="shared" si="24"/>
        <v>1.364877161055505E-2</v>
      </c>
      <c r="M74" s="71">
        <f t="shared" ref="M74:M86" si="30">G74/$G$6</f>
        <v>1.364877161055505E-2</v>
      </c>
      <c r="N74" s="70">
        <v>21</v>
      </c>
      <c r="O74" s="70">
        <v>0</v>
      </c>
      <c r="P74" s="70">
        <v>10</v>
      </c>
      <c r="Q74" s="70">
        <v>16</v>
      </c>
      <c r="R74" s="70">
        <v>16</v>
      </c>
      <c r="S74" s="71">
        <f t="shared" si="25"/>
        <v>0</v>
      </c>
      <c r="T74" s="71">
        <f t="shared" si="26"/>
        <v>-0.23809523809523814</v>
      </c>
      <c r="U74" s="70">
        <f t="shared" si="27"/>
        <v>0</v>
      </c>
      <c r="V74" s="70">
        <f t="shared" si="28"/>
        <v>-5</v>
      </c>
      <c r="W74" s="71">
        <f t="shared" si="29"/>
        <v>1.3422818791946308E-2</v>
      </c>
      <c r="X74" s="71">
        <f t="shared" ref="X74:X86" si="31">R74/$R$73</f>
        <v>0.30188679245283018</v>
      </c>
    </row>
    <row r="75" spans="2:24" x14ac:dyDescent="0.25">
      <c r="B75" s="72" t="s">
        <v>109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110</v>
      </c>
      <c r="C76" s="41">
        <v>5</v>
      </c>
      <c r="D76" s="41">
        <v>5</v>
      </c>
      <c r="E76" s="41">
        <v>0</v>
      </c>
      <c r="F76" s="41">
        <v>0</v>
      </c>
      <c r="G76" s="41">
        <v>4</v>
      </c>
      <c r="H76" s="42" t="str">
        <f t="shared" si="20"/>
        <v>-</v>
      </c>
      <c r="I76" s="42">
        <f t="shared" si="21"/>
        <v>-0.19999999999999996</v>
      </c>
      <c r="J76" s="41">
        <f t="shared" si="22"/>
        <v>4</v>
      </c>
      <c r="K76" s="41">
        <f t="shared" si="23"/>
        <v>-1</v>
      </c>
      <c r="L76" s="42">
        <f t="shared" si="24"/>
        <v>3.6396724294813468E-3</v>
      </c>
      <c r="M76" s="42">
        <f t="shared" si="30"/>
        <v>3.6396724294813468E-3</v>
      </c>
      <c r="N76" s="41">
        <v>5</v>
      </c>
      <c r="O76" s="41">
        <v>0</v>
      </c>
      <c r="P76" s="41">
        <v>0</v>
      </c>
      <c r="Q76" s="41">
        <v>4</v>
      </c>
      <c r="R76" s="41">
        <v>3</v>
      </c>
      <c r="S76" s="42">
        <f t="shared" si="25"/>
        <v>-0.25</v>
      </c>
      <c r="T76" s="42">
        <f t="shared" si="26"/>
        <v>-0.4</v>
      </c>
      <c r="U76" s="41">
        <f t="shared" si="27"/>
        <v>-1</v>
      </c>
      <c r="V76" s="41">
        <f t="shared" si="28"/>
        <v>-2</v>
      </c>
      <c r="W76" s="42">
        <f t="shared" si="29"/>
        <v>2.5167785234899327E-3</v>
      </c>
      <c r="X76" s="42">
        <f t="shared" si="31"/>
        <v>5.6603773584905662E-2</v>
      </c>
    </row>
    <row r="77" spans="2:24" x14ac:dyDescent="0.25">
      <c r="B77" s="72" t="s">
        <v>115</v>
      </c>
      <c r="C77" s="41">
        <v>17</v>
      </c>
      <c r="D77" s="41">
        <v>16</v>
      </c>
      <c r="E77" s="41">
        <v>7</v>
      </c>
      <c r="F77" s="41">
        <v>8</v>
      </c>
      <c r="G77" s="41">
        <v>11</v>
      </c>
      <c r="H77" s="42">
        <f t="shared" si="20"/>
        <v>0.375</v>
      </c>
      <c r="I77" s="42">
        <f t="shared" si="21"/>
        <v>-0.3125</v>
      </c>
      <c r="J77" s="41">
        <f t="shared" si="22"/>
        <v>3</v>
      </c>
      <c r="K77" s="41">
        <f t="shared" si="23"/>
        <v>-5</v>
      </c>
      <c r="L77" s="42">
        <f t="shared" si="24"/>
        <v>1.0009099181073703E-2</v>
      </c>
      <c r="M77" s="42">
        <f t="shared" si="30"/>
        <v>1.0009099181073703E-2</v>
      </c>
      <c r="N77" s="41">
        <v>16</v>
      </c>
      <c r="O77" s="41">
        <v>0</v>
      </c>
      <c r="P77" s="41">
        <v>8</v>
      </c>
      <c r="Q77" s="41">
        <v>12</v>
      </c>
      <c r="R77" s="41">
        <v>13</v>
      </c>
      <c r="S77" s="42">
        <f t="shared" si="25"/>
        <v>8.3333333333333259E-2</v>
      </c>
      <c r="T77" s="42">
        <f t="shared" si="26"/>
        <v>-0.1875</v>
      </c>
      <c r="U77" s="41">
        <f t="shared" si="27"/>
        <v>1</v>
      </c>
      <c r="V77" s="41">
        <f t="shared" si="28"/>
        <v>-3</v>
      </c>
      <c r="W77" s="42">
        <f t="shared" si="29"/>
        <v>1.0906040268456376E-2</v>
      </c>
      <c r="X77" s="42">
        <f t="shared" si="31"/>
        <v>0.24528301886792453</v>
      </c>
    </row>
    <row r="78" spans="2:24" x14ac:dyDescent="0.25">
      <c r="B78" s="72" t="s">
        <v>111</v>
      </c>
      <c r="C78" s="41">
        <v>5</v>
      </c>
      <c r="D78" s="41">
        <v>5</v>
      </c>
      <c r="E78" s="41">
        <v>0</v>
      </c>
      <c r="F78" s="41">
        <v>0</v>
      </c>
      <c r="G78" s="41">
        <v>4</v>
      </c>
      <c r="H78" s="42" t="str">
        <f t="shared" si="20"/>
        <v>-</v>
      </c>
      <c r="I78" s="42">
        <f t="shared" si="21"/>
        <v>-0.19999999999999996</v>
      </c>
      <c r="J78" s="41">
        <f t="shared" si="22"/>
        <v>4</v>
      </c>
      <c r="K78" s="41">
        <f t="shared" si="23"/>
        <v>-1</v>
      </c>
      <c r="L78" s="42">
        <f t="shared" si="24"/>
        <v>3.6396724294813468E-3</v>
      </c>
      <c r="M78" s="42">
        <f t="shared" si="30"/>
        <v>3.6396724294813468E-3</v>
      </c>
      <c r="N78" s="41">
        <v>5</v>
      </c>
      <c r="O78" s="41">
        <v>0</v>
      </c>
      <c r="P78" s="41">
        <v>0</v>
      </c>
      <c r="Q78" s="41">
        <v>4</v>
      </c>
      <c r="R78" s="41">
        <v>0</v>
      </c>
      <c r="S78" s="42">
        <f t="shared" si="25"/>
        <v>-1</v>
      </c>
      <c r="T78" s="42">
        <f t="shared" si="26"/>
        <v>-1</v>
      </c>
      <c r="U78" s="41">
        <f t="shared" si="27"/>
        <v>-4</v>
      </c>
      <c r="V78" s="41">
        <f t="shared" si="28"/>
        <v>-5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112</v>
      </c>
      <c r="C79" s="41">
        <v>2</v>
      </c>
      <c r="D79" s="41">
        <v>2</v>
      </c>
      <c r="E79" s="41">
        <v>0</v>
      </c>
      <c r="F79" s="41">
        <v>0</v>
      </c>
      <c r="G79" s="41">
        <v>2</v>
      </c>
      <c r="H79" s="42" t="str">
        <f t="shared" si="20"/>
        <v>-</v>
      </c>
      <c r="I79" s="42">
        <f t="shared" si="21"/>
        <v>0</v>
      </c>
      <c r="J79" s="41">
        <f t="shared" si="22"/>
        <v>2</v>
      </c>
      <c r="K79" s="41">
        <f t="shared" si="23"/>
        <v>0</v>
      </c>
      <c r="L79" s="42">
        <f t="shared" si="24"/>
        <v>1.8198362147406734E-3</v>
      </c>
      <c r="M79" s="42">
        <f t="shared" si="30"/>
        <v>1.8198362147406734E-3</v>
      </c>
      <c r="N79" s="41">
        <v>2</v>
      </c>
      <c r="O79" s="41">
        <v>0</v>
      </c>
      <c r="P79" s="41">
        <v>0</v>
      </c>
      <c r="Q79" s="41">
        <v>2</v>
      </c>
      <c r="R79" s="41">
        <v>0</v>
      </c>
      <c r="S79" s="42">
        <f t="shared" si="25"/>
        <v>-1</v>
      </c>
      <c r="T79" s="42">
        <f t="shared" si="26"/>
        <v>-1</v>
      </c>
      <c r="U79" s="41">
        <f t="shared" si="27"/>
        <v>-2</v>
      </c>
      <c r="V79" s="41">
        <f t="shared" si="28"/>
        <v>-2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113</v>
      </c>
      <c r="C80" s="41">
        <v>10</v>
      </c>
      <c r="D80" s="41">
        <v>9</v>
      </c>
      <c r="E80" s="41">
        <v>0</v>
      </c>
      <c r="F80" s="41">
        <v>0</v>
      </c>
      <c r="G80" s="41">
        <v>6</v>
      </c>
      <c r="H80" s="42" t="str">
        <f t="shared" si="20"/>
        <v>-</v>
      </c>
      <c r="I80" s="42">
        <f t="shared" si="21"/>
        <v>-0.33333333333333337</v>
      </c>
      <c r="J80" s="41">
        <f t="shared" si="22"/>
        <v>6</v>
      </c>
      <c r="K80" s="41">
        <f t="shared" si="23"/>
        <v>-3</v>
      </c>
      <c r="L80" s="42">
        <f t="shared" si="24"/>
        <v>5.4595086442220204E-3</v>
      </c>
      <c r="M80" s="42">
        <f t="shared" si="30"/>
        <v>5.4595086442220204E-3</v>
      </c>
      <c r="N80" s="41">
        <v>9</v>
      </c>
      <c r="O80" s="41">
        <v>0</v>
      </c>
      <c r="P80" s="41">
        <v>0</v>
      </c>
      <c r="Q80" s="41">
        <v>6</v>
      </c>
      <c r="R80" s="41">
        <v>0</v>
      </c>
      <c r="S80" s="42">
        <f t="shared" si="25"/>
        <v>-1</v>
      </c>
      <c r="T80" s="42">
        <f t="shared" si="26"/>
        <v>-1</v>
      </c>
      <c r="U80" s="41">
        <f t="shared" si="27"/>
        <v>-6</v>
      </c>
      <c r="V80" s="41">
        <f t="shared" si="28"/>
        <v>-9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100</v>
      </c>
      <c r="C81" s="70">
        <v>77</v>
      </c>
      <c r="D81" s="70">
        <v>77</v>
      </c>
      <c r="E81" s="70">
        <v>31</v>
      </c>
      <c r="F81" s="70">
        <v>32</v>
      </c>
      <c r="G81" s="70">
        <v>31</v>
      </c>
      <c r="H81" s="71">
        <f t="shared" si="20"/>
        <v>-3.125E-2</v>
      </c>
      <c r="I81" s="71">
        <f t="shared" si="21"/>
        <v>-0.59740259740259738</v>
      </c>
      <c r="J81" s="70">
        <f t="shared" si="22"/>
        <v>-1</v>
      </c>
      <c r="K81" s="70">
        <f t="shared" si="23"/>
        <v>-46</v>
      </c>
      <c r="L81" s="71">
        <f t="shared" si="24"/>
        <v>2.8207461328480437E-2</v>
      </c>
      <c r="M81" s="71">
        <f t="shared" si="30"/>
        <v>2.8207461328480437E-2</v>
      </c>
      <c r="N81" s="70">
        <v>77</v>
      </c>
      <c r="O81" s="70">
        <v>0</v>
      </c>
      <c r="P81" s="70">
        <v>35</v>
      </c>
      <c r="Q81" s="70">
        <v>31</v>
      </c>
      <c r="R81" s="70">
        <v>37</v>
      </c>
      <c r="S81" s="71">
        <f t="shared" si="25"/>
        <v>0.19354838709677424</v>
      </c>
      <c r="T81" s="71">
        <f t="shared" si="26"/>
        <v>-0.51948051948051943</v>
      </c>
      <c r="U81" s="70">
        <f t="shared" si="27"/>
        <v>6</v>
      </c>
      <c r="V81" s="70">
        <f t="shared" si="28"/>
        <v>-40</v>
      </c>
      <c r="W81" s="71">
        <f t="shared" si="29"/>
        <v>3.1040268456375839E-2</v>
      </c>
      <c r="X81" s="71">
        <f t="shared" si="31"/>
        <v>0.69811320754716977</v>
      </c>
    </row>
    <row r="82" spans="2:24" x14ac:dyDescent="0.25">
      <c r="B82" s="72" t="s">
        <v>114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115</v>
      </c>
      <c r="C83" s="41">
        <v>77</v>
      </c>
      <c r="D83" s="41">
        <v>77</v>
      </c>
      <c r="E83" s="41">
        <v>31</v>
      </c>
      <c r="F83" s="41">
        <v>32</v>
      </c>
      <c r="G83" s="41">
        <v>31</v>
      </c>
      <c r="H83" s="42">
        <f t="shared" si="20"/>
        <v>-3.125E-2</v>
      </c>
      <c r="I83" s="42">
        <f t="shared" si="21"/>
        <v>-0.59740259740259738</v>
      </c>
      <c r="J83" s="41">
        <f t="shared" si="22"/>
        <v>-1</v>
      </c>
      <c r="K83" s="41">
        <f t="shared" si="23"/>
        <v>-46</v>
      </c>
      <c r="L83" s="42">
        <f t="shared" si="24"/>
        <v>2.8207461328480437E-2</v>
      </c>
      <c r="M83" s="42">
        <f t="shared" si="30"/>
        <v>2.8207461328480437E-2</v>
      </c>
      <c r="N83" s="41">
        <v>77</v>
      </c>
      <c r="O83" s="41">
        <v>0</v>
      </c>
      <c r="P83" s="41">
        <v>35</v>
      </c>
      <c r="Q83" s="41">
        <v>31</v>
      </c>
      <c r="R83" s="41">
        <v>37</v>
      </c>
      <c r="S83" s="42">
        <f t="shared" si="25"/>
        <v>0.19354838709677424</v>
      </c>
      <c r="T83" s="42">
        <f t="shared" si="26"/>
        <v>-0.51948051948051943</v>
      </c>
      <c r="U83" s="41">
        <f t="shared" si="27"/>
        <v>6</v>
      </c>
      <c r="V83" s="41">
        <f t="shared" si="28"/>
        <v>-40</v>
      </c>
      <c r="W83" s="42">
        <f t="shared" si="29"/>
        <v>3.1040268456375839E-2</v>
      </c>
      <c r="X83" s="42">
        <f t="shared" si="31"/>
        <v>0.69811320754716977</v>
      </c>
    </row>
    <row r="84" spans="2:24" x14ac:dyDescent="0.25">
      <c r="B84" s="72" t="s">
        <v>116</v>
      </c>
      <c r="C84" s="41">
        <v>11</v>
      </c>
      <c r="D84" s="41">
        <v>11</v>
      </c>
      <c r="E84" s="41">
        <v>0</v>
      </c>
      <c r="F84" s="41">
        <v>7</v>
      </c>
      <c r="G84" s="41">
        <v>7</v>
      </c>
      <c r="H84" s="42">
        <f t="shared" si="20"/>
        <v>0</v>
      </c>
      <c r="I84" s="42">
        <f t="shared" si="21"/>
        <v>-0.36363636363636365</v>
      </c>
      <c r="J84" s="41">
        <f t="shared" si="22"/>
        <v>0</v>
      </c>
      <c r="K84" s="41">
        <f t="shared" si="23"/>
        <v>-4</v>
      </c>
      <c r="L84" s="42">
        <f t="shared" si="24"/>
        <v>6.369426751592357E-3</v>
      </c>
      <c r="M84" s="42">
        <f t="shared" si="30"/>
        <v>6.369426751592357E-3</v>
      </c>
      <c r="N84" s="41">
        <v>11</v>
      </c>
      <c r="O84" s="41">
        <v>0</v>
      </c>
      <c r="P84" s="41">
        <v>6</v>
      </c>
      <c r="Q84" s="41">
        <v>7</v>
      </c>
      <c r="R84" s="41">
        <v>7</v>
      </c>
      <c r="S84" s="42">
        <f t="shared" si="25"/>
        <v>0</v>
      </c>
      <c r="T84" s="42">
        <f t="shared" si="26"/>
        <v>-0.36363636363636365</v>
      </c>
      <c r="U84" s="41">
        <f t="shared" si="27"/>
        <v>0</v>
      </c>
      <c r="V84" s="41">
        <f t="shared" si="28"/>
        <v>-4</v>
      </c>
      <c r="W84" s="42">
        <f t="shared" si="29"/>
        <v>5.8724832214765103E-3</v>
      </c>
      <c r="X84" s="42">
        <f t="shared" si="31"/>
        <v>0.13207547169811321</v>
      </c>
    </row>
    <row r="85" spans="2:24" x14ac:dyDescent="0.25">
      <c r="B85" s="72" t="s">
        <v>117</v>
      </c>
      <c r="C85" s="41">
        <v>21</v>
      </c>
      <c r="D85" s="41">
        <v>21</v>
      </c>
      <c r="E85" s="41">
        <v>0</v>
      </c>
      <c r="F85" s="41">
        <v>7</v>
      </c>
      <c r="G85" s="41">
        <v>7</v>
      </c>
      <c r="H85" s="42">
        <f t="shared" si="20"/>
        <v>0</v>
      </c>
      <c r="I85" s="42">
        <f t="shared" si="21"/>
        <v>-0.66666666666666674</v>
      </c>
      <c r="J85" s="41">
        <f t="shared" si="22"/>
        <v>0</v>
      </c>
      <c r="K85" s="41">
        <f t="shared" si="23"/>
        <v>-14</v>
      </c>
      <c r="L85" s="42">
        <f t="shared" si="24"/>
        <v>6.369426751592357E-3</v>
      </c>
      <c r="M85" s="42">
        <f t="shared" si="30"/>
        <v>6.369426751592357E-3</v>
      </c>
      <c r="N85" s="41">
        <v>21</v>
      </c>
      <c r="O85" s="41">
        <v>0</v>
      </c>
      <c r="P85" s="41">
        <v>8</v>
      </c>
      <c r="Q85" s="41">
        <v>7</v>
      </c>
      <c r="R85" s="41">
        <v>9</v>
      </c>
      <c r="S85" s="42">
        <f t="shared" si="25"/>
        <v>0.28571428571428581</v>
      </c>
      <c r="T85" s="42">
        <f t="shared" si="26"/>
        <v>-0.5714285714285714</v>
      </c>
      <c r="U85" s="41">
        <f t="shared" si="27"/>
        <v>2</v>
      </c>
      <c r="V85" s="41">
        <f t="shared" si="28"/>
        <v>-12</v>
      </c>
      <c r="W85" s="42">
        <f t="shared" si="29"/>
        <v>7.550335570469799E-3</v>
      </c>
      <c r="X85" s="42">
        <f t="shared" si="31"/>
        <v>0.16981132075471697</v>
      </c>
    </row>
    <row r="86" spans="2:24" x14ac:dyDescent="0.25">
      <c r="B86" s="72" t="s">
        <v>118</v>
      </c>
      <c r="C86" s="41">
        <v>45</v>
      </c>
      <c r="D86" s="41">
        <v>45</v>
      </c>
      <c r="E86" s="41">
        <v>0</v>
      </c>
      <c r="F86" s="41">
        <v>18</v>
      </c>
      <c r="G86" s="41">
        <v>17</v>
      </c>
      <c r="H86" s="42">
        <f t="shared" si="20"/>
        <v>-5.555555555555558E-2</v>
      </c>
      <c r="I86" s="42">
        <f t="shared" si="21"/>
        <v>-0.62222222222222223</v>
      </c>
      <c r="J86" s="41">
        <f t="shared" si="22"/>
        <v>-1</v>
      </c>
      <c r="K86" s="41">
        <f t="shared" si="23"/>
        <v>-28</v>
      </c>
      <c r="L86" s="42">
        <f t="shared" si="24"/>
        <v>1.5468607825295723E-2</v>
      </c>
      <c r="M86" s="42">
        <f t="shared" si="30"/>
        <v>1.5468607825295723E-2</v>
      </c>
      <c r="N86" s="41">
        <v>45</v>
      </c>
      <c r="O86" s="41">
        <v>0</v>
      </c>
      <c r="P86" s="41">
        <v>21</v>
      </c>
      <c r="Q86" s="41">
        <v>17</v>
      </c>
      <c r="R86" s="41">
        <v>21</v>
      </c>
      <c r="S86" s="42">
        <f t="shared" si="25"/>
        <v>0.23529411764705888</v>
      </c>
      <c r="T86" s="42">
        <f t="shared" si="26"/>
        <v>-0.53333333333333333</v>
      </c>
      <c r="U86" s="41">
        <f t="shared" si="27"/>
        <v>4</v>
      </c>
      <c r="V86" s="41">
        <f t="shared" si="28"/>
        <v>-24</v>
      </c>
      <c r="W86" s="42">
        <f t="shared" si="29"/>
        <v>1.7617449664429529E-2</v>
      </c>
      <c r="X86" s="42">
        <f t="shared" si="31"/>
        <v>0.39622641509433965</v>
      </c>
    </row>
    <row r="87" spans="2:24" x14ac:dyDescent="0.25">
      <c r="B87" s="73" t="s">
        <v>106</v>
      </c>
      <c r="C87" s="67">
        <v>184</v>
      </c>
      <c r="D87" s="67">
        <v>183</v>
      </c>
      <c r="E87" s="67">
        <v>65</v>
      </c>
      <c r="F87" s="67">
        <v>44</v>
      </c>
      <c r="G87" s="67">
        <v>49</v>
      </c>
      <c r="H87" s="68">
        <f t="shared" si="20"/>
        <v>0.11363636363636354</v>
      </c>
      <c r="I87" s="68">
        <f t="shared" si="21"/>
        <v>-0.73224043715846987</v>
      </c>
      <c r="J87" s="67">
        <f t="shared" si="22"/>
        <v>5</v>
      </c>
      <c r="K87" s="67">
        <f t="shared" si="23"/>
        <v>-134</v>
      </c>
      <c r="L87" s="68">
        <f t="shared" si="24"/>
        <v>4.4585987261146494E-2</v>
      </c>
      <c r="M87" s="68">
        <v>1.386939076236845E-2</v>
      </c>
      <c r="N87" s="67">
        <v>184</v>
      </c>
      <c r="O87" s="67">
        <v>0</v>
      </c>
      <c r="P87" s="67">
        <v>45</v>
      </c>
      <c r="Q87" s="67">
        <v>47</v>
      </c>
      <c r="R87" s="67">
        <v>74</v>
      </c>
      <c r="S87" s="68">
        <f t="shared" si="25"/>
        <v>0.57446808510638303</v>
      </c>
      <c r="T87" s="68">
        <f t="shared" si="26"/>
        <v>-0.59782608695652173</v>
      </c>
      <c r="U87" s="67">
        <f t="shared" si="27"/>
        <v>27</v>
      </c>
      <c r="V87" s="67">
        <f t="shared" si="28"/>
        <v>-110</v>
      </c>
      <c r="W87" s="68">
        <f t="shared" si="29"/>
        <v>6.2080536912751678E-2</v>
      </c>
      <c r="X87" s="68">
        <f>R87/$R$87</f>
        <v>1</v>
      </c>
    </row>
    <row r="88" spans="2:24" x14ac:dyDescent="0.25">
      <c r="B88" s="74" t="s">
        <v>99</v>
      </c>
      <c r="C88" s="70">
        <v>30</v>
      </c>
      <c r="D88" s="70">
        <v>30</v>
      </c>
      <c r="E88" s="70">
        <v>12</v>
      </c>
      <c r="F88" s="70">
        <v>10</v>
      </c>
      <c r="G88" s="70">
        <v>12</v>
      </c>
      <c r="H88" s="71">
        <f t="shared" si="20"/>
        <v>0.19999999999999996</v>
      </c>
      <c r="I88" s="71">
        <f t="shared" si="21"/>
        <v>-0.6</v>
      </c>
      <c r="J88" s="70">
        <f t="shared" si="22"/>
        <v>2</v>
      </c>
      <c r="K88" s="70">
        <f t="shared" si="23"/>
        <v>-18</v>
      </c>
      <c r="L88" s="71">
        <f t="shared" si="24"/>
        <v>1.0919017288444041E-2</v>
      </c>
      <c r="M88" s="71">
        <f t="shared" ref="M88:M100" si="32">G88/$G$6</f>
        <v>1.0919017288444041E-2</v>
      </c>
      <c r="N88" s="70">
        <v>30</v>
      </c>
      <c r="O88" s="70">
        <v>0</v>
      </c>
      <c r="P88" s="70">
        <v>11</v>
      </c>
      <c r="Q88" s="70">
        <v>12</v>
      </c>
      <c r="R88" s="70">
        <v>15</v>
      </c>
      <c r="S88" s="71">
        <f t="shared" si="25"/>
        <v>0.25</v>
      </c>
      <c r="T88" s="71">
        <f t="shared" si="26"/>
        <v>-0.5</v>
      </c>
      <c r="U88" s="70">
        <f t="shared" si="27"/>
        <v>3</v>
      </c>
      <c r="V88" s="70">
        <f t="shared" si="28"/>
        <v>-15</v>
      </c>
      <c r="W88" s="71">
        <f t="shared" si="29"/>
        <v>1.2583892617449664E-2</v>
      </c>
      <c r="X88" s="71">
        <f t="shared" ref="X88:X100" si="33">R88/$R$87</f>
        <v>0.20270270270270271</v>
      </c>
    </row>
    <row r="89" spans="2:24" x14ac:dyDescent="0.25">
      <c r="B89" s="72" t="s">
        <v>109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110</v>
      </c>
      <c r="C90" s="41">
        <v>4</v>
      </c>
      <c r="D90" s="41">
        <v>4</v>
      </c>
      <c r="E90" s="41">
        <v>0</v>
      </c>
      <c r="F90" s="41">
        <v>0</v>
      </c>
      <c r="G90" s="41">
        <v>3</v>
      </c>
      <c r="H90" s="42" t="str">
        <f t="shared" si="20"/>
        <v>-</v>
      </c>
      <c r="I90" s="42">
        <f t="shared" si="21"/>
        <v>-0.25</v>
      </c>
      <c r="J90" s="41">
        <f t="shared" si="22"/>
        <v>3</v>
      </c>
      <c r="K90" s="41">
        <f t="shared" si="23"/>
        <v>-1</v>
      </c>
      <c r="L90" s="42">
        <f t="shared" si="24"/>
        <v>2.7297543221110102E-3</v>
      </c>
      <c r="M90" s="42">
        <f t="shared" si="32"/>
        <v>2.7297543221110102E-3</v>
      </c>
      <c r="N90" s="41">
        <v>4</v>
      </c>
      <c r="O90" s="41">
        <v>0</v>
      </c>
      <c r="P90" s="41">
        <v>0</v>
      </c>
      <c r="Q90" s="41">
        <v>3</v>
      </c>
      <c r="R90" s="41">
        <v>3</v>
      </c>
      <c r="S90" s="42">
        <f t="shared" si="25"/>
        <v>0</v>
      </c>
      <c r="T90" s="42">
        <f t="shared" si="26"/>
        <v>-0.25</v>
      </c>
      <c r="U90" s="41">
        <f t="shared" si="27"/>
        <v>0</v>
      </c>
      <c r="V90" s="41">
        <f t="shared" si="28"/>
        <v>-1</v>
      </c>
      <c r="W90" s="42">
        <f t="shared" si="29"/>
        <v>2.5167785234899327E-3</v>
      </c>
      <c r="X90" s="42">
        <f t="shared" si="33"/>
        <v>4.0540540540540543E-2</v>
      </c>
    </row>
    <row r="91" spans="2:24" x14ac:dyDescent="0.25">
      <c r="B91" s="72" t="s">
        <v>115</v>
      </c>
      <c r="C91" s="41">
        <v>26</v>
      </c>
      <c r="D91" s="41">
        <v>26</v>
      </c>
      <c r="E91" s="41">
        <v>9</v>
      </c>
      <c r="F91" s="41">
        <v>7</v>
      </c>
      <c r="G91" s="41">
        <v>9</v>
      </c>
      <c r="H91" s="42">
        <f t="shared" si="20"/>
        <v>0.28571428571428581</v>
      </c>
      <c r="I91" s="42">
        <f t="shared" si="21"/>
        <v>-0.65384615384615385</v>
      </c>
      <c r="J91" s="41">
        <f t="shared" si="22"/>
        <v>2</v>
      </c>
      <c r="K91" s="41">
        <f t="shared" si="23"/>
        <v>-17</v>
      </c>
      <c r="L91" s="42">
        <f t="shared" si="24"/>
        <v>8.1892629663330302E-3</v>
      </c>
      <c r="M91" s="42">
        <f t="shared" si="32"/>
        <v>8.1892629663330302E-3</v>
      </c>
      <c r="N91" s="41">
        <v>26</v>
      </c>
      <c r="O91" s="41">
        <v>0</v>
      </c>
      <c r="P91" s="41">
        <v>8</v>
      </c>
      <c r="Q91" s="41">
        <v>9</v>
      </c>
      <c r="R91" s="41">
        <v>12</v>
      </c>
      <c r="S91" s="42">
        <f t="shared" si="25"/>
        <v>0.33333333333333326</v>
      </c>
      <c r="T91" s="42">
        <f t="shared" si="26"/>
        <v>-0.53846153846153844</v>
      </c>
      <c r="U91" s="41">
        <f t="shared" si="27"/>
        <v>3</v>
      </c>
      <c r="V91" s="41">
        <f t="shared" si="28"/>
        <v>-14</v>
      </c>
      <c r="W91" s="42">
        <f t="shared" si="29"/>
        <v>1.0067114093959731E-2</v>
      </c>
      <c r="X91" s="42">
        <f t="shared" si="33"/>
        <v>0.16216216216216217</v>
      </c>
    </row>
    <row r="92" spans="2:24" x14ac:dyDescent="0.25">
      <c r="B92" s="72" t="s">
        <v>111</v>
      </c>
      <c r="C92" s="41">
        <v>2</v>
      </c>
      <c r="D92" s="41">
        <v>2</v>
      </c>
      <c r="E92" s="41">
        <v>0</v>
      </c>
      <c r="F92" s="41">
        <v>0</v>
      </c>
      <c r="G92" s="41">
        <v>2</v>
      </c>
      <c r="H92" s="42" t="str">
        <f t="shared" si="20"/>
        <v>-</v>
      </c>
      <c r="I92" s="42">
        <f t="shared" si="21"/>
        <v>0</v>
      </c>
      <c r="J92" s="41">
        <f t="shared" si="22"/>
        <v>2</v>
      </c>
      <c r="K92" s="41">
        <f t="shared" si="23"/>
        <v>0</v>
      </c>
      <c r="L92" s="42">
        <f t="shared" si="24"/>
        <v>1.8198362147406734E-3</v>
      </c>
      <c r="M92" s="42">
        <f t="shared" si="32"/>
        <v>1.8198362147406734E-3</v>
      </c>
      <c r="N92" s="41">
        <v>2</v>
      </c>
      <c r="O92" s="41">
        <v>0</v>
      </c>
      <c r="P92" s="41">
        <v>0</v>
      </c>
      <c r="Q92" s="41">
        <v>2</v>
      </c>
      <c r="R92" s="41">
        <v>2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1.6778523489932886E-3</v>
      </c>
      <c r="X92" s="42">
        <f t="shared" si="33"/>
        <v>2.7027027027027029E-2</v>
      </c>
    </row>
    <row r="93" spans="2:24" x14ac:dyDescent="0.25">
      <c r="B93" s="72" t="s">
        <v>112</v>
      </c>
      <c r="C93" s="41">
        <v>6</v>
      </c>
      <c r="D93" s="41">
        <v>6</v>
      </c>
      <c r="E93" s="41">
        <v>0</v>
      </c>
      <c r="F93" s="41">
        <v>0</v>
      </c>
      <c r="G93" s="41">
        <v>3</v>
      </c>
      <c r="H93" s="42" t="str">
        <f t="shared" si="20"/>
        <v>-</v>
      </c>
      <c r="I93" s="42">
        <f t="shared" si="21"/>
        <v>-0.5</v>
      </c>
      <c r="J93" s="41">
        <f t="shared" si="22"/>
        <v>3</v>
      </c>
      <c r="K93" s="41">
        <f t="shared" si="23"/>
        <v>-3</v>
      </c>
      <c r="L93" s="42">
        <f t="shared" si="24"/>
        <v>2.7297543221110102E-3</v>
      </c>
      <c r="M93" s="42">
        <f t="shared" si="32"/>
        <v>2.7297543221110102E-3</v>
      </c>
      <c r="N93" s="41">
        <v>6</v>
      </c>
      <c r="O93" s="41">
        <v>0</v>
      </c>
      <c r="P93" s="41">
        <v>0</v>
      </c>
      <c r="Q93" s="41">
        <v>3</v>
      </c>
      <c r="R93" s="41">
        <v>4</v>
      </c>
      <c r="S93" s="42">
        <f t="shared" si="25"/>
        <v>0.33333333333333326</v>
      </c>
      <c r="T93" s="42">
        <f t="shared" si="26"/>
        <v>-0.33333333333333337</v>
      </c>
      <c r="U93" s="41">
        <f t="shared" si="27"/>
        <v>1</v>
      </c>
      <c r="V93" s="41">
        <f t="shared" si="28"/>
        <v>-2</v>
      </c>
      <c r="W93" s="42">
        <f t="shared" si="29"/>
        <v>3.3557046979865771E-3</v>
      </c>
      <c r="X93" s="42">
        <f t="shared" si="33"/>
        <v>5.4054054054054057E-2</v>
      </c>
    </row>
    <row r="94" spans="2:24" x14ac:dyDescent="0.25">
      <c r="B94" s="72" t="s">
        <v>113</v>
      </c>
      <c r="C94" s="41">
        <v>18</v>
      </c>
      <c r="D94" s="41">
        <v>18</v>
      </c>
      <c r="E94" s="41">
        <v>0</v>
      </c>
      <c r="F94" s="41">
        <v>0</v>
      </c>
      <c r="G94" s="41">
        <v>4</v>
      </c>
      <c r="H94" s="42" t="str">
        <f t="shared" si="20"/>
        <v>-</v>
      </c>
      <c r="I94" s="42">
        <f t="shared" si="21"/>
        <v>-0.77777777777777779</v>
      </c>
      <c r="J94" s="41">
        <f t="shared" si="22"/>
        <v>4</v>
      </c>
      <c r="K94" s="41">
        <f t="shared" si="23"/>
        <v>-14</v>
      </c>
      <c r="L94" s="42">
        <f t="shared" si="24"/>
        <v>3.6396724294813468E-3</v>
      </c>
      <c r="M94" s="42">
        <f t="shared" si="32"/>
        <v>3.6396724294813468E-3</v>
      </c>
      <c r="N94" s="41">
        <v>18</v>
      </c>
      <c r="O94" s="41">
        <v>0</v>
      </c>
      <c r="P94" s="41">
        <v>0</v>
      </c>
      <c r="Q94" s="41">
        <v>4</v>
      </c>
      <c r="R94" s="41">
        <v>6</v>
      </c>
      <c r="S94" s="42">
        <f t="shared" si="25"/>
        <v>0.5</v>
      </c>
      <c r="T94" s="42">
        <f t="shared" si="26"/>
        <v>-0.66666666666666674</v>
      </c>
      <c r="U94" s="41">
        <f t="shared" si="27"/>
        <v>2</v>
      </c>
      <c r="V94" s="41">
        <f t="shared" si="28"/>
        <v>-12</v>
      </c>
      <c r="W94" s="42">
        <f t="shared" si="29"/>
        <v>5.0335570469798654E-3</v>
      </c>
      <c r="X94" s="42">
        <f t="shared" si="33"/>
        <v>8.1081081081081086E-2</v>
      </c>
    </row>
    <row r="95" spans="2:24" x14ac:dyDescent="0.25">
      <c r="B95" s="74" t="s">
        <v>100</v>
      </c>
      <c r="C95" s="70">
        <v>154</v>
      </c>
      <c r="D95" s="70">
        <v>153</v>
      </c>
      <c r="E95" s="70">
        <v>54</v>
      </c>
      <c r="F95" s="70">
        <v>34</v>
      </c>
      <c r="G95" s="70">
        <v>37</v>
      </c>
      <c r="H95" s="71">
        <f t="shared" si="20"/>
        <v>8.8235294117646967E-2</v>
      </c>
      <c r="I95" s="71">
        <f t="shared" si="21"/>
        <v>-0.75816993464052285</v>
      </c>
      <c r="J95" s="70">
        <f t="shared" si="22"/>
        <v>3</v>
      </c>
      <c r="K95" s="70">
        <f t="shared" si="23"/>
        <v>-116</v>
      </c>
      <c r="L95" s="71">
        <f t="shared" si="24"/>
        <v>3.3666969972702458E-2</v>
      </c>
      <c r="M95" s="71">
        <f t="shared" si="32"/>
        <v>3.3666969972702458E-2</v>
      </c>
      <c r="N95" s="70">
        <v>154</v>
      </c>
      <c r="O95" s="70">
        <v>0</v>
      </c>
      <c r="P95" s="70">
        <v>34</v>
      </c>
      <c r="Q95" s="70">
        <v>35</v>
      </c>
      <c r="R95" s="70">
        <v>59</v>
      </c>
      <c r="S95" s="71">
        <f t="shared" si="25"/>
        <v>0.68571428571428572</v>
      </c>
      <c r="T95" s="71">
        <f t="shared" si="26"/>
        <v>-0.61688311688311681</v>
      </c>
      <c r="U95" s="70">
        <f t="shared" si="27"/>
        <v>24</v>
      </c>
      <c r="V95" s="70">
        <f t="shared" si="28"/>
        <v>-95</v>
      </c>
      <c r="W95" s="71">
        <f t="shared" si="29"/>
        <v>4.9496644295302011E-2</v>
      </c>
      <c r="X95" s="71">
        <f t="shared" si="33"/>
        <v>0.79729729729729726</v>
      </c>
    </row>
    <row r="96" spans="2:24" x14ac:dyDescent="0.25">
      <c r="B96" s="72" t="s">
        <v>114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115</v>
      </c>
      <c r="C97" s="41">
        <v>154</v>
      </c>
      <c r="D97" s="41">
        <v>153</v>
      </c>
      <c r="E97" s="41">
        <v>54</v>
      </c>
      <c r="F97" s="41">
        <v>34</v>
      </c>
      <c r="G97" s="41">
        <v>37</v>
      </c>
      <c r="H97" s="42">
        <f t="shared" si="20"/>
        <v>8.8235294117646967E-2</v>
      </c>
      <c r="I97" s="42">
        <f t="shared" si="21"/>
        <v>-0.75816993464052285</v>
      </c>
      <c r="J97" s="41">
        <f t="shared" si="22"/>
        <v>3</v>
      </c>
      <c r="K97" s="41">
        <f t="shared" si="23"/>
        <v>-116</v>
      </c>
      <c r="L97" s="42">
        <f t="shared" si="24"/>
        <v>3.3666969972702458E-2</v>
      </c>
      <c r="M97" s="42">
        <f t="shared" si="32"/>
        <v>3.3666969972702458E-2</v>
      </c>
      <c r="N97" s="41">
        <v>154</v>
      </c>
      <c r="O97" s="41">
        <v>0</v>
      </c>
      <c r="P97" s="41">
        <v>34</v>
      </c>
      <c r="Q97" s="41">
        <v>35</v>
      </c>
      <c r="R97" s="41">
        <v>59</v>
      </c>
      <c r="S97" s="42">
        <f t="shared" si="25"/>
        <v>0.68571428571428572</v>
      </c>
      <c r="T97" s="42">
        <f t="shared" si="26"/>
        <v>-0.61688311688311681</v>
      </c>
      <c r="U97" s="41">
        <f t="shared" si="27"/>
        <v>24</v>
      </c>
      <c r="V97" s="41">
        <f t="shared" si="28"/>
        <v>-95</v>
      </c>
      <c r="W97" s="42">
        <f t="shared" si="29"/>
        <v>4.9496644295302011E-2</v>
      </c>
      <c r="X97" s="42">
        <f t="shared" si="33"/>
        <v>0.79729729729729726</v>
      </c>
    </row>
    <row r="98" spans="2:24" x14ac:dyDescent="0.25">
      <c r="B98" s="72" t="s">
        <v>116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117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118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107</v>
      </c>
      <c r="C101" s="67">
        <v>28</v>
      </c>
      <c r="D101" s="67">
        <v>28</v>
      </c>
      <c r="E101" s="67">
        <v>15</v>
      </c>
      <c r="F101" s="67">
        <v>21</v>
      </c>
      <c r="G101" s="67">
        <v>27</v>
      </c>
      <c r="H101" s="68">
        <f t="shared" si="20"/>
        <v>0.28571428571428581</v>
      </c>
      <c r="I101" s="68">
        <f t="shared" si="21"/>
        <v>-3.5714285714285698E-2</v>
      </c>
      <c r="J101" s="67">
        <f t="shared" si="22"/>
        <v>6</v>
      </c>
      <c r="K101" s="67">
        <f t="shared" si="23"/>
        <v>-1</v>
      </c>
      <c r="L101" s="68">
        <f t="shared" si="24"/>
        <v>2.4567788898999091E-2</v>
      </c>
      <c r="M101" s="68">
        <v>2.1506018698288481E-3</v>
      </c>
      <c r="N101" s="67">
        <v>28</v>
      </c>
      <c r="O101" s="67">
        <v>4</v>
      </c>
      <c r="P101" s="67">
        <v>20</v>
      </c>
      <c r="Q101" s="67">
        <v>27</v>
      </c>
      <c r="R101" s="67">
        <v>33</v>
      </c>
      <c r="S101" s="68">
        <f t="shared" si="25"/>
        <v>0.22222222222222232</v>
      </c>
      <c r="T101" s="68">
        <f t="shared" si="26"/>
        <v>0.1785714285714286</v>
      </c>
      <c r="U101" s="67">
        <f t="shared" si="27"/>
        <v>6</v>
      </c>
      <c r="V101" s="67">
        <f t="shared" si="28"/>
        <v>5</v>
      </c>
      <c r="W101" s="68">
        <f t="shared" si="29"/>
        <v>2.7684563758389263E-2</v>
      </c>
      <c r="X101" s="68">
        <f>R101/$R$101</f>
        <v>1</v>
      </c>
    </row>
    <row r="102" spans="2:24" x14ac:dyDescent="0.25">
      <c r="B102" s="74" t="s">
        <v>99</v>
      </c>
      <c r="C102" s="70">
        <v>9</v>
      </c>
      <c r="D102" s="70">
        <v>9</v>
      </c>
      <c r="E102" s="70">
        <v>5</v>
      </c>
      <c r="F102" s="70">
        <v>8</v>
      </c>
      <c r="G102" s="70">
        <v>10</v>
      </c>
      <c r="H102" s="71">
        <f t="shared" si="20"/>
        <v>0.25</v>
      </c>
      <c r="I102" s="71">
        <f t="shared" si="21"/>
        <v>0.11111111111111116</v>
      </c>
      <c r="J102" s="70">
        <f t="shared" si="22"/>
        <v>2</v>
      </c>
      <c r="K102" s="70">
        <f t="shared" si="23"/>
        <v>1</v>
      </c>
      <c r="L102" s="71">
        <f t="shared" si="24"/>
        <v>9.0991810737033659E-3</v>
      </c>
      <c r="M102" s="71">
        <f t="shared" ref="M102:M114" si="34">G102/$G$6</f>
        <v>9.0991810737033659E-3</v>
      </c>
      <c r="N102" s="70">
        <v>9</v>
      </c>
      <c r="O102" s="70">
        <v>0</v>
      </c>
      <c r="P102" s="70">
        <v>7</v>
      </c>
      <c r="Q102" s="70">
        <v>10</v>
      </c>
      <c r="R102" s="70">
        <v>11</v>
      </c>
      <c r="S102" s="71">
        <f t="shared" si="25"/>
        <v>0.10000000000000009</v>
      </c>
      <c r="T102" s="71">
        <f t="shared" si="26"/>
        <v>0.22222222222222232</v>
      </c>
      <c r="U102" s="70">
        <f t="shared" si="27"/>
        <v>1</v>
      </c>
      <c r="V102" s="70">
        <f t="shared" si="28"/>
        <v>2</v>
      </c>
      <c r="W102" s="71">
        <f t="shared" si="29"/>
        <v>9.2281879194630878E-3</v>
      </c>
      <c r="X102" s="71">
        <f t="shared" ref="X102:X114" si="35">R102/$R$101</f>
        <v>0.33333333333333331</v>
      </c>
    </row>
    <row r="103" spans="2:24" x14ac:dyDescent="0.25">
      <c r="B103" s="72" t="s">
        <v>109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115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112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113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100</v>
      </c>
      <c r="C109" s="70">
        <v>19</v>
      </c>
      <c r="D109" s="70">
        <v>19</v>
      </c>
      <c r="E109" s="70">
        <v>10</v>
      </c>
      <c r="F109" s="70">
        <v>13</v>
      </c>
      <c r="G109" s="70">
        <v>17</v>
      </c>
      <c r="H109" s="71">
        <f t="shared" si="20"/>
        <v>0.30769230769230771</v>
      </c>
      <c r="I109" s="71">
        <f t="shared" si="21"/>
        <v>-0.10526315789473684</v>
      </c>
      <c r="J109" s="70">
        <f t="shared" si="22"/>
        <v>4</v>
      </c>
      <c r="K109" s="70">
        <f t="shared" si="23"/>
        <v>-2</v>
      </c>
      <c r="L109" s="71">
        <f t="shared" si="24"/>
        <v>1.5468607825295723E-2</v>
      </c>
      <c r="M109" s="71">
        <f t="shared" si="34"/>
        <v>1.5468607825295723E-2</v>
      </c>
      <c r="N109" s="70">
        <v>19</v>
      </c>
      <c r="O109" s="70">
        <v>0</v>
      </c>
      <c r="P109" s="70">
        <v>13</v>
      </c>
      <c r="Q109" s="70">
        <v>17</v>
      </c>
      <c r="R109" s="70">
        <v>22</v>
      </c>
      <c r="S109" s="71">
        <f t="shared" si="25"/>
        <v>0.29411764705882359</v>
      </c>
      <c r="T109" s="71">
        <f t="shared" si="26"/>
        <v>0.15789473684210531</v>
      </c>
      <c r="U109" s="70">
        <f t="shared" si="27"/>
        <v>5</v>
      </c>
      <c r="V109" s="70">
        <f t="shared" si="28"/>
        <v>3</v>
      </c>
      <c r="W109" s="71">
        <f t="shared" si="29"/>
        <v>1.8456375838926176E-2</v>
      </c>
      <c r="X109" s="71">
        <f t="shared" si="35"/>
        <v>0.66666666666666663</v>
      </c>
    </row>
    <row r="110" spans="2:24" x14ac:dyDescent="0.25">
      <c r="B110" s="72" t="s">
        <v>114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115</v>
      </c>
      <c r="C111" s="41">
        <v>19</v>
      </c>
      <c r="D111" s="41">
        <v>19</v>
      </c>
      <c r="E111" s="41">
        <v>10</v>
      </c>
      <c r="F111" s="41">
        <v>13</v>
      </c>
      <c r="G111" s="41">
        <v>17</v>
      </c>
      <c r="H111" s="42">
        <f t="shared" si="20"/>
        <v>0.30769230769230771</v>
      </c>
      <c r="I111" s="42">
        <f t="shared" si="21"/>
        <v>-0.10526315789473684</v>
      </c>
      <c r="J111" s="41">
        <f t="shared" si="22"/>
        <v>4</v>
      </c>
      <c r="K111" s="41">
        <f t="shared" si="23"/>
        <v>-2</v>
      </c>
      <c r="L111" s="42">
        <f t="shared" si="24"/>
        <v>1.5468607825295723E-2</v>
      </c>
      <c r="M111" s="42">
        <f t="shared" si="34"/>
        <v>1.5468607825295723E-2</v>
      </c>
      <c r="N111" s="41">
        <v>19</v>
      </c>
      <c r="O111" s="41">
        <v>0</v>
      </c>
      <c r="P111" s="41">
        <v>13</v>
      </c>
      <c r="Q111" s="41">
        <v>17</v>
      </c>
      <c r="R111" s="41">
        <v>22</v>
      </c>
      <c r="S111" s="42">
        <f t="shared" si="25"/>
        <v>0.29411764705882359</v>
      </c>
      <c r="T111" s="42">
        <f t="shared" si="26"/>
        <v>0.15789473684210531</v>
      </c>
      <c r="U111" s="41">
        <f t="shared" si="27"/>
        <v>5</v>
      </c>
      <c r="V111" s="41">
        <f t="shared" si="28"/>
        <v>3</v>
      </c>
      <c r="W111" s="42">
        <f t="shared" si="29"/>
        <v>1.8456375838926176E-2</v>
      </c>
      <c r="X111" s="42">
        <f t="shared" si="35"/>
        <v>0.66666666666666663</v>
      </c>
    </row>
    <row r="112" spans="2:24" x14ac:dyDescent="0.25">
      <c r="B112" s="72" t="s">
        <v>116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117</v>
      </c>
      <c r="C113" s="41">
        <v>5</v>
      </c>
      <c r="D113" s="41">
        <v>5</v>
      </c>
      <c r="E113" s="41">
        <v>0</v>
      </c>
      <c r="F113" s="41">
        <v>3</v>
      </c>
      <c r="G113" s="41">
        <v>3</v>
      </c>
      <c r="H113" s="42">
        <f t="shared" si="20"/>
        <v>0</v>
      </c>
      <c r="I113" s="42">
        <f t="shared" si="21"/>
        <v>-0.4</v>
      </c>
      <c r="J113" s="41">
        <f t="shared" si="22"/>
        <v>0</v>
      </c>
      <c r="K113" s="41">
        <f t="shared" si="23"/>
        <v>-2</v>
      </c>
      <c r="L113" s="42">
        <f t="shared" si="24"/>
        <v>2.7297543221110102E-3</v>
      </c>
      <c r="M113" s="42">
        <f t="shared" si="34"/>
        <v>2.7297543221110102E-3</v>
      </c>
      <c r="N113" s="41">
        <v>5</v>
      </c>
      <c r="O113" s="41">
        <v>0</v>
      </c>
      <c r="P113" s="41">
        <v>3</v>
      </c>
      <c r="Q113" s="41">
        <v>3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-3</v>
      </c>
      <c r="V113" s="41">
        <f t="shared" si="28"/>
        <v>-5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118</v>
      </c>
      <c r="C114" s="41">
        <v>14</v>
      </c>
      <c r="D114" s="41">
        <v>14</v>
      </c>
      <c r="E114" s="41">
        <v>0</v>
      </c>
      <c r="F114" s="41">
        <v>10</v>
      </c>
      <c r="G114" s="41">
        <v>14</v>
      </c>
      <c r="H114" s="42">
        <f t="shared" si="20"/>
        <v>0.39999999999999991</v>
      </c>
      <c r="I114" s="42">
        <f t="shared" si="21"/>
        <v>0</v>
      </c>
      <c r="J114" s="41">
        <f t="shared" si="22"/>
        <v>4</v>
      </c>
      <c r="K114" s="41">
        <f t="shared" si="23"/>
        <v>0</v>
      </c>
      <c r="L114" s="42">
        <f t="shared" si="24"/>
        <v>1.2738853503184714E-2</v>
      </c>
      <c r="M114" s="42">
        <f t="shared" si="34"/>
        <v>1.2738853503184714E-2</v>
      </c>
      <c r="N114" s="41">
        <v>14</v>
      </c>
      <c r="O114" s="41">
        <v>0</v>
      </c>
      <c r="P114" s="41">
        <v>10</v>
      </c>
      <c r="Q114" s="41">
        <v>14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-14</v>
      </c>
      <c r="V114" s="41">
        <f t="shared" si="28"/>
        <v>-14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108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D7B0-CDC9-49D6-B856-B96C11D27033}">
  <dimension ref="A4:O6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0.7109375" customWidth="1"/>
    <col min="10" max="13" width="10.5703125" customWidth="1"/>
    <col min="14" max="14" width="11.140625" hidden="1" customWidth="1"/>
    <col min="15" max="15" width="12" customWidth="1"/>
  </cols>
  <sheetData>
    <row r="4" spans="2:15" ht="21.75" thickBot="1" x14ac:dyDescent="0.3">
      <c r="B4" s="307" t="s">
        <v>119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75"/>
      <c r="O4" s="75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506</v>
      </c>
      <c r="F6" s="57" t="s">
        <v>510</v>
      </c>
      <c r="G6" s="57" t="s">
        <v>507</v>
      </c>
      <c r="H6" s="57" t="s">
        <v>508</v>
      </c>
      <c r="I6" s="57" t="s">
        <v>509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120</v>
      </c>
      <c r="O6" s="56" t="str">
        <f>CONCATENATE("cuota ",I6)</f>
        <v>cuota mayo 2023</v>
      </c>
    </row>
    <row r="7" spans="2:15" x14ac:dyDescent="0.25">
      <c r="B7" s="308" t="s">
        <v>101</v>
      </c>
      <c r="C7" s="311" t="s">
        <v>45</v>
      </c>
      <c r="D7" s="76" t="s">
        <v>121</v>
      </c>
      <c r="E7" s="77">
        <v>387465</v>
      </c>
      <c r="F7" s="77">
        <v>1066</v>
      </c>
      <c r="G7" s="77">
        <v>114793</v>
      </c>
      <c r="H7" s="77">
        <v>379380</v>
      </c>
      <c r="I7" s="77">
        <v>383022</v>
      </c>
      <c r="J7" s="78">
        <f>I7/H7-1</f>
        <v>9.5998734777795747E-3</v>
      </c>
      <c r="K7" s="77">
        <f>I7-H7</f>
        <v>3642</v>
      </c>
      <c r="L7" s="78">
        <f>I7/E7-1</f>
        <v>-1.1466842166389268E-2</v>
      </c>
      <c r="M7" s="77">
        <f>I7-E7</f>
        <v>-4443</v>
      </c>
      <c r="N7" s="79">
        <v>1</v>
      </c>
      <c r="O7" s="79">
        <f>I7/$I$7</f>
        <v>1</v>
      </c>
    </row>
    <row r="8" spans="2:15" x14ac:dyDescent="0.25">
      <c r="B8" s="309"/>
      <c r="C8" s="312"/>
      <c r="D8" s="80" t="s">
        <v>122</v>
      </c>
      <c r="E8" s="81">
        <v>283721</v>
      </c>
      <c r="F8" s="81">
        <v>0</v>
      </c>
      <c r="G8" s="81">
        <v>88479</v>
      </c>
      <c r="H8" s="81">
        <v>305518</v>
      </c>
      <c r="I8" s="81">
        <v>311677</v>
      </c>
      <c r="J8" s="82">
        <f t="shared" ref="J8:J18" si="0">I8/H8-1</f>
        <v>2.0159205022290072E-2</v>
      </c>
      <c r="K8" s="81">
        <f t="shared" ref="K8:K15" si="1">I8-H8</f>
        <v>6159</v>
      </c>
      <c r="L8" s="82">
        <f t="shared" ref="L8:L18" si="2">I8/E8-1</f>
        <v>9.8533418393421668E-2</v>
      </c>
      <c r="M8" s="81">
        <f t="shared" ref="M8:M15" si="3">I8-E8</f>
        <v>27956</v>
      </c>
      <c r="N8" s="83">
        <v>1</v>
      </c>
      <c r="O8" s="83">
        <f>I8/$I$7</f>
        <v>0.8137313261379242</v>
      </c>
    </row>
    <row r="9" spans="2:15" x14ac:dyDescent="0.25">
      <c r="B9" s="309"/>
      <c r="C9" s="313"/>
      <c r="D9" s="84" t="s">
        <v>123</v>
      </c>
      <c r="E9" s="85">
        <v>103744</v>
      </c>
      <c r="F9" s="85">
        <v>0</v>
      </c>
      <c r="G9" s="85">
        <v>26314</v>
      </c>
      <c r="H9" s="85">
        <v>73862</v>
      </c>
      <c r="I9" s="85">
        <v>71345</v>
      </c>
      <c r="J9" s="86">
        <f t="shared" si="0"/>
        <v>-3.4077062630310628E-2</v>
      </c>
      <c r="K9" s="85">
        <f t="shared" si="1"/>
        <v>-2517</v>
      </c>
      <c r="L9" s="86">
        <f t="shared" si="2"/>
        <v>-0.31229757865515118</v>
      </c>
      <c r="M9" s="85">
        <f t="shared" si="3"/>
        <v>-32399</v>
      </c>
      <c r="N9" s="87">
        <v>1</v>
      </c>
      <c r="O9" s="87">
        <f>I9/$I$7</f>
        <v>0.1862686738620758</v>
      </c>
    </row>
    <row r="10" spans="2:15" x14ac:dyDescent="0.25">
      <c r="B10" s="309"/>
      <c r="C10" s="311" t="s">
        <v>67</v>
      </c>
      <c r="D10" s="76" t="s">
        <v>121</v>
      </c>
      <c r="E10" s="77">
        <v>2509167</v>
      </c>
      <c r="F10" s="77">
        <v>3399</v>
      </c>
      <c r="G10" s="77">
        <v>476054</v>
      </c>
      <c r="H10" s="77">
        <v>2369938</v>
      </c>
      <c r="I10" s="77">
        <v>2445242</v>
      </c>
      <c r="J10" s="78">
        <f t="shared" si="0"/>
        <v>3.1774670898563562E-2</v>
      </c>
      <c r="K10" s="77">
        <f t="shared" si="1"/>
        <v>75304</v>
      </c>
      <c r="L10" s="78">
        <f t="shared" si="2"/>
        <v>-2.5476582467408471E-2</v>
      </c>
      <c r="M10" s="77">
        <f t="shared" si="3"/>
        <v>-63925</v>
      </c>
      <c r="N10" s="79">
        <v>1</v>
      </c>
      <c r="O10" s="79">
        <f>I10/$I$10</f>
        <v>1</v>
      </c>
    </row>
    <row r="11" spans="2:15" x14ac:dyDescent="0.25">
      <c r="B11" s="309"/>
      <c r="C11" s="312"/>
      <c r="D11" s="80" t="s">
        <v>122</v>
      </c>
      <c r="E11" s="81">
        <v>1804334</v>
      </c>
      <c r="F11" s="81">
        <v>0</v>
      </c>
      <c r="G11" s="81">
        <v>365577</v>
      </c>
      <c r="H11" s="81">
        <v>1862037</v>
      </c>
      <c r="I11" s="81">
        <v>1931938</v>
      </c>
      <c r="J11" s="82">
        <f t="shared" si="0"/>
        <v>3.7540070363800471E-2</v>
      </c>
      <c r="K11" s="81">
        <f t="shared" si="1"/>
        <v>69901</v>
      </c>
      <c r="L11" s="82">
        <f t="shared" si="2"/>
        <v>7.0720831065645307E-2</v>
      </c>
      <c r="M11" s="81">
        <f t="shared" si="3"/>
        <v>127604</v>
      </c>
      <c r="N11" s="83">
        <v>1</v>
      </c>
      <c r="O11" s="83">
        <f>I11/$I$10</f>
        <v>0.79008049101070565</v>
      </c>
    </row>
    <row r="12" spans="2:15" x14ac:dyDescent="0.25">
      <c r="B12" s="309"/>
      <c r="C12" s="313"/>
      <c r="D12" s="84" t="s">
        <v>123</v>
      </c>
      <c r="E12" s="85">
        <v>704833</v>
      </c>
      <c r="F12" s="85">
        <v>0</v>
      </c>
      <c r="G12" s="85">
        <v>110477</v>
      </c>
      <c r="H12" s="85">
        <v>507901</v>
      </c>
      <c r="I12" s="85">
        <v>513304</v>
      </c>
      <c r="J12" s="86">
        <f t="shared" si="0"/>
        <v>1.0637899905690196E-2</v>
      </c>
      <c r="K12" s="85">
        <f t="shared" si="1"/>
        <v>5403</v>
      </c>
      <c r="L12" s="86">
        <f t="shared" si="2"/>
        <v>-0.27173670926304527</v>
      </c>
      <c r="M12" s="85">
        <f t="shared" si="3"/>
        <v>-191529</v>
      </c>
      <c r="N12" s="87">
        <v>1</v>
      </c>
      <c r="O12" s="87">
        <f>I12/$I$10</f>
        <v>0.20991950898929432</v>
      </c>
    </row>
    <row r="13" spans="2:15" x14ac:dyDescent="0.25">
      <c r="B13" s="309"/>
      <c r="C13" s="314" t="s">
        <v>41</v>
      </c>
      <c r="D13" s="88" t="s">
        <v>121</v>
      </c>
      <c r="E13" s="89">
        <v>6.4758545933181058</v>
      </c>
      <c r="F13" s="90">
        <v>3.1885553470919326</v>
      </c>
      <c r="G13" s="89">
        <v>4.1470647164896812</v>
      </c>
      <c r="H13" s="89">
        <v>6.2468712109230848</v>
      </c>
      <c r="I13" s="89">
        <v>6.3840771548370592</v>
      </c>
      <c r="J13" s="91">
        <f t="shared" si="0"/>
        <v>2.1963946315086469E-2</v>
      </c>
      <c r="K13" s="92">
        <f t="shared" si="1"/>
        <v>0.13720594391397434</v>
      </c>
      <c r="L13" s="91">
        <f t="shared" si="2"/>
        <v>-1.4172251269468639E-2</v>
      </c>
      <c r="M13" s="92">
        <f t="shared" si="3"/>
        <v>-9.177743848104658E-2</v>
      </c>
      <c r="N13" s="93">
        <v>1</v>
      </c>
      <c r="O13" s="93"/>
    </row>
    <row r="14" spans="2:15" x14ac:dyDescent="0.25">
      <c r="B14" s="309"/>
      <c r="C14" s="315"/>
      <c r="D14" s="4" t="s">
        <v>122</v>
      </c>
      <c r="E14" s="94">
        <f t="shared" ref="E14:I15" si="4">E11/E8</f>
        <v>6.3595363050320559</v>
      </c>
      <c r="F14" s="95" t="str">
        <f>IFERROR(F11/F8,"-")</f>
        <v>-</v>
      </c>
      <c r="G14" s="94">
        <f t="shared" si="4"/>
        <v>4.1317939850133927</v>
      </c>
      <c r="H14" s="94">
        <f t="shared" si="4"/>
        <v>6.0946883653336297</v>
      </c>
      <c r="I14" s="94">
        <f t="shared" si="4"/>
        <v>6.1985260381741352</v>
      </c>
      <c r="J14" s="96">
        <f t="shared" si="0"/>
        <v>1.7037404804998824E-2</v>
      </c>
      <c r="K14" s="97">
        <f t="shared" si="1"/>
        <v>0.10383767284050549</v>
      </c>
      <c r="L14" s="96">
        <f t="shared" si="2"/>
        <v>-2.5317925574309452E-2</v>
      </c>
      <c r="M14" s="97">
        <f t="shared" si="3"/>
        <v>-0.16101026685792075</v>
      </c>
      <c r="N14" s="98">
        <v>1</v>
      </c>
      <c r="O14" s="98"/>
    </row>
    <row r="15" spans="2:15" x14ac:dyDescent="0.25">
      <c r="B15" s="309"/>
      <c r="C15" s="316"/>
      <c r="D15" s="99" t="s">
        <v>123</v>
      </c>
      <c r="E15" s="100">
        <f t="shared" si="4"/>
        <v>6.7939639882788398</v>
      </c>
      <c r="F15" s="101" t="str">
        <f>IFERROR(F12/F9,"-")</f>
        <v>-</v>
      </c>
      <c r="G15" s="100">
        <f t="shared" si="4"/>
        <v>4.1984114919814548</v>
      </c>
      <c r="H15" s="100">
        <f t="shared" si="4"/>
        <v>6.8763504914570417</v>
      </c>
      <c r="I15" s="100">
        <f t="shared" si="4"/>
        <v>7.1946737683089212</v>
      </c>
      <c r="J15" s="102">
        <f t="shared" si="0"/>
        <v>4.6292474074344225E-2</v>
      </c>
      <c r="K15" s="103">
        <f t="shared" si="1"/>
        <v>0.31832327685187956</v>
      </c>
      <c r="L15" s="102">
        <f t="shared" si="2"/>
        <v>5.8980262586230792E-2</v>
      </c>
      <c r="M15" s="103">
        <f t="shared" si="3"/>
        <v>0.4007097800300814</v>
      </c>
      <c r="N15" s="104">
        <v>1</v>
      </c>
      <c r="O15" s="104"/>
    </row>
    <row r="16" spans="2:15" x14ac:dyDescent="0.25">
      <c r="B16" s="309"/>
      <c r="C16" s="311" t="s">
        <v>124</v>
      </c>
      <c r="D16" s="76" t="s">
        <v>121</v>
      </c>
      <c r="E16" s="79">
        <v>0.62780000000000002</v>
      </c>
      <c r="F16" s="79">
        <v>2.6699999999999998E-2</v>
      </c>
      <c r="G16" s="79">
        <v>0.28110000000000002</v>
      </c>
      <c r="H16" s="79">
        <v>0.62519999999999998</v>
      </c>
      <c r="I16" s="79">
        <v>0.63670000000000004</v>
      </c>
      <c r="J16" s="78">
        <f t="shared" si="0"/>
        <v>1.8394113883557273E-2</v>
      </c>
      <c r="K16" s="105">
        <f>(I16-H16)*100</f>
        <v>1.1500000000000066</v>
      </c>
      <c r="L16" s="78">
        <f t="shared" si="2"/>
        <v>1.4176489327811348E-2</v>
      </c>
      <c r="M16" s="105">
        <f>(I16-E16)*100</f>
        <v>0.8900000000000019</v>
      </c>
      <c r="N16" s="79">
        <v>1</v>
      </c>
      <c r="O16" s="79"/>
    </row>
    <row r="17" spans="2:15" x14ac:dyDescent="0.25">
      <c r="B17" s="309"/>
      <c r="C17" s="312"/>
      <c r="D17" s="80" t="s">
        <v>122</v>
      </c>
      <c r="E17" s="83">
        <v>0.67519999999999991</v>
      </c>
      <c r="F17" s="83">
        <v>0</v>
      </c>
      <c r="G17" s="83">
        <v>0.37040000000000001</v>
      </c>
      <c r="H17" s="83">
        <v>0.68209999999999993</v>
      </c>
      <c r="I17" s="83">
        <v>0.7097</v>
      </c>
      <c r="J17" s="82">
        <f t="shared" si="0"/>
        <v>4.0463275179592584E-2</v>
      </c>
      <c r="K17" s="106">
        <f>(I17-H17)*100</f>
        <v>2.7600000000000069</v>
      </c>
      <c r="L17" s="82">
        <f t="shared" si="2"/>
        <v>5.1095971563981157E-2</v>
      </c>
      <c r="M17" s="106">
        <f>(I17-E17)*100</f>
        <v>3.4500000000000086</v>
      </c>
      <c r="N17" s="83">
        <v>1</v>
      </c>
      <c r="O17" s="83"/>
    </row>
    <row r="18" spans="2:15" x14ac:dyDescent="0.25">
      <c r="B18" s="309"/>
      <c r="C18" s="313"/>
      <c r="D18" s="84" t="s">
        <v>123</v>
      </c>
      <c r="E18" s="87">
        <v>0.5323</v>
      </c>
      <c r="F18" s="87">
        <v>0</v>
      </c>
      <c r="G18" s="87">
        <v>0.15640000000000001</v>
      </c>
      <c r="H18" s="87">
        <v>0.47889999999999999</v>
      </c>
      <c r="I18" s="87">
        <v>0.45890000000000003</v>
      </c>
      <c r="J18" s="86">
        <f t="shared" si="0"/>
        <v>-4.1762372102735368E-2</v>
      </c>
      <c r="K18" s="107">
        <f>(I18-H18)*100</f>
        <v>-1.9999999999999962</v>
      </c>
      <c r="L18" s="86">
        <f t="shared" si="2"/>
        <v>-0.13789216607176402</v>
      </c>
      <c r="M18" s="107">
        <f>(I18-E18)*100</f>
        <v>-7.3399999999999963</v>
      </c>
      <c r="N18" s="87">
        <v>1</v>
      </c>
      <c r="O18" s="87"/>
    </row>
    <row r="19" spans="2:15" x14ac:dyDescent="0.25">
      <c r="B19" s="309"/>
      <c r="C19" s="314" t="s">
        <v>125</v>
      </c>
      <c r="D19" s="88" t="s">
        <v>121</v>
      </c>
      <c r="E19" s="108">
        <v>128919</v>
      </c>
      <c r="F19" s="108">
        <v>4102</v>
      </c>
      <c r="G19" s="108">
        <v>54622</v>
      </c>
      <c r="H19" s="108">
        <v>122273</v>
      </c>
      <c r="I19" s="108">
        <v>123893</v>
      </c>
      <c r="J19" s="91">
        <f>I19/H19-1</f>
        <v>1.3249041080205748E-2</v>
      </c>
      <c r="K19" s="108">
        <f>I19-H19</f>
        <v>1620</v>
      </c>
      <c r="L19" s="91">
        <f>I19/E19-1</f>
        <v>-3.898571971548026E-2</v>
      </c>
      <c r="M19" s="108">
        <f>I19-E19</f>
        <v>-5026</v>
      </c>
      <c r="N19" s="93">
        <v>1</v>
      </c>
      <c r="O19" s="93">
        <f>I19/$I$19</f>
        <v>1</v>
      </c>
    </row>
    <row r="20" spans="2:15" x14ac:dyDescent="0.25">
      <c r="B20" s="309"/>
      <c r="C20" s="315"/>
      <c r="D20" s="4" t="s">
        <v>122</v>
      </c>
      <c r="E20" s="109">
        <v>86208</v>
      </c>
      <c r="F20" s="109">
        <v>0</v>
      </c>
      <c r="G20" s="109">
        <v>31839</v>
      </c>
      <c r="H20" s="109">
        <v>88060</v>
      </c>
      <c r="I20" s="109">
        <v>87810</v>
      </c>
      <c r="J20" s="96">
        <f>I20/H20-1</f>
        <v>-2.8389734272087352E-3</v>
      </c>
      <c r="K20" s="109">
        <f>I20-H20</f>
        <v>-250</v>
      </c>
      <c r="L20" s="96">
        <f>I20/E20-1</f>
        <v>1.8582962138084635E-2</v>
      </c>
      <c r="M20" s="109">
        <f>I20-E20</f>
        <v>1602</v>
      </c>
      <c r="N20" s="98">
        <v>1</v>
      </c>
      <c r="O20" s="98">
        <f>I20/$I$19</f>
        <v>0.70875674977601644</v>
      </c>
    </row>
    <row r="21" spans="2:15" x14ac:dyDescent="0.25">
      <c r="B21" s="310"/>
      <c r="C21" s="316"/>
      <c r="D21" s="99" t="s">
        <v>123</v>
      </c>
      <c r="E21" s="110">
        <v>42711</v>
      </c>
      <c r="F21" s="110">
        <v>0</v>
      </c>
      <c r="G21" s="110">
        <v>22783</v>
      </c>
      <c r="H21" s="110">
        <v>34213</v>
      </c>
      <c r="I21" s="110">
        <v>36083</v>
      </c>
      <c r="J21" s="102">
        <f>I21/H21-1</f>
        <v>5.4657586297606198E-2</v>
      </c>
      <c r="K21" s="110">
        <f>I21-H21</f>
        <v>1870</v>
      </c>
      <c r="L21" s="102">
        <f>I21/E21-1</f>
        <v>-0.15518250567769432</v>
      </c>
      <c r="M21" s="110">
        <f>I21-E21</f>
        <v>-6628</v>
      </c>
      <c r="N21" s="104">
        <v>1</v>
      </c>
      <c r="O21" s="104">
        <f>I21/$I$19</f>
        <v>0.29124325022398362</v>
      </c>
    </row>
    <row r="22" spans="2:15" ht="7.5" customHeight="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111"/>
      <c r="O22" s="111"/>
    </row>
    <row r="23" spans="2:15" x14ac:dyDescent="0.25">
      <c r="B23" s="306" t="s">
        <v>108</v>
      </c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</row>
    <row r="26" spans="2:15" ht="21.75" customHeight="1" thickBot="1" x14ac:dyDescent="0.3">
      <c r="B26" s="307" t="s">
        <v>119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75"/>
      <c r="O26" s="75"/>
    </row>
    <row r="27" spans="2:15" ht="6" customHeight="1" thickBot="1" x14ac:dyDescent="0.3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2:15" ht="45" x14ac:dyDescent="0.25">
      <c r="B28" s="4"/>
      <c r="C28" s="4"/>
      <c r="D28" s="4"/>
      <c r="E28" s="57" t="s">
        <v>511</v>
      </c>
      <c r="F28" s="57" t="s">
        <v>512</v>
      </c>
      <c r="G28" s="57" t="s">
        <v>513</v>
      </c>
      <c r="H28" s="57" t="s">
        <v>514</v>
      </c>
      <c r="I28" s="57" t="s">
        <v>515</v>
      </c>
      <c r="J28" s="56" t="str">
        <f>CONCATENATE("var. ",RIGHT(I28,2),"/",RIGHT(H28,2))</f>
        <v>var. 23/22</v>
      </c>
      <c r="K28" s="56" t="str">
        <f>CONCATENATE("dif. ",RIGHT(I28,2),"/",RIGHT(H28,2))</f>
        <v>dif. 23/22</v>
      </c>
      <c r="L28" s="56" t="str">
        <f>CONCATENATE("var. ",RIGHT(I28,2),"/",RIGHT(E28,2))</f>
        <v>var. 23/19</v>
      </c>
      <c r="M28" s="56" t="str">
        <f>CONCATENATE("dif. ",RIGHT(I28,2),"/",RIGHT(E28,2))</f>
        <v>dif. 23/19</v>
      </c>
      <c r="N28" s="56" t="s">
        <v>120</v>
      </c>
      <c r="O28" s="56" t="str">
        <f>CONCATENATE("cuota ",I28)</f>
        <v>cuota acumulado a mayo 2023</v>
      </c>
    </row>
    <row r="29" spans="2:15" ht="15" customHeight="1" x14ac:dyDescent="0.25">
      <c r="B29" s="308" t="s">
        <v>101</v>
      </c>
      <c r="C29" s="311" t="s">
        <v>45</v>
      </c>
      <c r="D29" s="76" t="s">
        <v>121</v>
      </c>
      <c r="E29" s="77">
        <v>1958653</v>
      </c>
      <c r="F29" s="77">
        <v>948382</v>
      </c>
      <c r="G29" s="77">
        <v>378303</v>
      </c>
      <c r="H29" s="77">
        <v>1821530</v>
      </c>
      <c r="I29" s="77">
        <v>2083845</v>
      </c>
      <c r="J29" s="78">
        <f>I29/H29-1</f>
        <v>0.14400805915905868</v>
      </c>
      <c r="K29" s="77">
        <f>I29-H29</f>
        <v>262315</v>
      </c>
      <c r="L29" s="78">
        <f>I29/E29-1</f>
        <v>6.3917396292247686E-2</v>
      </c>
      <c r="M29" s="77">
        <f>I29-E29</f>
        <v>125192</v>
      </c>
      <c r="N29" s="79">
        <v>1</v>
      </c>
      <c r="O29" s="79">
        <f>I29/$I$29</f>
        <v>1</v>
      </c>
    </row>
    <row r="30" spans="2:15" x14ac:dyDescent="0.25">
      <c r="B30" s="309"/>
      <c r="C30" s="312"/>
      <c r="D30" s="80" t="s">
        <v>122</v>
      </c>
      <c r="E30" s="81">
        <v>1437433</v>
      </c>
      <c r="F30" s="81">
        <v>724591</v>
      </c>
      <c r="G30" s="81">
        <v>288839</v>
      </c>
      <c r="H30" s="81">
        <v>1449676</v>
      </c>
      <c r="I30" s="81">
        <v>1654424</v>
      </c>
      <c r="J30" s="82">
        <f t="shared" ref="J30:J43" si="5">I30/H30-1</f>
        <v>0.14123707642259364</v>
      </c>
      <c r="K30" s="81">
        <f t="shared" ref="K30:K37" si="6">I30-H30</f>
        <v>204748</v>
      </c>
      <c r="L30" s="82">
        <f t="shared" ref="L30:L43" si="7">I30/E30-1</f>
        <v>0.15095729679226788</v>
      </c>
      <c r="M30" s="81">
        <f t="shared" ref="M30:M37" si="8">I30-E30</f>
        <v>216991</v>
      </c>
      <c r="N30" s="83">
        <v>1</v>
      </c>
      <c r="O30" s="83">
        <f>I30/$I$29</f>
        <v>0.79392853115274886</v>
      </c>
    </row>
    <row r="31" spans="2:15" x14ac:dyDescent="0.25">
      <c r="B31" s="309"/>
      <c r="C31" s="313"/>
      <c r="D31" s="84" t="s">
        <v>126</v>
      </c>
      <c r="E31" s="85">
        <v>521220</v>
      </c>
      <c r="F31" s="85">
        <v>222725</v>
      </c>
      <c r="G31" s="85">
        <v>89464</v>
      </c>
      <c r="H31" s="85">
        <v>371854</v>
      </c>
      <c r="I31" s="85">
        <v>429421</v>
      </c>
      <c r="J31" s="86">
        <f t="shared" si="5"/>
        <v>0.15481075906135211</v>
      </c>
      <c r="K31" s="85">
        <f t="shared" si="6"/>
        <v>57567</v>
      </c>
      <c r="L31" s="86">
        <f t="shared" si="7"/>
        <v>-0.17612332604274583</v>
      </c>
      <c r="M31" s="85">
        <f t="shared" si="8"/>
        <v>-91799</v>
      </c>
      <c r="N31" s="87">
        <v>1</v>
      </c>
      <c r="O31" s="87">
        <f>I31/$I$29</f>
        <v>0.20607146884725111</v>
      </c>
    </row>
    <row r="32" spans="2:15" x14ac:dyDescent="0.25">
      <c r="B32" s="309"/>
      <c r="C32" s="311" t="s">
        <v>67</v>
      </c>
      <c r="D32" s="76" t="s">
        <v>121</v>
      </c>
      <c r="E32" s="77">
        <v>13736547</v>
      </c>
      <c r="F32" s="77">
        <v>7202043</v>
      </c>
      <c r="G32" s="77">
        <v>1715527</v>
      </c>
      <c r="H32" s="77">
        <v>11903772</v>
      </c>
      <c r="I32" s="77">
        <v>13763976</v>
      </c>
      <c r="J32" s="78">
        <f t="shared" si="5"/>
        <v>0.15627013017386426</v>
      </c>
      <c r="K32" s="77">
        <f t="shared" si="6"/>
        <v>1860204</v>
      </c>
      <c r="L32" s="78">
        <f t="shared" si="7"/>
        <v>1.9967900229949098E-3</v>
      </c>
      <c r="M32" s="77">
        <f t="shared" si="8"/>
        <v>27429</v>
      </c>
      <c r="N32" s="79">
        <v>1</v>
      </c>
      <c r="O32" s="79">
        <f>I32/$I$32</f>
        <v>1</v>
      </c>
    </row>
    <row r="33" spans="1:15" x14ac:dyDescent="0.25">
      <c r="B33" s="309"/>
      <c r="C33" s="312"/>
      <c r="D33" s="80" t="s">
        <v>122</v>
      </c>
      <c r="E33" s="81">
        <v>9690555</v>
      </c>
      <c r="F33" s="81">
        <v>5156367</v>
      </c>
      <c r="G33" s="81">
        <v>1268625</v>
      </c>
      <c r="H33" s="81">
        <v>9131000</v>
      </c>
      <c r="I33" s="81">
        <v>10504024</v>
      </c>
      <c r="J33" s="82">
        <f t="shared" si="5"/>
        <v>0.15036951045887625</v>
      </c>
      <c r="K33" s="81">
        <f t="shared" si="6"/>
        <v>1373024</v>
      </c>
      <c r="L33" s="82">
        <f t="shared" si="7"/>
        <v>8.394452123743168E-2</v>
      </c>
      <c r="M33" s="81">
        <f t="shared" si="8"/>
        <v>813469</v>
      </c>
      <c r="N33" s="83">
        <v>1</v>
      </c>
      <c r="O33" s="83">
        <f>I33/$I$32</f>
        <v>0.76315332139492253</v>
      </c>
    </row>
    <row r="34" spans="1:15" x14ac:dyDescent="0.25">
      <c r="B34" s="309"/>
      <c r="C34" s="313"/>
      <c r="D34" s="84" t="s">
        <v>126</v>
      </c>
      <c r="E34" s="85">
        <v>4045992</v>
      </c>
      <c r="F34" s="85">
        <v>2042277</v>
      </c>
      <c r="G34" s="85">
        <v>446902</v>
      </c>
      <c r="H34" s="85">
        <v>2772772</v>
      </c>
      <c r="I34" s="85">
        <v>3259952</v>
      </c>
      <c r="J34" s="86">
        <f t="shared" si="5"/>
        <v>0.17570142802942335</v>
      </c>
      <c r="K34" s="85">
        <f t="shared" si="6"/>
        <v>487180</v>
      </c>
      <c r="L34" s="86">
        <f t="shared" si="7"/>
        <v>-0.19427621211312329</v>
      </c>
      <c r="M34" s="85">
        <f t="shared" si="8"/>
        <v>-786040</v>
      </c>
      <c r="N34" s="87">
        <v>1</v>
      </c>
      <c r="O34" s="87">
        <f>I34/$I$32</f>
        <v>0.23684667860507749</v>
      </c>
    </row>
    <row r="35" spans="1:15" x14ac:dyDescent="0.25">
      <c r="B35" s="309"/>
      <c r="C35" s="314" t="s">
        <v>41</v>
      </c>
      <c r="D35" s="88" t="s">
        <v>121</v>
      </c>
      <c r="E35" s="89">
        <v>7.0132621755869975</v>
      </c>
      <c r="F35" s="89">
        <v>7.5940317298303848</v>
      </c>
      <c r="G35" s="89">
        <v>4.5347961818965219</v>
      </c>
      <c r="H35" s="89">
        <v>6.5350403232447452</v>
      </c>
      <c r="I35" s="89">
        <v>6.6050862708118885</v>
      </c>
      <c r="J35" s="91">
        <f t="shared" si="5"/>
        <v>1.0718518035457869E-2</v>
      </c>
      <c r="K35" s="92">
        <f t="shared" si="6"/>
        <v>7.004594756714333E-2</v>
      </c>
      <c r="L35" s="91">
        <f t="shared" si="7"/>
        <v>-5.8200576929229864E-2</v>
      </c>
      <c r="M35" s="92">
        <f t="shared" si="8"/>
        <v>-0.40817590477510901</v>
      </c>
      <c r="N35" s="93">
        <v>1</v>
      </c>
      <c r="O35" s="93"/>
    </row>
    <row r="36" spans="1:15" x14ac:dyDescent="0.25">
      <c r="B36" s="309"/>
      <c r="C36" s="315"/>
      <c r="D36" s="4" t="s">
        <v>122</v>
      </c>
      <c r="E36" s="94">
        <f t="shared" ref="E36:I37" si="9">E33/E30</f>
        <v>6.7415698679521059</v>
      </c>
      <c r="F36" s="94">
        <f t="shared" si="9"/>
        <v>7.116244888495717</v>
      </c>
      <c r="G36" s="94">
        <f t="shared" si="9"/>
        <v>4.3921527217584879</v>
      </c>
      <c r="H36" s="94">
        <f t="shared" si="9"/>
        <v>6.2986488015253066</v>
      </c>
      <c r="I36" s="94">
        <f t="shared" si="9"/>
        <v>6.3490519963443468</v>
      </c>
      <c r="J36" s="96">
        <f t="shared" si="5"/>
        <v>8.002223398585695E-3</v>
      </c>
      <c r="K36" s="97">
        <f t="shared" si="6"/>
        <v>5.0403194819040209E-2</v>
      </c>
      <c r="L36" s="96">
        <f t="shared" si="7"/>
        <v>-5.8223511629494462E-2</v>
      </c>
      <c r="M36" s="97">
        <f t="shared" si="8"/>
        <v>-0.39251787160775908</v>
      </c>
      <c r="N36" s="98">
        <v>1</v>
      </c>
      <c r="O36" s="98"/>
    </row>
    <row r="37" spans="1:15" x14ac:dyDescent="0.25">
      <c r="B37" s="309"/>
      <c r="C37" s="316"/>
      <c r="D37" s="99" t="s">
        <v>126</v>
      </c>
      <c r="E37" s="100">
        <f t="shared" si="9"/>
        <v>7.7625417290203753</v>
      </c>
      <c r="F37" s="100">
        <f t="shared" si="9"/>
        <v>9.1695005051071945</v>
      </c>
      <c r="G37" s="100">
        <f t="shared" si="9"/>
        <v>4.9953277295895555</v>
      </c>
      <c r="H37" s="100">
        <f t="shared" si="9"/>
        <v>7.4566146928633277</v>
      </c>
      <c r="I37" s="100">
        <f t="shared" si="9"/>
        <v>7.591505771725183</v>
      </c>
      <c r="J37" s="102">
        <f t="shared" si="5"/>
        <v>1.8090123255390722E-2</v>
      </c>
      <c r="K37" s="103">
        <f t="shared" si="6"/>
        <v>0.13489107886185536</v>
      </c>
      <c r="L37" s="102">
        <f t="shared" si="7"/>
        <v>-2.2033499241076115E-2</v>
      </c>
      <c r="M37" s="103">
        <f t="shared" si="8"/>
        <v>-0.17103595729519228</v>
      </c>
      <c r="N37" s="104">
        <v>1</v>
      </c>
      <c r="O37" s="104"/>
    </row>
    <row r="38" spans="1:15" x14ac:dyDescent="0.25">
      <c r="A38" s="113"/>
      <c r="B38" s="309"/>
      <c r="C38" s="311" t="s">
        <v>124</v>
      </c>
      <c r="D38" s="76" t="s">
        <v>121</v>
      </c>
      <c r="E38" s="114">
        <v>0.68968866134934004</v>
      </c>
      <c r="F38" s="114">
        <v>0.57651479117433324</v>
      </c>
      <c r="G38" s="114">
        <v>0.21688486925986342</v>
      </c>
      <c r="H38" s="114">
        <v>0.6469455719982854</v>
      </c>
      <c r="I38" s="114">
        <v>0.72611526862592579</v>
      </c>
      <c r="J38" s="115">
        <f t="shared" si="5"/>
        <v>0.12237458613883234</v>
      </c>
      <c r="K38" s="105">
        <f>(I38-H38)*100</f>
        <v>7.9169696627640391</v>
      </c>
      <c r="L38" s="78">
        <f t="shared" si="7"/>
        <v>5.2816015860430499E-2</v>
      </c>
      <c r="M38" s="105">
        <f>(I38-E38)*100</f>
        <v>3.6426607276585754</v>
      </c>
      <c r="N38" s="79"/>
      <c r="O38" s="79"/>
    </row>
    <row r="39" spans="1:15" x14ac:dyDescent="0.25">
      <c r="B39" s="309"/>
      <c r="C39" s="312"/>
      <c r="D39" s="80" t="s">
        <v>122</v>
      </c>
      <c r="E39" s="116">
        <v>0.72750838444806787</v>
      </c>
      <c r="F39" s="116">
        <v>0.60755847451935485</v>
      </c>
      <c r="G39" s="116">
        <v>0.26722279761968704</v>
      </c>
      <c r="H39" s="116">
        <v>0.68019118057753603</v>
      </c>
      <c r="I39" s="116">
        <v>0.78060524413328636</v>
      </c>
      <c r="J39" s="117">
        <f t="shared" si="5"/>
        <v>0.14762623571580402</v>
      </c>
      <c r="K39" s="106">
        <f>(I39-H39)*100</f>
        <v>10.041406355575033</v>
      </c>
      <c r="L39" s="82">
        <f t="shared" si="7"/>
        <v>7.2984532989954554E-2</v>
      </c>
      <c r="M39" s="106">
        <f>(I39-E39)*100</f>
        <v>5.3096859685218494</v>
      </c>
      <c r="N39" s="83"/>
      <c r="O39" s="83"/>
    </row>
    <row r="40" spans="1:15" x14ac:dyDescent="0.25">
      <c r="B40" s="309"/>
      <c r="C40" s="313"/>
      <c r="D40" s="84" t="s">
        <v>126</v>
      </c>
      <c r="E40" s="118">
        <v>0.61332376509986841</v>
      </c>
      <c r="F40" s="118">
        <v>0.52660571039582893</v>
      </c>
      <c r="G40" s="118">
        <v>0.14131699641538978</v>
      </c>
      <c r="H40" s="118">
        <v>0.55725239318685349</v>
      </c>
      <c r="I40" s="118">
        <v>0.59278547632378131</v>
      </c>
      <c r="J40" s="119">
        <f t="shared" si="5"/>
        <v>6.3764792347896115E-2</v>
      </c>
      <c r="K40" s="107">
        <f>(I40-H40)*100</f>
        <v>3.5533083136927823</v>
      </c>
      <c r="L40" s="86">
        <f t="shared" si="7"/>
        <v>-3.3486862803600692E-2</v>
      </c>
      <c r="M40" s="107">
        <f>(I40-E40)*100</f>
        <v>-2.0538288776087099</v>
      </c>
      <c r="N40" s="87"/>
      <c r="O40" s="87"/>
    </row>
    <row r="41" spans="1:15" x14ac:dyDescent="0.25">
      <c r="B41" s="309"/>
      <c r="C41" s="314" t="s">
        <v>125</v>
      </c>
      <c r="D41" s="88" t="s">
        <v>121</v>
      </c>
      <c r="E41" s="108">
        <v>131920.79999999999</v>
      </c>
      <c r="F41" s="108">
        <v>82353.2</v>
      </c>
      <c r="G41" s="108">
        <v>52287</v>
      </c>
      <c r="H41" s="108">
        <v>121829.6</v>
      </c>
      <c r="I41" s="108">
        <v>125533.4</v>
      </c>
      <c r="J41" s="91">
        <f t="shared" si="5"/>
        <v>3.0401478786764358E-2</v>
      </c>
      <c r="K41" s="108">
        <f>I41-H41</f>
        <v>3703.7999999999884</v>
      </c>
      <c r="L41" s="91">
        <f t="shared" si="7"/>
        <v>-4.8418445006397692E-2</v>
      </c>
      <c r="M41" s="108">
        <f>I41-E41</f>
        <v>-6387.3999999999942</v>
      </c>
      <c r="N41" s="93">
        <v>3.7071776396165851E-2</v>
      </c>
      <c r="O41" s="93">
        <f>I41/$I$41</f>
        <v>1</v>
      </c>
    </row>
    <row r="42" spans="1:15" x14ac:dyDescent="0.25">
      <c r="B42" s="309"/>
      <c r="C42" s="315"/>
      <c r="D42" s="4" t="s">
        <v>122</v>
      </c>
      <c r="E42" s="109">
        <v>88226.6</v>
      </c>
      <c r="F42" s="109">
        <v>55961.599999999999</v>
      </c>
      <c r="G42" s="109">
        <v>31379.4</v>
      </c>
      <c r="H42" s="109">
        <v>88892.4</v>
      </c>
      <c r="I42" s="109">
        <v>89111.2</v>
      </c>
      <c r="J42" s="96">
        <f t="shared" si="5"/>
        <v>2.4614027745903932E-3</v>
      </c>
      <c r="K42" s="109">
        <f>I42-H42</f>
        <v>218.80000000000291</v>
      </c>
      <c r="L42" s="96">
        <f t="shared" si="7"/>
        <v>1.0026454606660407E-2</v>
      </c>
      <c r="M42" s="109">
        <f>I42-E42</f>
        <v>884.59999999999127</v>
      </c>
      <c r="N42" s="98">
        <v>2.4060505817911561E-2</v>
      </c>
      <c r="O42" s="98">
        <f>I42/$I$41</f>
        <v>0.70986048334546825</v>
      </c>
    </row>
    <row r="43" spans="1:15" x14ac:dyDescent="0.25">
      <c r="B43" s="310"/>
      <c r="C43" s="316"/>
      <c r="D43" s="99" t="s">
        <v>126</v>
      </c>
      <c r="E43" s="110">
        <v>43694.2</v>
      </c>
      <c r="F43" s="110">
        <v>25571.200000000001</v>
      </c>
      <c r="G43" s="110">
        <v>20907.599999999999</v>
      </c>
      <c r="H43" s="110">
        <v>32937.199999999997</v>
      </c>
      <c r="I43" s="110">
        <v>36422.199999999997</v>
      </c>
      <c r="J43" s="102">
        <f t="shared" si="5"/>
        <v>0.10580741532370697</v>
      </c>
      <c r="K43" s="110">
        <f>I43-H43</f>
        <v>3485</v>
      </c>
      <c r="L43" s="102">
        <f t="shared" si="7"/>
        <v>-0.16642941168393055</v>
      </c>
      <c r="M43" s="110">
        <f>I43-E43</f>
        <v>-7272</v>
      </c>
      <c r="N43" s="104">
        <v>1.3011270578254292E-2</v>
      </c>
      <c r="O43" s="104">
        <f>I43/$I$41</f>
        <v>0.29013951665453175</v>
      </c>
    </row>
    <row r="44" spans="1:15" ht="6" customHeight="1" x14ac:dyDescent="0.25">
      <c r="B44" s="305"/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111"/>
      <c r="O44" s="111"/>
    </row>
    <row r="45" spans="1:15" x14ac:dyDescent="0.25"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</row>
    <row r="46" spans="1:15" x14ac:dyDescent="0.25">
      <c r="B46" s="120"/>
    </row>
    <row r="48" spans="1:15" ht="21.75" thickBot="1" x14ac:dyDescent="0.3">
      <c r="B48" s="307" t="s">
        <v>119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75"/>
      <c r="O48" s="75"/>
    </row>
    <row r="49" spans="2:15" ht="15.75" thickBot="1" x14ac:dyDescent="0.3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2:15" ht="45" x14ac:dyDescent="0.25">
      <c r="B50" s="4"/>
      <c r="C50" s="4"/>
      <c r="D50" s="4"/>
      <c r="E50" s="121">
        <v>2018</v>
      </c>
      <c r="F50" s="121">
        <v>2019</v>
      </c>
      <c r="G50" s="121">
        <v>2020</v>
      </c>
      <c r="H50" s="121">
        <v>2021</v>
      </c>
      <c r="I50" s="121">
        <v>2022</v>
      </c>
      <c r="J50" s="56" t="str">
        <f>CONCATENATE("var. ",RIGHT(I50,2),"/",RIGHT(H50,2))</f>
        <v>var. 22/21</v>
      </c>
      <c r="K50" s="56" t="str">
        <f>CONCATENATE("dif. ",RIGHT(I50,2),"/",RIGHT(H50,2))</f>
        <v>dif. 22/21</v>
      </c>
      <c r="L50" s="56" t="str">
        <f>CONCATENATE("var. ",RIGHT(I50,2),"/",RIGHT(F50,2))</f>
        <v>var. 22/19</v>
      </c>
      <c r="M50" s="56" t="str">
        <f>CONCATENATE("dif. ",RIGHT(I50,2),"/",RIGHT(F50,2))</f>
        <v>dif. 22/19</v>
      </c>
      <c r="N50" s="56" t="s">
        <v>120</v>
      </c>
      <c r="O50" s="56" t="str">
        <f>CONCATENATE("cuota ",I50)</f>
        <v>cuota 2022</v>
      </c>
    </row>
    <row r="51" spans="2:15" x14ac:dyDescent="0.25">
      <c r="B51" s="308" t="s">
        <v>101</v>
      </c>
      <c r="C51" s="311" t="s">
        <v>45</v>
      </c>
      <c r="D51" s="76" t="s">
        <v>121</v>
      </c>
      <c r="E51" s="77">
        <v>4872456</v>
      </c>
      <c r="F51" s="77">
        <v>4831573</v>
      </c>
      <c r="G51" s="77">
        <v>1565303</v>
      </c>
      <c r="H51" s="77">
        <v>2335438</v>
      </c>
      <c r="I51" s="77">
        <v>4757683</v>
      </c>
      <c r="J51" s="78">
        <f>I51/H51-1</f>
        <v>1.0371694731352319</v>
      </c>
      <c r="K51" s="77">
        <f>I51-H51</f>
        <v>2422245</v>
      </c>
      <c r="L51" s="78">
        <f>I51/F51-1</f>
        <v>-1.5293156079810855E-2</v>
      </c>
      <c r="M51" s="77">
        <f>I51-F51</f>
        <v>-73890</v>
      </c>
      <c r="N51" s="79">
        <v>1</v>
      </c>
      <c r="O51" s="79">
        <f>I51/$I$51</f>
        <v>1</v>
      </c>
    </row>
    <row r="52" spans="2:15" x14ac:dyDescent="0.25">
      <c r="B52" s="309"/>
      <c r="C52" s="312"/>
      <c r="D52" s="80" t="s">
        <v>122</v>
      </c>
      <c r="E52" s="81">
        <v>3534922</v>
      </c>
      <c r="F52" s="81">
        <v>3568188</v>
      </c>
      <c r="G52" s="81">
        <v>1200286</v>
      </c>
      <c r="H52" s="81">
        <v>1858031</v>
      </c>
      <c r="I52" s="81">
        <v>3776873</v>
      </c>
      <c r="J52" s="82">
        <f t="shared" ref="J52:J65" si="10">I52/H52-1</f>
        <v>1.0327287327283559</v>
      </c>
      <c r="K52" s="81">
        <f t="shared" ref="K52:K59" si="11">I52-H52</f>
        <v>1918842</v>
      </c>
      <c r="L52" s="82">
        <f t="shared" ref="L52:L65" si="12">I52/F52-1</f>
        <v>5.8484866828765858E-2</v>
      </c>
      <c r="M52" s="81">
        <f t="shared" ref="M52:M65" si="13">I52-F52</f>
        <v>208685</v>
      </c>
      <c r="N52" s="83">
        <v>1</v>
      </c>
      <c r="O52" s="83">
        <f>I52/$I$51</f>
        <v>0.79384713105097582</v>
      </c>
    </row>
    <row r="53" spans="2:15" x14ac:dyDescent="0.25">
      <c r="B53" s="309"/>
      <c r="C53" s="313"/>
      <c r="D53" s="84" t="s">
        <v>126</v>
      </c>
      <c r="E53" s="85">
        <v>1337534</v>
      </c>
      <c r="F53" s="85">
        <v>1263385</v>
      </c>
      <c r="G53" s="85">
        <v>365017</v>
      </c>
      <c r="H53" s="85">
        <v>477407</v>
      </c>
      <c r="I53" s="85">
        <v>980810</v>
      </c>
      <c r="J53" s="86">
        <f t="shared" si="10"/>
        <v>1.0544524902232268</v>
      </c>
      <c r="K53" s="85">
        <f t="shared" si="11"/>
        <v>503403</v>
      </c>
      <c r="L53" s="86">
        <f t="shared" si="12"/>
        <v>-0.22366499523106576</v>
      </c>
      <c r="M53" s="85">
        <f t="shared" si="13"/>
        <v>-282575</v>
      </c>
      <c r="N53" s="87">
        <v>1</v>
      </c>
      <c r="O53" s="87">
        <f>I53/$I$51</f>
        <v>0.20615286894902413</v>
      </c>
    </row>
    <row r="54" spans="2:15" x14ac:dyDescent="0.25">
      <c r="B54" s="309"/>
      <c r="C54" s="311" t="s">
        <v>67</v>
      </c>
      <c r="D54" s="76" t="s">
        <v>121</v>
      </c>
      <c r="E54" s="77">
        <v>34510831</v>
      </c>
      <c r="F54" s="77">
        <v>34034766</v>
      </c>
      <c r="G54" s="77">
        <v>10243785</v>
      </c>
      <c r="H54" s="77">
        <v>13903380</v>
      </c>
      <c r="I54" s="77">
        <v>31405937</v>
      </c>
      <c r="J54" s="78">
        <f t="shared" si="10"/>
        <v>1.2588706487199515</v>
      </c>
      <c r="K54" s="77">
        <f t="shared" si="11"/>
        <v>17502557</v>
      </c>
      <c r="L54" s="78">
        <f t="shared" si="12"/>
        <v>-7.7239520318723498E-2</v>
      </c>
      <c r="M54" s="77">
        <f t="shared" si="13"/>
        <v>-2628829</v>
      </c>
      <c r="N54" s="79">
        <v>1</v>
      </c>
      <c r="O54" s="79">
        <f>I54/$I$54</f>
        <v>1</v>
      </c>
    </row>
    <row r="55" spans="2:15" x14ac:dyDescent="0.25">
      <c r="B55" s="309"/>
      <c r="C55" s="312"/>
      <c r="D55" s="80" t="s">
        <v>122</v>
      </c>
      <c r="E55" s="81">
        <v>24032526</v>
      </c>
      <c r="F55" s="81">
        <v>24096786</v>
      </c>
      <c r="G55" s="81">
        <v>7412998</v>
      </c>
      <c r="H55" s="81">
        <v>10753668</v>
      </c>
      <c r="I55" s="81">
        <v>24186974</v>
      </c>
      <c r="J55" s="82">
        <f t="shared" si="10"/>
        <v>1.2491836273911376</v>
      </c>
      <c r="K55" s="81">
        <f t="shared" si="11"/>
        <v>13433306</v>
      </c>
      <c r="L55" s="82">
        <f t="shared" si="12"/>
        <v>3.742739799407202E-3</v>
      </c>
      <c r="M55" s="81">
        <f t="shared" si="13"/>
        <v>90188</v>
      </c>
      <c r="N55" s="83">
        <v>1</v>
      </c>
      <c r="O55" s="83">
        <f>I55/$I$54</f>
        <v>0.77014018081995128</v>
      </c>
    </row>
    <row r="56" spans="2:15" x14ac:dyDescent="0.25">
      <c r="B56" s="309"/>
      <c r="C56" s="313"/>
      <c r="D56" s="84" t="s">
        <v>126</v>
      </c>
      <c r="E56" s="85">
        <v>10478305</v>
      </c>
      <c r="F56" s="85">
        <v>9937980</v>
      </c>
      <c r="G56" s="85">
        <v>2830787</v>
      </c>
      <c r="H56" s="85">
        <v>3149712</v>
      </c>
      <c r="I56" s="85">
        <v>7218963</v>
      </c>
      <c r="J56" s="86">
        <f t="shared" si="10"/>
        <v>1.2919438348649019</v>
      </c>
      <c r="K56" s="85">
        <f t="shared" si="11"/>
        <v>4069251</v>
      </c>
      <c r="L56" s="86">
        <f t="shared" si="12"/>
        <v>-0.27359855825831814</v>
      </c>
      <c r="M56" s="85">
        <f t="shared" si="13"/>
        <v>-2719017</v>
      </c>
      <c r="N56" s="87">
        <v>1</v>
      </c>
      <c r="O56" s="87">
        <f>I56/$I$54</f>
        <v>0.22985981918004866</v>
      </c>
    </row>
    <row r="57" spans="2:15" x14ac:dyDescent="0.25">
      <c r="B57" s="309"/>
      <c r="C57" s="314" t="s">
        <v>41</v>
      </c>
      <c r="D57" s="88" t="s">
        <v>121</v>
      </c>
      <c r="E57" s="89">
        <v>7.0828409738333198</v>
      </c>
      <c r="F57" s="89">
        <f t="shared" ref="E57:I59" si="14">F54/F51</f>
        <v>7.0442412853950467</v>
      </c>
      <c r="G57" s="89">
        <v>6.5442824807720932</v>
      </c>
      <c r="H57" s="89">
        <v>5.9532216226677823</v>
      </c>
      <c r="I57" s="89">
        <v>6.6010991064347921</v>
      </c>
      <c r="J57" s="91">
        <f t="shared" si="10"/>
        <v>0.10882804720390715</v>
      </c>
      <c r="K57" s="92">
        <f t="shared" si="11"/>
        <v>0.64787748376700982</v>
      </c>
      <c r="L57" s="91">
        <f t="shared" si="12"/>
        <v>-6.2908432719224083E-2</v>
      </c>
      <c r="M57" s="92">
        <f t="shared" si="13"/>
        <v>-0.44314217896025454</v>
      </c>
      <c r="N57" s="93">
        <v>1</v>
      </c>
      <c r="O57" s="93"/>
    </row>
    <row r="58" spans="2:15" x14ac:dyDescent="0.25">
      <c r="B58" s="309"/>
      <c r="C58" s="315"/>
      <c r="D58" s="4" t="s">
        <v>122</v>
      </c>
      <c r="E58" s="94">
        <f t="shared" si="14"/>
        <v>6.7986014967232657</v>
      </c>
      <c r="F58" s="94">
        <f t="shared" si="14"/>
        <v>6.7532276886755964</v>
      </c>
      <c r="G58" s="94">
        <f t="shared" si="14"/>
        <v>6.1760263803793425</v>
      </c>
      <c r="H58" s="94">
        <f t="shared" si="14"/>
        <v>5.787668774094727</v>
      </c>
      <c r="I58" s="94">
        <f t="shared" si="14"/>
        <v>6.4039680444642961</v>
      </c>
      <c r="J58" s="96">
        <f t="shared" si="10"/>
        <v>0.10648488958595714</v>
      </c>
      <c r="K58" s="97">
        <f t="shared" si="11"/>
        <v>0.61629927036956911</v>
      </c>
      <c r="L58" s="96">
        <f t="shared" si="12"/>
        <v>-5.1717439469273208E-2</v>
      </c>
      <c r="M58" s="97">
        <f t="shared" si="13"/>
        <v>-0.34925964421130029</v>
      </c>
      <c r="N58" s="98">
        <v>1</v>
      </c>
      <c r="O58" s="98"/>
    </row>
    <row r="59" spans="2:15" x14ac:dyDescent="0.25">
      <c r="B59" s="309"/>
      <c r="C59" s="316"/>
      <c r="D59" s="99" t="s">
        <v>126</v>
      </c>
      <c r="E59" s="100">
        <f t="shared" si="14"/>
        <v>7.8340475830894762</v>
      </c>
      <c r="F59" s="100">
        <f t="shared" si="14"/>
        <v>7.8661532312003075</v>
      </c>
      <c r="G59" s="100">
        <f t="shared" si="14"/>
        <v>7.7552196199081136</v>
      </c>
      <c r="H59" s="100">
        <f t="shared" si="14"/>
        <v>6.5975404633782073</v>
      </c>
      <c r="I59" s="100">
        <f t="shared" si="14"/>
        <v>7.3602053404838861</v>
      </c>
      <c r="J59" s="102">
        <f t="shared" si="10"/>
        <v>0.11559836295648318</v>
      </c>
      <c r="K59" s="103">
        <f t="shared" si="11"/>
        <v>0.76266487710567876</v>
      </c>
      <c r="L59" s="102">
        <f t="shared" si="12"/>
        <v>-6.4319607798845047E-2</v>
      </c>
      <c r="M59" s="103">
        <f t="shared" si="13"/>
        <v>-0.50594789071642143</v>
      </c>
      <c r="N59" s="104">
        <v>1</v>
      </c>
      <c r="O59" s="104"/>
    </row>
    <row r="60" spans="2:15" x14ac:dyDescent="0.25">
      <c r="B60" s="309"/>
      <c r="C60" s="311" t="s">
        <v>124</v>
      </c>
      <c r="D60" s="76" t="s">
        <v>121</v>
      </c>
      <c r="E60" s="114">
        <v>1.7344985002553184</v>
      </c>
      <c r="F60" s="114">
        <v>1.7088277135351433</v>
      </c>
      <c r="G60" s="114">
        <v>0.82000254234940939</v>
      </c>
      <c r="H60" s="114">
        <v>1.7577296968046554</v>
      </c>
      <c r="I60" s="114">
        <v>1.7068482054769796</v>
      </c>
      <c r="J60" s="115">
        <f t="shared" si="10"/>
        <v>-2.8947278651645036E-2</v>
      </c>
      <c r="K60" s="105">
        <f>(I60-H60)*100</f>
        <v>-5.0881491327675832</v>
      </c>
      <c r="L60" s="78">
        <f t="shared" si="12"/>
        <v>-1.1584011907604941E-3</v>
      </c>
      <c r="M60" s="105">
        <f t="shared" si="13"/>
        <v>-1.9795080581637148E-3</v>
      </c>
      <c r="N60" s="79"/>
      <c r="O60" s="79"/>
    </row>
    <row r="61" spans="2:15" x14ac:dyDescent="0.25">
      <c r="B61" s="309"/>
      <c r="C61" s="312"/>
      <c r="D61" s="80" t="s">
        <v>122</v>
      </c>
      <c r="E61" s="116">
        <v>1.8422677120060149</v>
      </c>
      <c r="F61" s="116">
        <v>1.8090412626780219</v>
      </c>
      <c r="G61" s="116">
        <v>0.87345019400190649</v>
      </c>
      <c r="H61" s="116">
        <v>2.2651494709889093</v>
      </c>
      <c r="I61" s="116">
        <v>1.8017485926687296</v>
      </c>
      <c r="J61" s="117">
        <f t="shared" si="10"/>
        <v>-0.20457849879454981</v>
      </c>
      <c r="K61" s="106">
        <f>(I61-H61)*100</f>
        <v>-46.340087832017971</v>
      </c>
      <c r="L61" s="82">
        <f t="shared" si="12"/>
        <v>-4.0312347538699056E-3</v>
      </c>
      <c r="M61" s="106">
        <f t="shared" si="13"/>
        <v>-7.2926700092923458E-3</v>
      </c>
      <c r="N61" s="83"/>
      <c r="O61" s="83"/>
    </row>
    <row r="62" spans="2:15" x14ac:dyDescent="0.25">
      <c r="B62" s="309"/>
      <c r="C62" s="313"/>
      <c r="D62" s="84" t="s">
        <v>126</v>
      </c>
      <c r="E62" s="118">
        <v>1.5293129734449056</v>
      </c>
      <c r="F62" s="118">
        <v>1.506478339820541</v>
      </c>
      <c r="G62" s="118">
        <v>0.72992478449998577</v>
      </c>
      <c r="H62" s="118">
        <v>0.9959853377552802</v>
      </c>
      <c r="I62" s="118">
        <v>1.4508168749819124</v>
      </c>
      <c r="J62" s="119">
        <f t="shared" si="10"/>
        <v>0.4566648925291581</v>
      </c>
      <c r="K62" s="107">
        <f>(I62-H62)*100</f>
        <v>45.483153722663218</v>
      </c>
      <c r="L62" s="86">
        <f t="shared" si="12"/>
        <v>-3.6948068463605876E-2</v>
      </c>
      <c r="M62" s="107">
        <f t="shared" si="13"/>
        <v>-5.566146483862866E-2</v>
      </c>
      <c r="N62" s="87"/>
      <c r="O62" s="87"/>
    </row>
    <row r="63" spans="2:15" x14ac:dyDescent="0.25">
      <c r="B63" s="309"/>
      <c r="C63" s="314" t="s">
        <v>125</v>
      </c>
      <c r="D63" s="88" t="s">
        <v>121</v>
      </c>
      <c r="E63" s="108">
        <v>131767.4</v>
      </c>
      <c r="F63" s="108">
        <v>131920.79999999999</v>
      </c>
      <c r="G63" s="108">
        <v>82353.2</v>
      </c>
      <c r="H63" s="108">
        <v>52287</v>
      </c>
      <c r="I63" s="108">
        <v>121829.6</v>
      </c>
      <c r="J63" s="91">
        <f t="shared" si="10"/>
        <v>1.3300170214393638</v>
      </c>
      <c r="K63" s="108">
        <f>I63-H63</f>
        <v>69542.600000000006</v>
      </c>
      <c r="L63" s="91">
        <f t="shared" si="12"/>
        <v>-7.6494381477371198E-2</v>
      </c>
      <c r="M63" s="108">
        <f t="shared" si="13"/>
        <v>-10091.199999999983</v>
      </c>
      <c r="N63" s="93">
        <v>3.7071776396165851E-2</v>
      </c>
      <c r="O63" s="93">
        <f>I63/$I$63</f>
        <v>1</v>
      </c>
    </row>
    <row r="64" spans="2:15" x14ac:dyDescent="0.25">
      <c r="B64" s="309"/>
      <c r="C64" s="315"/>
      <c r="D64" s="4" t="s">
        <v>122</v>
      </c>
      <c r="E64" s="109">
        <v>86388.2</v>
      </c>
      <c r="F64" s="109">
        <v>88226.6</v>
      </c>
      <c r="G64" s="109">
        <v>55961.599999999999</v>
      </c>
      <c r="H64" s="109">
        <v>31379.4</v>
      </c>
      <c r="I64" s="109">
        <v>88892.4</v>
      </c>
      <c r="J64" s="96">
        <f t="shared" si="10"/>
        <v>1.8328266314843491</v>
      </c>
      <c r="K64" s="109">
        <f>I64-H64</f>
        <v>57512.999999999993</v>
      </c>
      <c r="L64" s="96">
        <f t="shared" si="12"/>
        <v>7.5464769128583686E-3</v>
      </c>
      <c r="M64" s="109">
        <f t="shared" si="13"/>
        <v>665.79999999998836</v>
      </c>
      <c r="N64" s="98">
        <v>2.4060505817911561E-2</v>
      </c>
      <c r="O64" s="98">
        <f>I64/$I$63</f>
        <v>0.72964534070537856</v>
      </c>
    </row>
    <row r="65" spans="2:15" x14ac:dyDescent="0.25">
      <c r="B65" s="310"/>
      <c r="C65" s="316"/>
      <c r="D65" s="99" t="s">
        <v>126</v>
      </c>
      <c r="E65" s="110">
        <v>45379.199999999997</v>
      </c>
      <c r="F65" s="110">
        <v>43694.2</v>
      </c>
      <c r="G65" s="110">
        <v>25571.200000000001</v>
      </c>
      <c r="H65" s="110">
        <v>20907.599999999999</v>
      </c>
      <c r="I65" s="110">
        <v>32937.199999999997</v>
      </c>
      <c r="J65" s="102">
        <f t="shared" si="10"/>
        <v>0.57536972201496095</v>
      </c>
      <c r="K65" s="110">
        <f>I65-H65</f>
        <v>12029.599999999999</v>
      </c>
      <c r="L65" s="102">
        <f t="shared" si="12"/>
        <v>-0.24618828128218395</v>
      </c>
      <c r="M65" s="110">
        <f t="shared" si="13"/>
        <v>-10757</v>
      </c>
      <c r="N65" s="104">
        <v>1.3011270578254292E-2</v>
      </c>
      <c r="O65" s="104">
        <f>I65/$I$63</f>
        <v>0.27035465929462132</v>
      </c>
    </row>
    <row r="66" spans="2:15" x14ac:dyDescent="0.25"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111"/>
      <c r="O66" s="111"/>
    </row>
    <row r="67" spans="2:15" x14ac:dyDescent="0.25">
      <c r="B67" s="306" t="s">
        <v>108</v>
      </c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</row>
  </sheetData>
  <mergeCells count="27">
    <mergeCell ref="B4:M4"/>
    <mergeCell ref="B7:B21"/>
    <mergeCell ref="C7:C9"/>
    <mergeCell ref="C10:C12"/>
    <mergeCell ref="C13:C15"/>
    <mergeCell ref="C16:C18"/>
    <mergeCell ref="C19:C21"/>
    <mergeCell ref="B22:M22"/>
    <mergeCell ref="B23:M23"/>
    <mergeCell ref="B26:M26"/>
    <mergeCell ref="B29:B43"/>
    <mergeCell ref="C29:C31"/>
    <mergeCell ref="C32:C34"/>
    <mergeCell ref="C35:C37"/>
    <mergeCell ref="C38:C40"/>
    <mergeCell ref="C41:C43"/>
    <mergeCell ref="B66:M66"/>
    <mergeCell ref="B67:M67"/>
    <mergeCell ref="B44:M44"/>
    <mergeCell ref="B45:M45"/>
    <mergeCell ref="B48:M48"/>
    <mergeCell ref="B51:B65"/>
    <mergeCell ref="C51:C53"/>
    <mergeCell ref="C54:C56"/>
    <mergeCell ref="C57:C59"/>
    <mergeCell ref="C60:C62"/>
    <mergeCell ref="C63:C65"/>
  </mergeCells>
  <pageMargins left="0.7" right="0.7" top="0.75" bottom="0.75" header="0.3" footer="0.3"/>
  <pageSetup paperSize="9" orientation="portrait" r:id="rId1"/>
  <ignoredErrors>
    <ignoredError sqref="F14:F1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1C045-2DE8-4697-AEBB-EB232A30D1EC}">
  <dimension ref="B4:O107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1.85546875" customWidth="1"/>
    <col min="14" max="14" width="11.140625" hidden="1" customWidth="1"/>
  </cols>
  <sheetData>
    <row r="4" spans="2:15" ht="21.75" customHeight="1" thickBot="1" x14ac:dyDescent="0.3">
      <c r="C4" s="52" t="s">
        <v>127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506</v>
      </c>
      <c r="F6" s="57" t="s">
        <v>510</v>
      </c>
      <c r="G6" s="57" t="s">
        <v>507</v>
      </c>
      <c r="H6" s="57" t="s">
        <v>508</v>
      </c>
      <c r="I6" s="57" t="s">
        <v>509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120</v>
      </c>
      <c r="O6" s="56" t="str">
        <f>CONCATENATE("cuota ",I6)</f>
        <v>cuota mayo 2023</v>
      </c>
    </row>
    <row r="7" spans="2:15" ht="15" customHeight="1" x14ac:dyDescent="0.25">
      <c r="B7" s="308" t="s">
        <v>128</v>
      </c>
      <c r="C7" s="311" t="s">
        <v>45</v>
      </c>
      <c r="D7" s="76" t="s">
        <v>98</v>
      </c>
      <c r="E7" s="77">
        <v>1016448</v>
      </c>
      <c r="F7" s="77">
        <v>2972</v>
      </c>
      <c r="G7" s="77">
        <v>292677</v>
      </c>
      <c r="H7" s="77">
        <v>979713</v>
      </c>
      <c r="I7" s="77">
        <v>983464</v>
      </c>
      <c r="J7" s="78">
        <f>I7/H7-1</f>
        <v>3.8286722744313995E-3</v>
      </c>
      <c r="K7" s="77">
        <f>I7-H7</f>
        <v>3751</v>
      </c>
      <c r="L7" s="78">
        <f>I7/E7-1</f>
        <v>-3.2450258153884914E-2</v>
      </c>
      <c r="M7" s="77">
        <f>I7-E7</f>
        <v>-32984</v>
      </c>
      <c r="N7" s="79">
        <v>1</v>
      </c>
      <c r="O7" s="79">
        <f>I7/$I$7</f>
        <v>1</v>
      </c>
    </row>
    <row r="8" spans="2:15" x14ac:dyDescent="0.25">
      <c r="B8" s="309"/>
      <c r="C8" s="312"/>
      <c r="D8" s="80" t="s">
        <v>101</v>
      </c>
      <c r="E8" s="81">
        <v>387465</v>
      </c>
      <c r="F8" s="81">
        <v>1066</v>
      </c>
      <c r="G8" s="81">
        <v>114793</v>
      </c>
      <c r="H8" s="81">
        <v>379380</v>
      </c>
      <c r="I8" s="81">
        <v>383022</v>
      </c>
      <c r="J8" s="122">
        <f>I8/H8-1</f>
        <v>9.5998734777795747E-3</v>
      </c>
      <c r="K8" s="81">
        <f>I8-H8</f>
        <v>3642</v>
      </c>
      <c r="L8" s="122">
        <f>I8/E8-1</f>
        <v>-1.1466842166389268E-2</v>
      </c>
      <c r="M8" s="81">
        <f>I8-E8</f>
        <v>-4443</v>
      </c>
      <c r="N8" s="123">
        <v>1</v>
      </c>
      <c r="O8" s="123">
        <f>I8/$I$7</f>
        <v>0.38946214604703377</v>
      </c>
    </row>
    <row r="9" spans="2:15" x14ac:dyDescent="0.25">
      <c r="B9" s="309"/>
      <c r="C9" s="312"/>
      <c r="D9" s="80" t="s">
        <v>102</v>
      </c>
      <c r="E9" s="81">
        <v>277583</v>
      </c>
      <c r="F9" s="81">
        <v>1703</v>
      </c>
      <c r="G9" s="81">
        <v>95361</v>
      </c>
      <c r="H9" s="81">
        <v>262460</v>
      </c>
      <c r="I9" s="81">
        <v>251907</v>
      </c>
      <c r="J9" s="122">
        <f t="shared" ref="J9:J31" si="0">I9/H9-1</f>
        <v>-4.0208031700068592E-2</v>
      </c>
      <c r="K9" s="81">
        <f t="shared" ref="K9:K26" si="1">I9-H9</f>
        <v>-10553</v>
      </c>
      <c r="L9" s="122">
        <f t="shared" ref="L9:L31" si="2">I9/E9-1</f>
        <v>-9.2498459920095977E-2</v>
      </c>
      <c r="M9" s="81">
        <f t="shared" ref="M9:M26" si="3">I9-E9</f>
        <v>-25676</v>
      </c>
      <c r="N9" s="123">
        <v>1</v>
      </c>
      <c r="O9" s="123">
        <f>I9/$I$7</f>
        <v>0.25614257359699999</v>
      </c>
    </row>
    <row r="10" spans="2:15" x14ac:dyDescent="0.25">
      <c r="B10" s="309"/>
      <c r="C10" s="312"/>
      <c r="D10" s="80" t="s">
        <v>104</v>
      </c>
      <c r="E10" s="81">
        <v>129696</v>
      </c>
      <c r="F10" s="81">
        <v>42</v>
      </c>
      <c r="G10" s="81">
        <v>43176</v>
      </c>
      <c r="H10" s="81">
        <v>136416</v>
      </c>
      <c r="I10" s="81">
        <v>140643</v>
      </c>
      <c r="J10" s="122">
        <f t="shared" si="0"/>
        <v>3.0986101337086458E-2</v>
      </c>
      <c r="K10" s="81">
        <f t="shared" si="1"/>
        <v>4227</v>
      </c>
      <c r="L10" s="122">
        <f t="shared" si="2"/>
        <v>8.4405070318282815E-2</v>
      </c>
      <c r="M10" s="81">
        <f t="shared" si="3"/>
        <v>10947</v>
      </c>
      <c r="N10" s="123">
        <v>1</v>
      </c>
      <c r="O10" s="123">
        <f>I10/$I$7</f>
        <v>0.14300777659375433</v>
      </c>
    </row>
    <row r="11" spans="2:15" x14ac:dyDescent="0.25">
      <c r="B11" s="309"/>
      <c r="C11" s="313"/>
      <c r="D11" s="84" t="s">
        <v>103</v>
      </c>
      <c r="E11" s="85">
        <v>190911</v>
      </c>
      <c r="F11" s="85">
        <v>55</v>
      </c>
      <c r="G11" s="85">
        <v>27825</v>
      </c>
      <c r="H11" s="85">
        <v>177987</v>
      </c>
      <c r="I11" s="85">
        <v>189254</v>
      </c>
      <c r="J11" s="86">
        <f t="shared" si="0"/>
        <v>6.3302376016225903E-2</v>
      </c>
      <c r="K11" s="85">
        <f t="shared" si="1"/>
        <v>11267</v>
      </c>
      <c r="L11" s="86">
        <f t="shared" si="2"/>
        <v>-8.6794370151536127E-3</v>
      </c>
      <c r="M11" s="85">
        <f t="shared" si="3"/>
        <v>-1657</v>
      </c>
      <c r="N11" s="87">
        <v>1</v>
      </c>
      <c r="O11" s="87">
        <f>I11/$I$7</f>
        <v>0.19243612374220104</v>
      </c>
    </row>
    <row r="12" spans="2:15" hidden="1" x14ac:dyDescent="0.25">
      <c r="B12" s="309"/>
      <c r="C12" s="314" t="s">
        <v>58</v>
      </c>
      <c r="D12" s="88" t="s">
        <v>98</v>
      </c>
      <c r="E12" s="108">
        <v>1197453</v>
      </c>
      <c r="F12" s="108">
        <v>3203</v>
      </c>
      <c r="G12" s="108">
        <v>322832</v>
      </c>
      <c r="H12" s="108">
        <v>1145156</v>
      </c>
      <c r="I12" s="108">
        <v>1166277</v>
      </c>
      <c r="J12" s="124">
        <f t="shared" si="0"/>
        <v>1.84437753458917E-2</v>
      </c>
      <c r="K12" s="108">
        <f t="shared" si="1"/>
        <v>21121</v>
      </c>
      <c r="L12" s="124">
        <f t="shared" si="2"/>
        <v>-2.603525983900834E-2</v>
      </c>
      <c r="M12" s="108">
        <f t="shared" si="3"/>
        <v>-31176</v>
      </c>
      <c r="N12" s="79">
        <v>1</v>
      </c>
      <c r="O12" s="79">
        <f>I12/$I$12</f>
        <v>1</v>
      </c>
    </row>
    <row r="13" spans="2:15" hidden="1" x14ac:dyDescent="0.25">
      <c r="B13" s="309"/>
      <c r="C13" s="315"/>
      <c r="D13" s="4" t="s">
        <v>101</v>
      </c>
      <c r="E13" s="109">
        <v>452504</v>
      </c>
      <c r="F13" s="109">
        <v>1121</v>
      </c>
      <c r="G13" s="109">
        <v>126630</v>
      </c>
      <c r="H13" s="109">
        <v>442696</v>
      </c>
      <c r="I13" s="109">
        <v>450189</v>
      </c>
      <c r="J13" s="125">
        <f t="shared" si="0"/>
        <v>1.6925836239767289E-2</v>
      </c>
      <c r="K13" s="109">
        <f t="shared" si="1"/>
        <v>7493</v>
      </c>
      <c r="L13" s="125">
        <f t="shared" si="2"/>
        <v>-5.1159768753424872E-3</v>
      </c>
      <c r="M13" s="109">
        <f t="shared" si="3"/>
        <v>-2315</v>
      </c>
      <c r="N13" s="123">
        <v>1</v>
      </c>
      <c r="O13" s="123">
        <f>I13/$I$12</f>
        <v>0.38600521145491168</v>
      </c>
    </row>
    <row r="14" spans="2:15" hidden="1" x14ac:dyDescent="0.25">
      <c r="B14" s="309"/>
      <c r="C14" s="315"/>
      <c r="D14" s="4" t="s">
        <v>102</v>
      </c>
      <c r="E14" s="109">
        <v>324233</v>
      </c>
      <c r="F14" s="109">
        <v>1828</v>
      </c>
      <c r="G14" s="109">
        <v>106649</v>
      </c>
      <c r="H14" s="109">
        <v>303053</v>
      </c>
      <c r="I14" s="109">
        <v>297382</v>
      </c>
      <c r="J14" s="125">
        <f t="shared" si="0"/>
        <v>-1.871289840390955E-2</v>
      </c>
      <c r="K14" s="109">
        <f t="shared" si="1"/>
        <v>-5671</v>
      </c>
      <c r="L14" s="125">
        <f t="shared" si="2"/>
        <v>-8.2813902348002788E-2</v>
      </c>
      <c r="M14" s="109">
        <f t="shared" si="3"/>
        <v>-26851</v>
      </c>
      <c r="N14" s="123">
        <v>1</v>
      </c>
      <c r="O14" s="123">
        <f>I14/$I$12</f>
        <v>0.25498402180614038</v>
      </c>
    </row>
    <row r="15" spans="2:15" hidden="1" x14ac:dyDescent="0.25">
      <c r="B15" s="309"/>
      <c r="C15" s="315"/>
      <c r="D15" s="4" t="s">
        <v>104</v>
      </c>
      <c r="E15" s="109">
        <v>157155</v>
      </c>
      <c r="F15" s="109">
        <v>81</v>
      </c>
      <c r="G15" s="109">
        <v>47276</v>
      </c>
      <c r="H15" s="109">
        <v>162407</v>
      </c>
      <c r="I15" s="109">
        <v>169762</v>
      </c>
      <c r="J15" s="126">
        <f t="shared" si="0"/>
        <v>4.5287456821442529E-2</v>
      </c>
      <c r="K15" s="109">
        <f t="shared" si="1"/>
        <v>7355</v>
      </c>
      <c r="L15" s="126">
        <f t="shared" si="2"/>
        <v>8.0220164805446803E-2</v>
      </c>
      <c r="M15" s="109">
        <f t="shared" si="3"/>
        <v>12607</v>
      </c>
      <c r="N15" s="127">
        <v>1</v>
      </c>
      <c r="O15" s="127">
        <f>I15/$I$12</f>
        <v>0.14555890238768321</v>
      </c>
    </row>
    <row r="16" spans="2:15" hidden="1" x14ac:dyDescent="0.25">
      <c r="B16" s="309"/>
      <c r="C16" s="316"/>
      <c r="D16" s="99" t="s">
        <v>103</v>
      </c>
      <c r="E16" s="110">
        <v>228754</v>
      </c>
      <c r="F16" s="110">
        <v>63</v>
      </c>
      <c r="G16" s="110">
        <v>29933</v>
      </c>
      <c r="H16" s="110">
        <v>210793</v>
      </c>
      <c r="I16" s="110">
        <v>228158</v>
      </c>
      <c r="J16" s="128">
        <f t="shared" si="0"/>
        <v>8.2379395900243457E-2</v>
      </c>
      <c r="K16" s="110">
        <f t="shared" si="1"/>
        <v>17365</v>
      </c>
      <c r="L16" s="128">
        <f t="shared" si="2"/>
        <v>-2.6054189216363488E-3</v>
      </c>
      <c r="M16" s="110">
        <f t="shared" si="3"/>
        <v>-596</v>
      </c>
      <c r="N16" s="129">
        <v>1</v>
      </c>
      <c r="O16" s="129">
        <f>I16/$I$12</f>
        <v>0.19562934019962669</v>
      </c>
    </row>
    <row r="17" spans="2:15" x14ac:dyDescent="0.25">
      <c r="B17" s="309"/>
      <c r="C17" s="311" t="s">
        <v>67</v>
      </c>
      <c r="D17" s="76" t="s">
        <v>98</v>
      </c>
      <c r="E17" s="77">
        <v>6980765</v>
      </c>
      <c r="F17" s="77">
        <v>11934</v>
      </c>
      <c r="G17" s="77">
        <v>1308681</v>
      </c>
      <c r="H17" s="77">
        <v>6382126</v>
      </c>
      <c r="I17" s="77">
        <v>6728451</v>
      </c>
      <c r="J17" s="78">
        <f t="shared" si="0"/>
        <v>5.426483275322358E-2</v>
      </c>
      <c r="K17" s="77">
        <f t="shared" si="1"/>
        <v>346325</v>
      </c>
      <c r="L17" s="78">
        <f t="shared" si="2"/>
        <v>-3.6144176175533782E-2</v>
      </c>
      <c r="M17" s="77">
        <f t="shared" si="3"/>
        <v>-252314</v>
      </c>
      <c r="N17" s="79">
        <v>1</v>
      </c>
      <c r="O17" s="79">
        <f>I17/$I$17</f>
        <v>1</v>
      </c>
    </row>
    <row r="18" spans="2:15" x14ac:dyDescent="0.25">
      <c r="B18" s="309"/>
      <c r="C18" s="312"/>
      <c r="D18" s="80" t="s">
        <v>101</v>
      </c>
      <c r="E18" s="81">
        <v>2509167</v>
      </c>
      <c r="F18" s="81">
        <v>3399</v>
      </c>
      <c r="G18" s="81">
        <v>476054</v>
      </c>
      <c r="H18" s="81">
        <v>2369938</v>
      </c>
      <c r="I18" s="81">
        <v>2445242</v>
      </c>
      <c r="J18" s="122">
        <f>I18/H18-1</f>
        <v>3.1774670898563562E-2</v>
      </c>
      <c r="K18" s="81">
        <f t="shared" si="1"/>
        <v>75304</v>
      </c>
      <c r="L18" s="122">
        <f t="shared" si="2"/>
        <v>-2.5476582467408471E-2</v>
      </c>
      <c r="M18" s="81">
        <f t="shared" si="3"/>
        <v>-63925</v>
      </c>
      <c r="N18" s="123">
        <v>1</v>
      </c>
      <c r="O18" s="123">
        <f>I18/$I$17</f>
        <v>0.36341826670061206</v>
      </c>
    </row>
    <row r="19" spans="2:15" x14ac:dyDescent="0.25">
      <c r="B19" s="309"/>
      <c r="C19" s="312"/>
      <c r="D19" s="80" t="s">
        <v>102</v>
      </c>
      <c r="E19" s="81">
        <v>1916334</v>
      </c>
      <c r="F19" s="81">
        <v>6509</v>
      </c>
      <c r="G19" s="81">
        <v>397336</v>
      </c>
      <c r="H19" s="81">
        <v>1642869</v>
      </c>
      <c r="I19" s="81">
        <v>1719347</v>
      </c>
      <c r="J19" s="122">
        <f t="shared" si="0"/>
        <v>4.6551490106636617E-2</v>
      </c>
      <c r="K19" s="81">
        <f t="shared" si="1"/>
        <v>76478</v>
      </c>
      <c r="L19" s="122">
        <f t="shared" si="2"/>
        <v>-0.1027936674922012</v>
      </c>
      <c r="M19" s="81">
        <f t="shared" si="3"/>
        <v>-196987</v>
      </c>
      <c r="N19" s="123">
        <v>1</v>
      </c>
      <c r="O19" s="123">
        <f>I19/$I$17</f>
        <v>0.25553385169929899</v>
      </c>
    </row>
    <row r="20" spans="2:15" x14ac:dyDescent="0.25">
      <c r="B20" s="309"/>
      <c r="C20" s="312"/>
      <c r="D20" s="80" t="s">
        <v>104</v>
      </c>
      <c r="E20" s="81">
        <v>1013721</v>
      </c>
      <c r="F20" s="81">
        <v>1226</v>
      </c>
      <c r="G20" s="81">
        <v>255973</v>
      </c>
      <c r="H20" s="81">
        <v>976657</v>
      </c>
      <c r="I20" s="81">
        <v>1077119</v>
      </c>
      <c r="J20" s="82">
        <f t="shared" si="0"/>
        <v>0.10286313414023551</v>
      </c>
      <c r="K20" s="81">
        <f t="shared" si="1"/>
        <v>100462</v>
      </c>
      <c r="L20" s="82">
        <f t="shared" si="2"/>
        <v>6.2539890167018442E-2</v>
      </c>
      <c r="M20" s="81">
        <f t="shared" si="3"/>
        <v>63398</v>
      </c>
      <c r="N20" s="83">
        <v>1</v>
      </c>
      <c r="O20" s="83">
        <f>I20/$I$17</f>
        <v>0.16008424524455925</v>
      </c>
    </row>
    <row r="21" spans="2:15" x14ac:dyDescent="0.25">
      <c r="B21" s="309"/>
      <c r="C21" s="313"/>
      <c r="D21" s="84" t="s">
        <v>103</v>
      </c>
      <c r="E21" s="85">
        <v>1380775</v>
      </c>
      <c r="F21" s="85">
        <v>458</v>
      </c>
      <c r="G21" s="85">
        <v>134941</v>
      </c>
      <c r="H21" s="85">
        <v>1279350</v>
      </c>
      <c r="I21" s="85">
        <v>1392937</v>
      </c>
      <c r="J21" s="86">
        <f t="shared" si="0"/>
        <v>8.878492984718811E-2</v>
      </c>
      <c r="K21" s="85">
        <f t="shared" si="1"/>
        <v>113587</v>
      </c>
      <c r="L21" s="86">
        <f t="shared" si="2"/>
        <v>8.8080969021020472E-3</v>
      </c>
      <c r="M21" s="85">
        <f t="shared" si="3"/>
        <v>12162</v>
      </c>
      <c r="N21" s="87">
        <v>1</v>
      </c>
      <c r="O21" s="87">
        <f>I21/$I$17</f>
        <v>0.20702194308913002</v>
      </c>
    </row>
    <row r="22" spans="2:15" x14ac:dyDescent="0.25">
      <c r="B22" s="309"/>
      <c r="C22" s="314" t="s">
        <v>41</v>
      </c>
      <c r="D22" s="88" t="s">
        <v>98</v>
      </c>
      <c r="E22" s="89">
        <v>6.8678033701674854</v>
      </c>
      <c r="F22" s="89">
        <v>4.0154777927321668</v>
      </c>
      <c r="G22" s="89">
        <v>4.4714172962002481</v>
      </c>
      <c r="H22" s="89">
        <v>6.5142812231745415</v>
      </c>
      <c r="I22" s="89">
        <v>6.841583423490845</v>
      </c>
      <c r="J22" s="91">
        <f t="shared" si="0"/>
        <v>5.024379345981056E-2</v>
      </c>
      <c r="K22" s="92">
        <f t="shared" si="1"/>
        <v>0.32730220031630353</v>
      </c>
      <c r="L22" s="91">
        <f t="shared" si="2"/>
        <v>-3.8178068391613307E-3</v>
      </c>
      <c r="M22" s="92">
        <f t="shared" si="3"/>
        <v>-2.6219946676640404E-2</v>
      </c>
      <c r="N22" s="93">
        <v>1</v>
      </c>
      <c r="O22" s="93"/>
    </row>
    <row r="23" spans="2:15" x14ac:dyDescent="0.25">
      <c r="B23" s="309"/>
      <c r="C23" s="315"/>
      <c r="D23" s="4" t="s">
        <v>101</v>
      </c>
      <c r="E23" s="94">
        <v>6.4758545933181058</v>
      </c>
      <c r="F23" s="94">
        <v>3.1885553470919326</v>
      </c>
      <c r="G23" s="94">
        <v>4.1470647164896812</v>
      </c>
      <c r="H23" s="94">
        <v>6.2468712109230848</v>
      </c>
      <c r="I23" s="94">
        <v>6.3840771548370592</v>
      </c>
      <c r="J23" s="130">
        <f t="shared" si="0"/>
        <v>2.1963946315086469E-2</v>
      </c>
      <c r="K23" s="97">
        <f t="shared" si="1"/>
        <v>0.13720594391397434</v>
      </c>
      <c r="L23" s="130">
        <f t="shared" si="2"/>
        <v>-1.4172251269468639E-2</v>
      </c>
      <c r="M23" s="97">
        <f t="shared" si="3"/>
        <v>-9.177743848104658E-2</v>
      </c>
      <c r="N23" s="131">
        <v>1</v>
      </c>
      <c r="O23" s="131"/>
    </row>
    <row r="24" spans="2:15" x14ac:dyDescent="0.25">
      <c r="B24" s="309"/>
      <c r="C24" s="315"/>
      <c r="D24" s="4" t="s">
        <v>102</v>
      </c>
      <c r="E24" s="94">
        <v>6.9036432346361272</v>
      </c>
      <c r="F24" s="94">
        <v>3.8220786846741044</v>
      </c>
      <c r="G24" s="94">
        <v>4.166650936965846</v>
      </c>
      <c r="H24" s="94">
        <v>6.2595024003657702</v>
      </c>
      <c r="I24" s="94">
        <v>6.8253244252839345</v>
      </c>
      <c r="J24" s="130">
        <f t="shared" si="0"/>
        <v>9.0394090253100856E-2</v>
      </c>
      <c r="K24" s="97">
        <f t="shared" si="1"/>
        <v>0.56582202491816425</v>
      </c>
      <c r="L24" s="130">
        <f t="shared" si="2"/>
        <v>-1.1344562094295463E-2</v>
      </c>
      <c r="M24" s="97">
        <f t="shared" si="3"/>
        <v>-7.8318809352192709E-2</v>
      </c>
      <c r="N24" s="131">
        <v>1</v>
      </c>
      <c r="O24" s="131"/>
    </row>
    <row r="25" spans="2:15" x14ac:dyDescent="0.25">
      <c r="B25" s="309"/>
      <c r="C25" s="315"/>
      <c r="D25" s="4" t="s">
        <v>104</v>
      </c>
      <c r="E25" s="94">
        <v>7.816131569207994</v>
      </c>
      <c r="F25" s="94">
        <v>29.19047619047619</v>
      </c>
      <c r="G25" s="94">
        <v>5.9285945895868073</v>
      </c>
      <c r="H25" s="94">
        <v>7.1594021229181326</v>
      </c>
      <c r="I25" s="94">
        <v>7.6585325967165092</v>
      </c>
      <c r="J25" s="96">
        <f t="shared" si="0"/>
        <v>6.971678154529104E-2</v>
      </c>
      <c r="K25" s="97">
        <f t="shared" si="1"/>
        <v>0.49913047379837661</v>
      </c>
      <c r="L25" s="96">
        <f t="shared" si="2"/>
        <v>-2.0163295755198485E-2</v>
      </c>
      <c r="M25" s="97">
        <f t="shared" si="3"/>
        <v>-0.1575989724914848</v>
      </c>
      <c r="N25" s="98">
        <v>1</v>
      </c>
      <c r="O25" s="98"/>
    </row>
    <row r="26" spans="2:15" x14ac:dyDescent="0.25">
      <c r="B26" s="309"/>
      <c r="C26" s="316"/>
      <c r="D26" s="99" t="s">
        <v>103</v>
      </c>
      <c r="E26" s="100">
        <v>7.2325586267946846</v>
      </c>
      <c r="F26" s="100">
        <v>8.327272727272728</v>
      </c>
      <c r="G26" s="100">
        <v>4.8496316262354</v>
      </c>
      <c r="H26" s="100">
        <v>7.1878845084191543</v>
      </c>
      <c r="I26" s="100">
        <v>7.3601456243989558</v>
      </c>
      <c r="J26" s="102">
        <f t="shared" si="0"/>
        <v>2.3965481885251938E-2</v>
      </c>
      <c r="K26" s="103">
        <f t="shared" si="1"/>
        <v>0.17226111597980154</v>
      </c>
      <c r="L26" s="102">
        <f t="shared" si="2"/>
        <v>1.7640644782552561E-2</v>
      </c>
      <c r="M26" s="103">
        <f t="shared" si="3"/>
        <v>0.12758699760427117</v>
      </c>
      <c r="N26" s="104">
        <v>1</v>
      </c>
      <c r="O26" s="104"/>
    </row>
    <row r="27" spans="2:15" x14ac:dyDescent="0.25">
      <c r="B27" s="309"/>
      <c r="C27" s="311" t="s">
        <v>124</v>
      </c>
      <c r="D27" s="76" t="s">
        <v>98</v>
      </c>
      <c r="E27" s="79">
        <v>0.58520000000000005</v>
      </c>
      <c r="F27" s="79">
        <v>4.0800000000000003E-2</v>
      </c>
      <c r="G27" s="79">
        <v>0.26269999999999999</v>
      </c>
      <c r="H27" s="79">
        <v>0.60049999999999992</v>
      </c>
      <c r="I27" s="79">
        <v>0.60829999999999995</v>
      </c>
      <c r="J27" s="78">
        <f t="shared" si="0"/>
        <v>1.298917568692759E-2</v>
      </c>
      <c r="K27" s="105">
        <f>(I27-H27)*100</f>
        <v>0.78000000000000291</v>
      </c>
      <c r="L27" s="78">
        <f t="shared" si="2"/>
        <v>3.9473684210526105E-2</v>
      </c>
      <c r="M27" s="105">
        <f>(I27-E27)*100</f>
        <v>2.3099999999999898</v>
      </c>
      <c r="N27" s="79">
        <v>1</v>
      </c>
      <c r="O27" s="79"/>
    </row>
    <row r="28" spans="2:15" x14ac:dyDescent="0.25">
      <c r="B28" s="309"/>
      <c r="C28" s="312"/>
      <c r="D28" s="80" t="s">
        <v>101</v>
      </c>
      <c r="E28" s="123">
        <v>0.62780000000000002</v>
      </c>
      <c r="F28" s="123">
        <v>2.6699999999999998E-2</v>
      </c>
      <c r="G28" s="123">
        <v>0.28110000000000002</v>
      </c>
      <c r="H28" s="123">
        <v>0.62519999999999998</v>
      </c>
      <c r="I28" s="123">
        <v>0.63670000000000004</v>
      </c>
      <c r="J28" s="122">
        <f t="shared" si="0"/>
        <v>1.8394113883557273E-2</v>
      </c>
      <c r="K28" s="106">
        <f>(I28-H28)*100</f>
        <v>1.1500000000000066</v>
      </c>
      <c r="L28" s="122">
        <f t="shared" si="2"/>
        <v>1.4176489327811348E-2</v>
      </c>
      <c r="M28" s="106">
        <f>(I28-E28)*100</f>
        <v>0.8900000000000019</v>
      </c>
      <c r="N28" s="123">
        <v>1</v>
      </c>
      <c r="O28" s="123"/>
    </row>
    <row r="29" spans="2:15" x14ac:dyDescent="0.25">
      <c r="B29" s="309"/>
      <c r="C29" s="312"/>
      <c r="D29" s="80" t="s">
        <v>102</v>
      </c>
      <c r="E29" s="123">
        <v>0.5292</v>
      </c>
      <c r="F29" s="123">
        <v>8.6300000000000002E-2</v>
      </c>
      <c r="G29" s="123">
        <v>0.26619999999999999</v>
      </c>
      <c r="H29" s="123">
        <v>0.56009999999999993</v>
      </c>
      <c r="I29" s="123">
        <v>0.55289999999999995</v>
      </c>
      <c r="J29" s="122">
        <f t="shared" si="0"/>
        <v>-1.2854847348687692E-2</v>
      </c>
      <c r="K29" s="106">
        <f>(I29-H29)*100</f>
        <v>-0.71999999999999842</v>
      </c>
      <c r="L29" s="122">
        <f t="shared" si="2"/>
        <v>4.4784580498866022E-2</v>
      </c>
      <c r="M29" s="106">
        <f>(I29-E29)*100</f>
        <v>2.3699999999999943</v>
      </c>
      <c r="N29" s="123">
        <v>1</v>
      </c>
      <c r="O29" s="123"/>
    </row>
    <row r="30" spans="2:15" x14ac:dyDescent="0.25">
      <c r="B30" s="309"/>
      <c r="C30" s="312"/>
      <c r="D30" s="80" t="s">
        <v>104</v>
      </c>
      <c r="E30" s="83">
        <v>0.54720000000000002</v>
      </c>
      <c r="F30" s="83">
        <v>1.7600000000000001E-2</v>
      </c>
      <c r="G30" s="83">
        <v>0.3483</v>
      </c>
      <c r="H30" s="83">
        <v>0.56669999999999998</v>
      </c>
      <c r="I30" s="83">
        <v>0.58229999999999993</v>
      </c>
      <c r="J30" s="82">
        <f t="shared" si="0"/>
        <v>2.7527792482795022E-2</v>
      </c>
      <c r="K30" s="106">
        <f>(I30-H30)*100</f>
        <v>1.5599999999999947</v>
      </c>
      <c r="L30" s="82">
        <f t="shared" si="2"/>
        <v>6.4144736842105088E-2</v>
      </c>
      <c r="M30" s="106">
        <f>(I30-E30)*100</f>
        <v>3.5099999999999909</v>
      </c>
      <c r="N30" s="83">
        <v>1</v>
      </c>
      <c r="O30" s="83"/>
    </row>
    <row r="31" spans="2:15" x14ac:dyDescent="0.25">
      <c r="B31" s="309"/>
      <c r="C31" s="313"/>
      <c r="D31" s="84" t="s">
        <v>103</v>
      </c>
      <c r="E31" s="87">
        <v>0.67559999999999998</v>
      </c>
      <c r="F31" s="87">
        <v>4.2699999999999995E-2</v>
      </c>
      <c r="G31" s="87">
        <v>0.1575</v>
      </c>
      <c r="H31" s="87">
        <v>0.6715000000000001</v>
      </c>
      <c r="I31" s="87">
        <v>0.70319999999999994</v>
      </c>
      <c r="J31" s="86">
        <f t="shared" si="0"/>
        <v>4.7207743857036188E-2</v>
      </c>
      <c r="K31" s="107">
        <f>(I31-H31)*100</f>
        <v>3.1699999999999839</v>
      </c>
      <c r="L31" s="86">
        <f t="shared" si="2"/>
        <v>4.0852575488454557E-2</v>
      </c>
      <c r="M31" s="107">
        <f>(I31-E31)*100</f>
        <v>2.7599999999999958</v>
      </c>
      <c r="N31" s="87">
        <v>1</v>
      </c>
      <c r="O31" s="87"/>
    </row>
    <row r="32" spans="2:15" x14ac:dyDescent="0.25">
      <c r="B32" s="309"/>
      <c r="C32" s="314" t="s">
        <v>125</v>
      </c>
      <c r="D32" s="88" t="s">
        <v>98</v>
      </c>
      <c r="E32" s="108">
        <v>384791</v>
      </c>
      <c r="F32" s="108">
        <v>9427</v>
      </c>
      <c r="G32" s="108">
        <v>160729</v>
      </c>
      <c r="H32" s="108">
        <v>342831</v>
      </c>
      <c r="I32" s="108">
        <v>356813</v>
      </c>
      <c r="J32" s="91">
        <f>I32/H32-1</f>
        <v>4.0783943108995357E-2</v>
      </c>
      <c r="K32" s="108">
        <f>I32-H32</f>
        <v>13982</v>
      </c>
      <c r="L32" s="91">
        <f>I32/E32-1</f>
        <v>-7.2709600796276419E-2</v>
      </c>
      <c r="M32" s="108">
        <f>I32-E32</f>
        <v>-27978</v>
      </c>
      <c r="N32" s="93">
        <v>1</v>
      </c>
      <c r="O32" s="93">
        <f>I32/$I$32</f>
        <v>1</v>
      </c>
    </row>
    <row r="33" spans="2:15" x14ac:dyDescent="0.25">
      <c r="B33" s="309"/>
      <c r="C33" s="315"/>
      <c r="D33" s="4" t="s">
        <v>101</v>
      </c>
      <c r="E33" s="109">
        <v>128919</v>
      </c>
      <c r="F33" s="109">
        <v>4102</v>
      </c>
      <c r="G33" s="109">
        <v>54622</v>
      </c>
      <c r="H33" s="109">
        <v>122273</v>
      </c>
      <c r="I33" s="109">
        <v>123893</v>
      </c>
      <c r="J33" s="130">
        <f>I33/H33-1</f>
        <v>1.3249041080205748E-2</v>
      </c>
      <c r="K33" s="109">
        <f>I33-H33</f>
        <v>1620</v>
      </c>
      <c r="L33" s="130">
        <f>I33/E33-1</f>
        <v>-3.898571971548026E-2</v>
      </c>
      <c r="M33" s="109">
        <f>I33-E33</f>
        <v>-5026</v>
      </c>
      <c r="N33" s="131">
        <v>1</v>
      </c>
      <c r="O33" s="131">
        <f>I33/$I$32</f>
        <v>0.34722109340186597</v>
      </c>
    </row>
    <row r="34" spans="2:15" x14ac:dyDescent="0.25">
      <c r="B34" s="309"/>
      <c r="C34" s="315"/>
      <c r="D34" s="4" t="s">
        <v>102</v>
      </c>
      <c r="E34" s="109">
        <v>116814</v>
      </c>
      <c r="F34" s="109">
        <v>2432</v>
      </c>
      <c r="G34" s="109">
        <v>48143</v>
      </c>
      <c r="H34" s="109">
        <v>94621</v>
      </c>
      <c r="I34" s="109">
        <v>100316</v>
      </c>
      <c r="J34" s="130">
        <f>I34/H34-1</f>
        <v>6.0187484807812108E-2</v>
      </c>
      <c r="K34" s="109">
        <f>I34-H34</f>
        <v>5695</v>
      </c>
      <c r="L34" s="130">
        <f>I34/E34-1</f>
        <v>-0.14123307137843066</v>
      </c>
      <c r="M34" s="109">
        <f>I34-E34</f>
        <v>-16498</v>
      </c>
      <c r="N34" s="131">
        <v>1</v>
      </c>
      <c r="O34" s="131">
        <f>I34/$I$32</f>
        <v>0.28114446502789975</v>
      </c>
    </row>
    <row r="35" spans="2:15" x14ac:dyDescent="0.25">
      <c r="B35" s="309"/>
      <c r="C35" s="315"/>
      <c r="D35" s="4" t="s">
        <v>104</v>
      </c>
      <c r="E35" s="109">
        <v>59757</v>
      </c>
      <c r="F35" s="109">
        <v>2250</v>
      </c>
      <c r="G35" s="109">
        <v>23708</v>
      </c>
      <c r="H35" s="109">
        <v>55590</v>
      </c>
      <c r="I35" s="109">
        <v>59675</v>
      </c>
      <c r="J35" s="96">
        <f>I35/H35-1</f>
        <v>7.3484439647418576E-2</v>
      </c>
      <c r="K35" s="109">
        <f>I35-H35</f>
        <v>4085</v>
      </c>
      <c r="L35" s="96">
        <f>I35/E35-1</f>
        <v>-1.3722241745737218E-3</v>
      </c>
      <c r="M35" s="109">
        <f>I35-E35</f>
        <v>-82</v>
      </c>
      <c r="N35" s="98">
        <v>1</v>
      </c>
      <c r="O35" s="98">
        <f>I35/$I$32</f>
        <v>0.16724446698971171</v>
      </c>
    </row>
    <row r="36" spans="2:15" x14ac:dyDescent="0.25">
      <c r="B36" s="310"/>
      <c r="C36" s="316"/>
      <c r="D36" s="99" t="s">
        <v>103</v>
      </c>
      <c r="E36" s="110">
        <v>65933</v>
      </c>
      <c r="F36" s="110">
        <v>346</v>
      </c>
      <c r="G36" s="110">
        <v>27634</v>
      </c>
      <c r="H36" s="110">
        <v>61457</v>
      </c>
      <c r="I36" s="110">
        <v>63896</v>
      </c>
      <c r="J36" s="102">
        <f>I36/H36-1</f>
        <v>3.968628471939728E-2</v>
      </c>
      <c r="K36" s="110">
        <f>I36-H36</f>
        <v>2439</v>
      </c>
      <c r="L36" s="102">
        <f>I36/E36-1</f>
        <v>-3.089499946915808E-2</v>
      </c>
      <c r="M36" s="110">
        <f>I36-E36</f>
        <v>-2037</v>
      </c>
      <c r="N36" s="104">
        <v>1</v>
      </c>
      <c r="O36" s="104">
        <f>I36/$I$32</f>
        <v>0.17907419292458515</v>
      </c>
    </row>
    <row r="37" spans="2:15" ht="7.5" customHeight="1" x14ac:dyDescent="0.25"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111"/>
      <c r="O37" s="111"/>
    </row>
    <row r="38" spans="2:15" x14ac:dyDescent="0.25">
      <c r="B38" s="306" t="s">
        <v>108</v>
      </c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</row>
    <row r="40" spans="2:15" x14ac:dyDescent="0.25">
      <c r="B40" s="113"/>
    </row>
    <row r="41" spans="2:15" ht="21.75" customHeight="1" thickBot="1" x14ac:dyDescent="0.3">
      <c r="B41" s="307" t="s">
        <v>127</v>
      </c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75"/>
      <c r="O41" s="75"/>
    </row>
    <row r="42" spans="2:15" ht="6" customHeight="1" thickBot="1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2:15" ht="60" x14ac:dyDescent="0.25">
      <c r="B43" s="4"/>
      <c r="C43" s="4"/>
      <c r="D43" s="4"/>
      <c r="E43" s="57" t="s">
        <v>511</v>
      </c>
      <c r="F43" s="57" t="s">
        <v>512</v>
      </c>
      <c r="G43" s="57" t="s">
        <v>513</v>
      </c>
      <c r="H43" s="57" t="s">
        <v>514</v>
      </c>
      <c r="I43" s="57" t="s">
        <v>515</v>
      </c>
      <c r="J43" s="56" t="str">
        <f>CONCATENATE("var. ",RIGHT(I43,2),"/",RIGHT(H43,2))</f>
        <v>var. 23/22</v>
      </c>
      <c r="K43" s="56" t="str">
        <f>CONCATENATE("dif. ",RIGHT(I43,2),"/",RIGHT(H43,2))</f>
        <v>dif. 23/22</v>
      </c>
      <c r="L43" s="56" t="str">
        <f>CONCATENATE("var. ",RIGHT(I43,2),"/",RIGHT(E43,2))</f>
        <v>var. 23/19</v>
      </c>
      <c r="M43" s="56" t="str">
        <f>CONCATENATE("dif. ",RIGHT(I43,2),"/",RIGHT(E43,2))</f>
        <v>dif. 23/19</v>
      </c>
      <c r="N43" s="56" t="s">
        <v>120</v>
      </c>
      <c r="O43" s="56" t="str">
        <f>CONCATENATE("cuota ",I43)</f>
        <v>cuota acumulado a mayo 2023</v>
      </c>
    </row>
    <row r="44" spans="2:15" ht="15" customHeight="1" x14ac:dyDescent="0.25">
      <c r="B44" s="308" t="s">
        <v>128</v>
      </c>
      <c r="C44" s="311" t="s">
        <v>45</v>
      </c>
      <c r="D44" s="76" t="s">
        <v>98</v>
      </c>
      <c r="E44" s="77">
        <v>5307768</v>
      </c>
      <c r="F44" s="77">
        <v>2502414</v>
      </c>
      <c r="G44" s="77">
        <v>907071</v>
      </c>
      <c r="H44" s="77">
        <v>4694110</v>
      </c>
      <c r="I44" s="77">
        <v>5375357</v>
      </c>
      <c r="J44" s="79">
        <f>I44/H44-1</f>
        <v>0.14512804344167485</v>
      </c>
      <c r="K44" s="77">
        <f>I44-H44</f>
        <v>681247</v>
      </c>
      <c r="L44" s="79">
        <f>I44/E44-1</f>
        <v>1.2733977822693143E-2</v>
      </c>
      <c r="M44" s="77">
        <f>I44-E44</f>
        <v>67589</v>
      </c>
      <c r="N44" s="79">
        <v>1</v>
      </c>
      <c r="O44" s="79">
        <f>I44/$I$44</f>
        <v>1</v>
      </c>
    </row>
    <row r="45" spans="2:15" x14ac:dyDescent="0.25">
      <c r="B45" s="309"/>
      <c r="C45" s="312"/>
      <c r="D45" s="80" t="s">
        <v>101</v>
      </c>
      <c r="E45" s="81">
        <v>1958653</v>
      </c>
      <c r="F45" s="81">
        <v>948382</v>
      </c>
      <c r="G45" s="81">
        <v>378303</v>
      </c>
      <c r="H45" s="81">
        <v>1821530</v>
      </c>
      <c r="I45" s="81">
        <v>2083845</v>
      </c>
      <c r="J45" s="123">
        <f>I45/H45-1</f>
        <v>0.14400805915905868</v>
      </c>
      <c r="K45" s="81">
        <f>I45-H45</f>
        <v>262315</v>
      </c>
      <c r="L45" s="123">
        <f>I45/E45-1</f>
        <v>6.3917396292247686E-2</v>
      </c>
      <c r="M45" s="81">
        <f>I45-E45</f>
        <v>125192</v>
      </c>
      <c r="N45" s="123">
        <v>1</v>
      </c>
      <c r="O45" s="123">
        <f>I45/$I$44</f>
        <v>0.38766634476556627</v>
      </c>
    </row>
    <row r="46" spans="2:15" x14ac:dyDescent="0.25">
      <c r="B46" s="309"/>
      <c r="C46" s="312"/>
      <c r="D46" s="80" t="s">
        <v>102</v>
      </c>
      <c r="E46" s="81">
        <v>1513328</v>
      </c>
      <c r="F46" s="81">
        <v>734973</v>
      </c>
      <c r="G46" s="81">
        <v>292061</v>
      </c>
      <c r="H46" s="81">
        <v>1252544</v>
      </c>
      <c r="I46" s="81">
        <v>1437108</v>
      </c>
      <c r="J46" s="123">
        <f t="shared" ref="J46:J73" si="4">I46/H46-1</f>
        <v>0.14735131061264117</v>
      </c>
      <c r="K46" s="81">
        <f t="shared" ref="K46:K63" si="5">I46-H46</f>
        <v>184564</v>
      </c>
      <c r="L46" s="123">
        <f t="shared" ref="L46:L73" si="6">I46/E46-1</f>
        <v>-5.0365816267193941E-2</v>
      </c>
      <c r="M46" s="81">
        <f t="shared" ref="M46:M63" si="7">I46-E46</f>
        <v>-76220</v>
      </c>
      <c r="N46" s="123">
        <v>1</v>
      </c>
      <c r="O46" s="123">
        <f>I46/$I$44</f>
        <v>0.26735117314068629</v>
      </c>
    </row>
    <row r="47" spans="2:15" ht="18" customHeight="1" x14ac:dyDescent="0.25">
      <c r="B47" s="309"/>
      <c r="C47" s="312"/>
      <c r="D47" s="80" t="s">
        <v>104</v>
      </c>
      <c r="E47" s="81">
        <v>695369</v>
      </c>
      <c r="F47" s="81">
        <v>327217</v>
      </c>
      <c r="G47" s="81">
        <v>117411</v>
      </c>
      <c r="H47" s="81">
        <v>664495</v>
      </c>
      <c r="I47" s="81">
        <v>760410</v>
      </c>
      <c r="J47" s="83">
        <f t="shared" si="4"/>
        <v>0.14434269633330565</v>
      </c>
      <c r="K47" s="81">
        <f t="shared" si="5"/>
        <v>95915</v>
      </c>
      <c r="L47" s="83">
        <f t="shared" si="6"/>
        <v>9.3534511892247041E-2</v>
      </c>
      <c r="M47" s="81">
        <f t="shared" si="7"/>
        <v>65041</v>
      </c>
      <c r="N47" s="83">
        <v>1</v>
      </c>
      <c r="O47" s="83">
        <f>I47/$I$44</f>
        <v>0.14146223218290432</v>
      </c>
    </row>
    <row r="48" spans="2:15" x14ac:dyDescent="0.25">
      <c r="B48" s="309"/>
      <c r="C48" s="313"/>
      <c r="D48" s="84" t="s">
        <v>103</v>
      </c>
      <c r="E48" s="85">
        <v>970129</v>
      </c>
      <c r="F48" s="85">
        <v>410553</v>
      </c>
      <c r="G48" s="85">
        <v>76741</v>
      </c>
      <c r="H48" s="85">
        <v>847983</v>
      </c>
      <c r="I48" s="85">
        <v>979197</v>
      </c>
      <c r="J48" s="87">
        <f t="shared" si="4"/>
        <v>0.15473659259678563</v>
      </c>
      <c r="K48" s="85">
        <f t="shared" si="5"/>
        <v>131214</v>
      </c>
      <c r="L48" s="87">
        <f t="shared" si="6"/>
        <v>9.3472105256104943E-3</v>
      </c>
      <c r="M48" s="85">
        <f t="shared" si="7"/>
        <v>9068</v>
      </c>
      <c r="N48" s="87">
        <v>1</v>
      </c>
      <c r="O48" s="87">
        <f>I48/$I$44</f>
        <v>0.18216408696203806</v>
      </c>
    </row>
    <row r="49" spans="2:15" hidden="1" x14ac:dyDescent="0.25">
      <c r="B49" s="309"/>
      <c r="C49" s="314" t="s">
        <v>58</v>
      </c>
      <c r="D49" s="88" t="s">
        <v>98</v>
      </c>
      <c r="E49" s="108">
        <v>6444071</v>
      </c>
      <c r="F49" s="108">
        <v>3201147</v>
      </c>
      <c r="G49" s="108">
        <v>1046990</v>
      </c>
      <c r="H49" s="108">
        <v>5604603</v>
      </c>
      <c r="I49" s="108">
        <v>6473420</v>
      </c>
      <c r="J49" s="132">
        <f t="shared" si="4"/>
        <v>0.15501847320853956</v>
      </c>
      <c r="K49" s="108">
        <f t="shared" si="5"/>
        <v>868817</v>
      </c>
      <c r="L49" s="132">
        <f t="shared" si="6"/>
        <v>4.554419093147688E-3</v>
      </c>
      <c r="M49" s="108">
        <f t="shared" si="7"/>
        <v>29349</v>
      </c>
      <c r="N49" s="79">
        <v>1</v>
      </c>
      <c r="O49" s="79">
        <f>I49/$I$49</f>
        <v>1</v>
      </c>
    </row>
    <row r="50" spans="2:15" hidden="1" x14ac:dyDescent="0.25">
      <c r="B50" s="309"/>
      <c r="C50" s="315"/>
      <c r="D50" s="4" t="s">
        <v>101</v>
      </c>
      <c r="E50" s="109">
        <v>2347643</v>
      </c>
      <c r="F50" s="109">
        <v>1199152</v>
      </c>
      <c r="G50" s="109">
        <v>427608</v>
      </c>
      <c r="H50" s="109">
        <v>2154106</v>
      </c>
      <c r="I50" s="109">
        <v>2476580</v>
      </c>
      <c r="J50" s="133">
        <f t="shared" si="4"/>
        <v>0.14970201095025026</v>
      </c>
      <c r="K50" s="109">
        <f t="shared" si="5"/>
        <v>322474</v>
      </c>
      <c r="L50" s="133">
        <f t="shared" si="6"/>
        <v>5.4921894001771054E-2</v>
      </c>
      <c r="M50" s="109">
        <f t="shared" si="7"/>
        <v>128937</v>
      </c>
      <c r="N50" s="123">
        <v>1</v>
      </c>
      <c r="O50" s="123">
        <f>I50/$I$49</f>
        <v>0.3825767523194849</v>
      </c>
    </row>
    <row r="51" spans="2:15" hidden="1" x14ac:dyDescent="0.25">
      <c r="B51" s="309"/>
      <c r="C51" s="315"/>
      <c r="D51" s="4" t="s">
        <v>102</v>
      </c>
      <c r="E51" s="109">
        <v>1864567</v>
      </c>
      <c r="F51" s="109">
        <v>945790</v>
      </c>
      <c r="G51" s="109">
        <v>338616</v>
      </c>
      <c r="H51" s="109">
        <v>1503990</v>
      </c>
      <c r="I51" s="109">
        <v>1742262</v>
      </c>
      <c r="J51" s="133">
        <f t="shared" si="4"/>
        <v>0.15842658528314679</v>
      </c>
      <c r="K51" s="109">
        <f t="shared" si="5"/>
        <v>238272</v>
      </c>
      <c r="L51" s="133">
        <f t="shared" si="6"/>
        <v>-6.5594317608324126E-2</v>
      </c>
      <c r="M51" s="109">
        <f t="shared" si="7"/>
        <v>-122305</v>
      </c>
      <c r="N51" s="123">
        <v>1</v>
      </c>
      <c r="O51" s="123">
        <f>I51/$I$49</f>
        <v>0.26914088688822907</v>
      </c>
    </row>
    <row r="52" spans="2:15" hidden="1" x14ac:dyDescent="0.25">
      <c r="B52" s="309"/>
      <c r="C52" s="315"/>
      <c r="D52" s="4" t="s">
        <v>104</v>
      </c>
      <c r="E52" s="109">
        <v>853271</v>
      </c>
      <c r="F52" s="109">
        <v>420986</v>
      </c>
      <c r="G52" s="109">
        <v>141892</v>
      </c>
      <c r="H52" s="109">
        <v>806618</v>
      </c>
      <c r="I52" s="109">
        <v>930742</v>
      </c>
      <c r="J52" s="127">
        <f t="shared" si="4"/>
        <v>0.15388201106347732</v>
      </c>
      <c r="K52" s="109">
        <f t="shared" si="5"/>
        <v>124124</v>
      </c>
      <c r="L52" s="127">
        <f t="shared" si="6"/>
        <v>9.079296026701944E-2</v>
      </c>
      <c r="M52" s="109">
        <f t="shared" si="7"/>
        <v>77471</v>
      </c>
      <c r="N52" s="127">
        <v>1</v>
      </c>
      <c r="O52" s="127">
        <f>I52/$I$49</f>
        <v>0.14377902252596</v>
      </c>
    </row>
    <row r="53" spans="2:15" hidden="1" x14ac:dyDescent="0.25">
      <c r="B53" s="309"/>
      <c r="C53" s="316"/>
      <c r="D53" s="99" t="s">
        <v>103</v>
      </c>
      <c r="E53" s="110">
        <v>1179653</v>
      </c>
      <c r="F53" s="110">
        <v>535733</v>
      </c>
      <c r="G53" s="110">
        <v>91537</v>
      </c>
      <c r="H53" s="110">
        <v>1018620</v>
      </c>
      <c r="I53" s="110">
        <v>1191108</v>
      </c>
      <c r="J53" s="129">
        <f t="shared" si="4"/>
        <v>0.16933498262354951</v>
      </c>
      <c r="K53" s="110">
        <f t="shared" si="5"/>
        <v>172488</v>
      </c>
      <c r="L53" s="129">
        <f t="shared" si="6"/>
        <v>9.7104826588836346E-3</v>
      </c>
      <c r="M53" s="110">
        <f t="shared" si="7"/>
        <v>11455</v>
      </c>
      <c r="N53" s="129">
        <v>1</v>
      </c>
      <c r="O53" s="129">
        <f>I53/$I$49</f>
        <v>0.18399980226835275</v>
      </c>
    </row>
    <row r="54" spans="2:15" x14ac:dyDescent="0.25">
      <c r="B54" s="309"/>
      <c r="C54" s="311" t="s">
        <v>67</v>
      </c>
      <c r="D54" s="76" t="s">
        <v>98</v>
      </c>
      <c r="E54" s="108">
        <v>39509622</v>
      </c>
      <c r="F54" s="108">
        <v>20173944</v>
      </c>
      <c r="G54" s="108">
        <v>4594238</v>
      </c>
      <c r="H54" s="108">
        <v>32143214</v>
      </c>
      <c r="I54" s="108">
        <v>37896476</v>
      </c>
      <c r="J54" s="132">
        <f>I54/H54-1</f>
        <v>0.17898838616449497</v>
      </c>
      <c r="K54" s="108">
        <f>I54-H54</f>
        <v>5753262</v>
      </c>
      <c r="L54" s="132">
        <f>I54/E54-1</f>
        <v>-4.0829193455710566E-2</v>
      </c>
      <c r="M54" s="108">
        <f>I54-E54</f>
        <v>-1613146</v>
      </c>
      <c r="N54" s="79">
        <v>1</v>
      </c>
      <c r="O54" s="79">
        <f>I54/$I$54</f>
        <v>1</v>
      </c>
    </row>
    <row r="55" spans="2:15" x14ac:dyDescent="0.25">
      <c r="B55" s="309"/>
      <c r="C55" s="312"/>
      <c r="D55" s="80" t="s">
        <v>101</v>
      </c>
      <c r="E55" s="109">
        <v>13736547</v>
      </c>
      <c r="F55" s="109">
        <v>7202043</v>
      </c>
      <c r="G55" s="109">
        <v>1715527</v>
      </c>
      <c r="H55" s="109">
        <v>11903772</v>
      </c>
      <c r="I55" s="109">
        <v>13763976</v>
      </c>
      <c r="J55" s="133">
        <f t="shared" si="4"/>
        <v>0.15627013017386426</v>
      </c>
      <c r="K55" s="109">
        <f t="shared" si="5"/>
        <v>1860204</v>
      </c>
      <c r="L55" s="133">
        <f t="shared" si="6"/>
        <v>1.9967900229949098E-3</v>
      </c>
      <c r="M55" s="109">
        <f t="shared" si="7"/>
        <v>27429</v>
      </c>
      <c r="N55" s="123">
        <v>1</v>
      </c>
      <c r="O55" s="123">
        <f>I55/$I$54</f>
        <v>0.36319936450027701</v>
      </c>
    </row>
    <row r="56" spans="2:15" x14ac:dyDescent="0.25">
      <c r="B56" s="309"/>
      <c r="C56" s="312"/>
      <c r="D56" s="80" t="s">
        <v>102</v>
      </c>
      <c r="E56" s="109">
        <v>11877847</v>
      </c>
      <c r="F56" s="109">
        <v>6160232</v>
      </c>
      <c r="G56" s="109">
        <v>1428737</v>
      </c>
      <c r="H56" s="109">
        <v>8674489</v>
      </c>
      <c r="I56" s="109">
        <v>10449290</v>
      </c>
      <c r="J56" s="133">
        <f>I56/H56-1</f>
        <v>0.20460006347347948</v>
      </c>
      <c r="K56" s="109">
        <f>I56-H56</f>
        <v>1774801</v>
      </c>
      <c r="L56" s="133">
        <f>I56/E56-1</f>
        <v>-0.12027070225774084</v>
      </c>
      <c r="M56" s="109">
        <f>I56-E56</f>
        <v>-1428557</v>
      </c>
      <c r="N56" s="123">
        <v>1</v>
      </c>
      <c r="O56" s="123">
        <f>I56/$I$54</f>
        <v>0.27573249818795814</v>
      </c>
    </row>
    <row r="57" spans="2:15" x14ac:dyDescent="0.25">
      <c r="B57" s="309"/>
      <c r="C57" s="312"/>
      <c r="D57" s="80" t="s">
        <v>104</v>
      </c>
      <c r="E57" s="109">
        <v>5558746</v>
      </c>
      <c r="F57" s="109">
        <v>2767331</v>
      </c>
      <c r="G57" s="109">
        <v>807938</v>
      </c>
      <c r="H57" s="109">
        <v>4846988</v>
      </c>
      <c r="I57" s="109">
        <v>5784815</v>
      </c>
      <c r="J57" s="127">
        <f>I57/H57-1</f>
        <v>0.19348655288603966</v>
      </c>
      <c r="K57" s="109">
        <f>I57-H57</f>
        <v>937827</v>
      </c>
      <c r="L57" s="127">
        <f>I57/E57-1</f>
        <v>4.0669064569599067E-2</v>
      </c>
      <c r="M57" s="109">
        <f>I57-E57</f>
        <v>226069</v>
      </c>
      <c r="N57" s="127">
        <v>1</v>
      </c>
      <c r="O57" s="127">
        <f>I57/$I$54</f>
        <v>0.15264783459021361</v>
      </c>
    </row>
    <row r="58" spans="2:15" x14ac:dyDescent="0.25">
      <c r="B58" s="309"/>
      <c r="C58" s="313"/>
      <c r="D58" s="84" t="s">
        <v>103</v>
      </c>
      <c r="E58" s="110">
        <v>7251838</v>
      </c>
      <c r="F58" s="110">
        <v>3464073</v>
      </c>
      <c r="G58" s="110">
        <v>460553</v>
      </c>
      <c r="H58" s="110">
        <v>6149529</v>
      </c>
      <c r="I58" s="110">
        <v>7223925</v>
      </c>
      <c r="J58" s="129">
        <f>I58/H58-1</f>
        <v>0.17471191696144528</v>
      </c>
      <c r="K58" s="110">
        <f>I58-H58</f>
        <v>1074396</v>
      </c>
      <c r="L58" s="129">
        <f>I58/E58-1</f>
        <v>-3.8490931540390294E-3</v>
      </c>
      <c r="M58" s="110">
        <f>I58-E58</f>
        <v>-27913</v>
      </c>
      <c r="N58" s="129">
        <v>1</v>
      </c>
      <c r="O58" s="129">
        <f>I58/$I$54</f>
        <v>0.19062260564808189</v>
      </c>
    </row>
    <row r="59" spans="2:15" x14ac:dyDescent="0.25">
      <c r="B59" s="309"/>
      <c r="C59" s="314" t="s">
        <v>41</v>
      </c>
      <c r="D59" s="88" t="s">
        <v>98</v>
      </c>
      <c r="E59" s="92">
        <f t="shared" ref="E59:I63" si="8">E54/E44</f>
        <v>7.4437356719434611</v>
      </c>
      <c r="F59" s="92">
        <f t="shared" si="8"/>
        <v>8.0617931325512089</v>
      </c>
      <c r="G59" s="92">
        <f t="shared" si="8"/>
        <v>5.0649155358290585</v>
      </c>
      <c r="H59" s="92">
        <f t="shared" si="8"/>
        <v>6.8475630098144267</v>
      </c>
      <c r="I59" s="92">
        <f t="shared" si="8"/>
        <v>7.0500389090436224</v>
      </c>
      <c r="J59" s="132">
        <f t="shared" si="4"/>
        <v>2.9569045065958921E-2</v>
      </c>
      <c r="K59" s="92">
        <f t="shared" si="5"/>
        <v>0.20247589922919573</v>
      </c>
      <c r="L59" s="132">
        <f t="shared" si="6"/>
        <v>-5.2889675325756169E-2</v>
      </c>
      <c r="M59" s="92">
        <f t="shared" si="7"/>
        <v>-0.39369676289983868</v>
      </c>
      <c r="N59" s="79">
        <v>1</v>
      </c>
      <c r="O59" s="79"/>
    </row>
    <row r="60" spans="2:15" x14ac:dyDescent="0.25">
      <c r="B60" s="309"/>
      <c r="C60" s="315"/>
      <c r="D60" s="4" t="s">
        <v>101</v>
      </c>
      <c r="E60" s="97">
        <f t="shared" si="8"/>
        <v>7.0132621755869975</v>
      </c>
      <c r="F60" s="97">
        <f t="shared" si="8"/>
        <v>7.5940317298303848</v>
      </c>
      <c r="G60" s="97">
        <f t="shared" si="8"/>
        <v>4.5347961818965219</v>
      </c>
      <c r="H60" s="97">
        <f t="shared" si="8"/>
        <v>6.5350403232447452</v>
      </c>
      <c r="I60" s="97">
        <f t="shared" si="8"/>
        <v>6.6050862708118885</v>
      </c>
      <c r="J60" s="133">
        <f t="shared" si="4"/>
        <v>1.0718518035457869E-2</v>
      </c>
      <c r="K60" s="97">
        <f>(I60-H60)</f>
        <v>7.004594756714333E-2</v>
      </c>
      <c r="L60" s="133">
        <f t="shared" si="6"/>
        <v>-5.8200576929229864E-2</v>
      </c>
      <c r="M60" s="97">
        <f>(I60-E60)</f>
        <v>-0.40817590477510901</v>
      </c>
      <c r="N60" s="123"/>
      <c r="O60" s="123"/>
    </row>
    <row r="61" spans="2:15" x14ac:dyDescent="0.25">
      <c r="B61" s="309"/>
      <c r="C61" s="315"/>
      <c r="D61" s="4" t="s">
        <v>102</v>
      </c>
      <c r="E61" s="97">
        <f t="shared" si="8"/>
        <v>7.8488252381506189</v>
      </c>
      <c r="F61" s="97">
        <f t="shared" si="8"/>
        <v>8.3815759218365837</v>
      </c>
      <c r="G61" s="97">
        <f t="shared" si="8"/>
        <v>4.8919129907793231</v>
      </c>
      <c r="H61" s="97">
        <f t="shared" si="8"/>
        <v>6.9254964296663433</v>
      </c>
      <c r="I61" s="97">
        <f t="shared" si="8"/>
        <v>7.271054089184668</v>
      </c>
      <c r="J61" s="133">
        <f t="shared" si="4"/>
        <v>4.9896446128840699E-2</v>
      </c>
      <c r="K61" s="97">
        <f t="shared" si="5"/>
        <v>0.34555765951832473</v>
      </c>
      <c r="L61" s="133">
        <f t="shared" si="6"/>
        <v>-7.3612436439225437E-2</v>
      </c>
      <c r="M61" s="97">
        <f t="shared" si="7"/>
        <v>-0.57777114896595094</v>
      </c>
      <c r="N61" s="123">
        <v>1</v>
      </c>
      <c r="O61" s="123"/>
    </row>
    <row r="62" spans="2:15" x14ac:dyDescent="0.25">
      <c r="B62" s="309"/>
      <c r="C62" s="315"/>
      <c r="D62" s="4" t="s">
        <v>104</v>
      </c>
      <c r="E62" s="97">
        <f t="shared" si="8"/>
        <v>7.9939514128469922</v>
      </c>
      <c r="F62" s="97">
        <f t="shared" si="8"/>
        <v>8.4571736798515964</v>
      </c>
      <c r="G62" s="97">
        <f t="shared" si="8"/>
        <v>6.8812802888996769</v>
      </c>
      <c r="H62" s="97">
        <f t="shared" si="8"/>
        <v>7.294242996561298</v>
      </c>
      <c r="I62" s="97">
        <f t="shared" si="8"/>
        <v>7.6074946410489082</v>
      </c>
      <c r="J62" s="127">
        <f t="shared" si="4"/>
        <v>4.2945051958823699E-2</v>
      </c>
      <c r="K62" s="97">
        <f t="shared" si="5"/>
        <v>0.31325164448761011</v>
      </c>
      <c r="L62" s="127">
        <f t="shared" si="6"/>
        <v>-4.8343647820652702E-2</v>
      </c>
      <c r="M62" s="97">
        <f t="shared" si="7"/>
        <v>-0.38645677179808402</v>
      </c>
      <c r="N62" s="127">
        <v>1</v>
      </c>
      <c r="O62" s="127"/>
    </row>
    <row r="63" spans="2:15" x14ac:dyDescent="0.25">
      <c r="B63" s="309"/>
      <c r="C63" s="316"/>
      <c r="D63" s="99" t="s">
        <v>103</v>
      </c>
      <c r="E63" s="103">
        <f t="shared" si="8"/>
        <v>7.4751275345856065</v>
      </c>
      <c r="F63" s="103">
        <f t="shared" si="8"/>
        <v>8.4375780958853053</v>
      </c>
      <c r="G63" s="103">
        <f t="shared" si="8"/>
        <v>6.0013943003088306</v>
      </c>
      <c r="H63" s="103">
        <f t="shared" si="8"/>
        <v>7.2519484470797178</v>
      </c>
      <c r="I63" s="103">
        <f t="shared" si="8"/>
        <v>7.3773969895741098</v>
      </c>
      <c r="J63" s="129">
        <f t="shared" si="4"/>
        <v>1.7298598219476879E-2</v>
      </c>
      <c r="K63" s="103">
        <f t="shared" si="5"/>
        <v>0.12544854249439208</v>
      </c>
      <c r="L63" s="129">
        <f t="shared" si="6"/>
        <v>-1.3074097339386026E-2</v>
      </c>
      <c r="M63" s="103">
        <f t="shared" si="7"/>
        <v>-9.7730545011496694E-2</v>
      </c>
      <c r="N63" s="129">
        <v>1</v>
      </c>
      <c r="O63" s="129"/>
    </row>
    <row r="64" spans="2:15" x14ac:dyDescent="0.25">
      <c r="B64" s="309"/>
      <c r="C64" s="311" t="s">
        <v>124</v>
      </c>
      <c r="D64" s="76" t="s">
        <v>98</v>
      </c>
      <c r="E64" s="79">
        <v>0.66084448905870408</v>
      </c>
      <c r="F64" s="79">
        <v>0.56130381773351046</v>
      </c>
      <c r="G64" s="79">
        <v>0.2047942461592927</v>
      </c>
      <c r="H64" s="79">
        <v>0.62245486873993128</v>
      </c>
      <c r="I64" s="79">
        <v>0.69682752915188861</v>
      </c>
      <c r="J64" s="79">
        <f t="shared" si="4"/>
        <v>0.11948281577829722</v>
      </c>
      <c r="K64" s="105">
        <f>(I64-H64)*100</f>
        <v>7.4372660411957341</v>
      </c>
      <c r="L64" s="79">
        <f t="shared" si="6"/>
        <v>5.4450087257954083E-2</v>
      </c>
      <c r="M64" s="105">
        <f>(I64-E64)*100</f>
        <v>3.5983040093184537</v>
      </c>
      <c r="N64" s="79"/>
      <c r="O64" s="79"/>
    </row>
    <row r="65" spans="2:15" x14ac:dyDescent="0.25">
      <c r="B65" s="309"/>
      <c r="C65" s="312"/>
      <c r="D65" s="80" t="s">
        <v>101</v>
      </c>
      <c r="E65" s="123">
        <v>0.68968866134934004</v>
      </c>
      <c r="F65" s="123">
        <v>0.57651479117433324</v>
      </c>
      <c r="G65" s="123">
        <v>0.21688486925986342</v>
      </c>
      <c r="H65" s="123">
        <v>0.6469455719982854</v>
      </c>
      <c r="I65" s="123">
        <v>0.72611526862592579</v>
      </c>
      <c r="J65" s="123">
        <f t="shared" si="4"/>
        <v>0.12237458613883234</v>
      </c>
      <c r="K65" s="106">
        <f>(I65-H65)*100</f>
        <v>7.9169696627640391</v>
      </c>
      <c r="L65" s="123">
        <f t="shared" si="6"/>
        <v>5.2816015860430499E-2</v>
      </c>
      <c r="M65" s="106">
        <f>(I65-E65)*100</f>
        <v>3.6426607276585754</v>
      </c>
      <c r="N65" s="123"/>
      <c r="O65" s="123"/>
    </row>
    <row r="66" spans="2:15" x14ac:dyDescent="0.25">
      <c r="B66" s="309"/>
      <c r="C66" s="312"/>
      <c r="D66" s="80" t="s">
        <v>102</v>
      </c>
      <c r="E66" s="123">
        <v>0.6326158747726125</v>
      </c>
      <c r="F66" s="123">
        <v>0.56842426179602012</v>
      </c>
      <c r="G66" s="123">
        <v>0.20967903369629601</v>
      </c>
      <c r="H66" s="123">
        <v>0.60136585683737798</v>
      </c>
      <c r="I66" s="123">
        <v>0.67932896201493431</v>
      </c>
      <c r="J66" s="123">
        <f t="shared" si="4"/>
        <v>0.12964338479003334</v>
      </c>
      <c r="K66" s="106">
        <f>(I66-H66)*100</f>
        <v>7.796310517755634</v>
      </c>
      <c r="L66" s="123">
        <f t="shared" si="6"/>
        <v>7.3841155597166086E-2</v>
      </c>
      <c r="M66" s="106">
        <f>(I66-E66)*100</f>
        <v>4.6713087242321816</v>
      </c>
      <c r="N66" s="123"/>
      <c r="O66" s="123"/>
    </row>
    <row r="67" spans="2:15" x14ac:dyDescent="0.25">
      <c r="B67" s="309"/>
      <c r="C67" s="312"/>
      <c r="D67" s="80" t="s">
        <v>104</v>
      </c>
      <c r="E67" s="123">
        <v>0.60973445668246962</v>
      </c>
      <c r="F67" s="123">
        <v>0.52124993101375039</v>
      </c>
      <c r="G67" s="123">
        <v>0.25068501523928138</v>
      </c>
      <c r="H67" s="123">
        <v>0.58296957280985651</v>
      </c>
      <c r="I67" s="123">
        <v>0.64112442079455201</v>
      </c>
      <c r="J67" s="123">
        <f t="shared" si="4"/>
        <v>9.9756232052377714E-2</v>
      </c>
      <c r="K67" s="106">
        <f>(I67-H67)*100</f>
        <v>5.8154847984695497</v>
      </c>
      <c r="L67" s="123">
        <f t="shared" si="6"/>
        <v>5.1481368271154349E-2</v>
      </c>
      <c r="M67" s="106">
        <f>(I67-E67)*100</f>
        <v>3.1389964112082391</v>
      </c>
      <c r="N67" s="83"/>
      <c r="O67" s="83"/>
    </row>
    <row r="68" spans="2:15" x14ac:dyDescent="0.25">
      <c r="B68" s="309"/>
      <c r="C68" s="313"/>
      <c r="D68" s="84" t="s">
        <v>103</v>
      </c>
      <c r="E68" s="123">
        <v>0.72809508821020852</v>
      </c>
      <c r="F68" s="123">
        <v>0.57986666360892769</v>
      </c>
      <c r="G68" s="123">
        <v>0.13156615987862455</v>
      </c>
      <c r="H68" s="123">
        <v>0.6709018178358781</v>
      </c>
      <c r="I68" s="123">
        <v>0.74805892537071705</v>
      </c>
      <c r="J68" s="123">
        <f t="shared" si="4"/>
        <v>0.1150050655455428</v>
      </c>
      <c r="K68" s="106">
        <f>(I68-H68)*100</f>
        <v>7.7157107534838953</v>
      </c>
      <c r="L68" s="123">
        <f t="shared" si="6"/>
        <v>2.7419271855800176E-2</v>
      </c>
      <c r="M68" s="106">
        <f>(I68-E68)*100</f>
        <v>1.9963837160508535</v>
      </c>
      <c r="N68" s="87"/>
      <c r="O68" s="87"/>
    </row>
    <row r="69" spans="2:15" x14ac:dyDescent="0.25">
      <c r="B69" s="309"/>
      <c r="C69" s="314" t="s">
        <v>125</v>
      </c>
      <c r="D69" s="88" t="s">
        <v>98</v>
      </c>
      <c r="E69" s="108">
        <v>396010</v>
      </c>
      <c r="F69" s="108">
        <v>236953.8</v>
      </c>
      <c r="G69" s="108">
        <v>148153.4</v>
      </c>
      <c r="H69" s="108">
        <v>341942.4</v>
      </c>
      <c r="I69" s="108">
        <v>360160.2</v>
      </c>
      <c r="J69" s="132">
        <f t="shared" si="4"/>
        <v>5.3277394087425156E-2</v>
      </c>
      <c r="K69" s="108">
        <f>I69-H69</f>
        <v>18217.799999999988</v>
      </c>
      <c r="L69" s="132">
        <f t="shared" si="6"/>
        <v>-9.0527511931516869E-2</v>
      </c>
      <c r="M69" s="108">
        <f>I69-E69</f>
        <v>-35849.799999999988</v>
      </c>
      <c r="N69" s="79">
        <v>3.7071776396165851E-2</v>
      </c>
      <c r="O69" s="79">
        <f>I69/$I$69</f>
        <v>1</v>
      </c>
    </row>
    <row r="70" spans="2:15" x14ac:dyDescent="0.25">
      <c r="B70" s="309"/>
      <c r="C70" s="315"/>
      <c r="D70" s="4" t="s">
        <v>101</v>
      </c>
      <c r="E70" s="109">
        <v>131920.79999999999</v>
      </c>
      <c r="F70" s="109">
        <v>82353.2</v>
      </c>
      <c r="G70" s="109">
        <v>52287</v>
      </c>
      <c r="H70" s="109">
        <v>121829.6</v>
      </c>
      <c r="I70" s="109">
        <v>125533.4</v>
      </c>
      <c r="J70" s="133">
        <f t="shared" si="4"/>
        <v>3.0401478786764358E-2</v>
      </c>
      <c r="K70" s="109">
        <f>I70-H70</f>
        <v>3703.7999999999884</v>
      </c>
      <c r="L70" s="133">
        <f t="shared" si="6"/>
        <v>-4.8418445006397692E-2</v>
      </c>
      <c r="M70" s="109">
        <f>I70-E70</f>
        <v>-6387.3999999999942</v>
      </c>
      <c r="N70" s="123">
        <v>3.7071776396165851E-2</v>
      </c>
      <c r="O70" s="123">
        <f>I70/$I$69</f>
        <v>0.3485487846797064</v>
      </c>
    </row>
    <row r="71" spans="2:15" x14ac:dyDescent="0.25">
      <c r="B71" s="309"/>
      <c r="C71" s="315"/>
      <c r="D71" s="4" t="s">
        <v>102</v>
      </c>
      <c r="E71" s="109">
        <v>124393.60000000001</v>
      </c>
      <c r="F71" s="109">
        <v>71444.800000000003</v>
      </c>
      <c r="G71" s="109">
        <v>45035.6</v>
      </c>
      <c r="H71" s="109">
        <v>95522.8</v>
      </c>
      <c r="I71" s="109">
        <v>101868</v>
      </c>
      <c r="J71" s="133">
        <f t="shared" si="4"/>
        <v>6.6426026037762709E-2</v>
      </c>
      <c r="K71" s="109">
        <f>I71-H71</f>
        <v>6345.1999999999971</v>
      </c>
      <c r="L71" s="133">
        <f t="shared" si="6"/>
        <v>-0.18108327116507605</v>
      </c>
      <c r="M71" s="109">
        <f>I71-E71</f>
        <v>-22525.600000000006</v>
      </c>
      <c r="N71" s="123">
        <v>3.7071776396165851E-2</v>
      </c>
      <c r="O71" s="123">
        <f>I71/$I$69</f>
        <v>0.2828408025095499</v>
      </c>
    </row>
    <row r="72" spans="2:15" x14ac:dyDescent="0.25">
      <c r="B72" s="309"/>
      <c r="C72" s="315"/>
      <c r="D72" s="4" t="s">
        <v>104</v>
      </c>
      <c r="E72" s="109">
        <v>60379.4</v>
      </c>
      <c r="F72" s="109">
        <v>34995.4</v>
      </c>
      <c r="G72" s="109">
        <v>21236.6</v>
      </c>
      <c r="H72" s="109">
        <v>55058.400000000001</v>
      </c>
      <c r="I72" s="109">
        <v>59754.2</v>
      </c>
      <c r="J72" s="127">
        <f t="shared" si="4"/>
        <v>8.5287621870595576E-2</v>
      </c>
      <c r="K72" s="109">
        <f>I72-H72</f>
        <v>4695.7999999999956</v>
      </c>
      <c r="L72" s="127">
        <f t="shared" si="6"/>
        <v>-1.0354524887627337E-2</v>
      </c>
      <c r="M72" s="109">
        <f>I72-E72</f>
        <v>-625.20000000000437</v>
      </c>
      <c r="N72" s="127">
        <v>3.7071776396165851E-2</v>
      </c>
      <c r="O72" s="127">
        <f>I72/$I$69</f>
        <v>0.16591005891267274</v>
      </c>
    </row>
    <row r="73" spans="2:15" x14ac:dyDescent="0.25">
      <c r="B73" s="310"/>
      <c r="C73" s="316"/>
      <c r="D73" s="99" t="s">
        <v>103</v>
      </c>
      <c r="E73" s="110">
        <v>65957.8</v>
      </c>
      <c r="F73" s="110">
        <v>39391.4</v>
      </c>
      <c r="G73" s="110">
        <v>23063.599999999999</v>
      </c>
      <c r="H73" s="110">
        <v>60693.8</v>
      </c>
      <c r="I73" s="110">
        <v>63948.6</v>
      </c>
      <c r="J73" s="129">
        <f t="shared" si="4"/>
        <v>5.3626564822107037E-2</v>
      </c>
      <c r="K73" s="110">
        <f>I73-H73</f>
        <v>3254.7999999999956</v>
      </c>
      <c r="L73" s="129">
        <f t="shared" si="6"/>
        <v>-3.0461901397560331E-2</v>
      </c>
      <c r="M73" s="110">
        <f>I73-E73</f>
        <v>-2009.2000000000044</v>
      </c>
      <c r="N73" s="129">
        <v>3.7071776396165851E-2</v>
      </c>
      <c r="O73" s="129">
        <f>I73/$I$69</f>
        <v>0.17755598758552443</v>
      </c>
    </row>
    <row r="74" spans="2:15" ht="6" customHeight="1" x14ac:dyDescent="0.25">
      <c r="B74" s="305"/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  <c r="N74" s="111"/>
      <c r="O74" s="111"/>
    </row>
    <row r="75" spans="2:15" x14ac:dyDescent="0.25">
      <c r="B75" s="306" t="s">
        <v>108</v>
      </c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</row>
    <row r="76" spans="2:15" x14ac:dyDescent="0.25">
      <c r="B76" s="120"/>
    </row>
    <row r="78" spans="2:15" ht="21.75" thickBot="1" x14ac:dyDescent="0.3">
      <c r="B78" s="307" t="s">
        <v>127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75"/>
      <c r="O78" s="75"/>
    </row>
    <row r="79" spans="2:15" ht="15.75" thickBot="1" x14ac:dyDescent="0.3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2:15" ht="45" x14ac:dyDescent="0.25">
      <c r="B80" s="4"/>
      <c r="C80" s="4"/>
      <c r="D80" s="4"/>
      <c r="E80" s="121">
        <v>2018</v>
      </c>
      <c r="F80" s="121">
        <v>2019</v>
      </c>
      <c r="G80" s="121">
        <v>2020</v>
      </c>
      <c r="H80" s="121">
        <v>2021</v>
      </c>
      <c r="I80" s="121">
        <v>2022</v>
      </c>
      <c r="J80" s="56" t="str">
        <f>CONCATENATE("var. ",RIGHT(I80,2),"/",RIGHT(H80,2))</f>
        <v>var. 22/21</v>
      </c>
      <c r="K80" s="56" t="str">
        <f>CONCATENATE("dif. ",RIGHT(I80,2),"/",RIGHT(H80,2))</f>
        <v>dif. 22/21</v>
      </c>
      <c r="L80" s="56" t="str">
        <f>CONCATENATE("var. ",RIGHT(I80,2),"/",RIGHT(F80,2))</f>
        <v>var. 22/19</v>
      </c>
      <c r="M80" s="56" t="str">
        <f>CONCATENATE("dif. ",RIGHT(I80,2),"/",RIGHT(F80,2))</f>
        <v>dif. 22/19</v>
      </c>
      <c r="N80" s="56" t="s">
        <v>120</v>
      </c>
      <c r="O80" s="56" t="str">
        <f>CONCATENATE("cuota ",I80)</f>
        <v>cuota 2022</v>
      </c>
    </row>
    <row r="81" spans="2:15" x14ac:dyDescent="0.25">
      <c r="B81" s="308" t="s">
        <v>128</v>
      </c>
      <c r="C81" s="311" t="s">
        <v>45</v>
      </c>
      <c r="D81" s="76" t="s">
        <v>98</v>
      </c>
      <c r="E81" s="77">
        <v>13460559</v>
      </c>
      <c r="F81" s="77">
        <v>13140461</v>
      </c>
      <c r="G81" s="77">
        <v>4156146</v>
      </c>
      <c r="H81" s="77">
        <v>6295130</v>
      </c>
      <c r="I81" s="77">
        <v>12449338</v>
      </c>
      <c r="J81" s="79">
        <f>I81/H81-1</f>
        <v>0.97761412393389802</v>
      </c>
      <c r="K81" s="77">
        <f>I81-H81</f>
        <v>6154208</v>
      </c>
      <c r="L81" s="79">
        <f>I81/E81-1</f>
        <v>-7.5124740361823039E-2</v>
      </c>
      <c r="M81" s="77">
        <f>I81-E81</f>
        <v>-1011221</v>
      </c>
      <c r="N81" s="79">
        <v>1</v>
      </c>
      <c r="O81" s="79">
        <f>I81/I81</f>
        <v>1</v>
      </c>
    </row>
    <row r="82" spans="2:15" x14ac:dyDescent="0.25">
      <c r="B82" s="309"/>
      <c r="C82" s="312"/>
      <c r="D82" s="80" t="s">
        <v>101</v>
      </c>
      <c r="E82" s="81">
        <v>4872456</v>
      </c>
      <c r="F82" s="81">
        <v>4831573</v>
      </c>
      <c r="G82" s="81">
        <v>1565303</v>
      </c>
      <c r="H82" s="81">
        <v>2335438</v>
      </c>
      <c r="I82" s="81">
        <v>4757683</v>
      </c>
      <c r="J82" s="123">
        <f>I82/H82-1</f>
        <v>1.0371694731352319</v>
      </c>
      <c r="K82" s="81">
        <f>I82-H82</f>
        <v>2422245</v>
      </c>
      <c r="L82" s="123">
        <f>I82/E82-1</f>
        <v>-2.3555471819550533E-2</v>
      </c>
      <c r="M82" s="81">
        <f>I82-E82</f>
        <v>-114773</v>
      </c>
      <c r="N82" s="123">
        <v>1</v>
      </c>
      <c r="O82" s="123">
        <f>I82/I81</f>
        <v>0.3821635335147941</v>
      </c>
    </row>
    <row r="83" spans="2:15" x14ac:dyDescent="0.25">
      <c r="B83" s="309"/>
      <c r="C83" s="312"/>
      <c r="D83" s="80" t="s">
        <v>102</v>
      </c>
      <c r="E83" s="81">
        <v>3847262</v>
      </c>
      <c r="F83" s="81">
        <v>3784870</v>
      </c>
      <c r="G83" s="81">
        <v>1235446</v>
      </c>
      <c r="H83" s="81">
        <v>1829409</v>
      </c>
      <c r="I83" s="81">
        <v>3316536</v>
      </c>
      <c r="J83" s="123">
        <f t="shared" ref="J83:J85" si="9">I83/H83-1</f>
        <v>0.81290023171417647</v>
      </c>
      <c r="K83" s="81">
        <f t="shared" ref="K83:K85" si="10">I83-H83</f>
        <v>1487127</v>
      </c>
      <c r="L83" s="123">
        <f t="shared" ref="L83:L85" si="11">I83/E83-1</f>
        <v>-0.1379490141300489</v>
      </c>
      <c r="M83" s="81">
        <f t="shared" ref="M83:M85" si="12">I83-E83</f>
        <v>-530726</v>
      </c>
      <c r="N83" s="123">
        <v>1</v>
      </c>
      <c r="O83" s="123">
        <f>I83/I81</f>
        <v>0.26640259907795899</v>
      </c>
    </row>
    <row r="84" spans="2:15" x14ac:dyDescent="0.25">
      <c r="B84" s="309"/>
      <c r="C84" s="312"/>
      <c r="D84" s="80" t="s">
        <v>104</v>
      </c>
      <c r="E84" s="81">
        <v>1903505</v>
      </c>
      <c r="F84" s="81">
        <v>1754941</v>
      </c>
      <c r="G84" s="81">
        <v>558351</v>
      </c>
      <c r="H84" s="81">
        <v>964380</v>
      </c>
      <c r="I84" s="81">
        <v>1824210</v>
      </c>
      <c r="J84" s="83">
        <f t="shared" si="9"/>
        <v>0.89158837802525981</v>
      </c>
      <c r="K84" s="81">
        <f t="shared" si="10"/>
        <v>859830</v>
      </c>
      <c r="L84" s="83">
        <f t="shared" si="11"/>
        <v>-4.1657363652840451E-2</v>
      </c>
      <c r="M84" s="81">
        <f t="shared" si="12"/>
        <v>-79295</v>
      </c>
      <c r="N84" s="83">
        <v>1</v>
      </c>
      <c r="O84" s="83">
        <f>I84/I81</f>
        <v>0.14653068299695934</v>
      </c>
    </row>
    <row r="85" spans="2:15" x14ac:dyDescent="0.25">
      <c r="B85" s="309"/>
      <c r="C85" s="313"/>
      <c r="D85" s="84" t="s">
        <v>103</v>
      </c>
      <c r="E85" s="85">
        <v>2399285</v>
      </c>
      <c r="F85" s="85">
        <v>2348180</v>
      </c>
      <c r="G85" s="85">
        <v>643160</v>
      </c>
      <c r="H85" s="85">
        <v>957523</v>
      </c>
      <c r="I85" s="85">
        <v>2251584</v>
      </c>
      <c r="J85" s="87">
        <f t="shared" si="9"/>
        <v>1.3514672754597017</v>
      </c>
      <c r="K85" s="85">
        <f t="shared" si="10"/>
        <v>1294061</v>
      </c>
      <c r="L85" s="87">
        <f t="shared" si="11"/>
        <v>-6.1560423209414461E-2</v>
      </c>
      <c r="M85" s="85">
        <f t="shared" si="12"/>
        <v>-147701</v>
      </c>
      <c r="N85" s="87">
        <v>1</v>
      </c>
      <c r="O85" s="87">
        <f>I85/I81</f>
        <v>0.18085973728080962</v>
      </c>
    </row>
    <row r="86" spans="2:15" x14ac:dyDescent="0.25">
      <c r="B86" s="309"/>
      <c r="C86" s="311" t="s">
        <v>67</v>
      </c>
      <c r="D86" s="76" t="s">
        <v>98</v>
      </c>
      <c r="E86" s="108">
        <v>102297590</v>
      </c>
      <c r="F86" s="108">
        <v>97964361</v>
      </c>
      <c r="G86" s="108">
        <v>29252005</v>
      </c>
      <c r="H86" s="108">
        <v>40204828</v>
      </c>
      <c r="I86" s="108">
        <v>86708053</v>
      </c>
      <c r="J86" s="132">
        <f>I86/H86-1</f>
        <v>1.1566577277733909</v>
      </c>
      <c r="K86" s="108">
        <f>I86-H86</f>
        <v>46503225</v>
      </c>
      <c r="L86" s="132">
        <f>I86/E86-1</f>
        <v>-0.15239398112897873</v>
      </c>
      <c r="M86" s="108">
        <f>I86-E86</f>
        <v>-15589537</v>
      </c>
      <c r="N86" s="79">
        <v>1</v>
      </c>
      <c r="O86" s="79">
        <f>I86/I86</f>
        <v>1</v>
      </c>
    </row>
    <row r="87" spans="2:15" x14ac:dyDescent="0.25">
      <c r="B87" s="309"/>
      <c r="C87" s="312"/>
      <c r="D87" s="80" t="s">
        <v>101</v>
      </c>
      <c r="E87" s="109">
        <v>34510831</v>
      </c>
      <c r="F87" s="109">
        <v>34034766</v>
      </c>
      <c r="G87" s="109">
        <v>10243785</v>
      </c>
      <c r="H87" s="109">
        <v>13903380</v>
      </c>
      <c r="I87" s="109">
        <v>31405937</v>
      </c>
      <c r="J87" s="133">
        <f t="shared" ref="J87" si="13">I87/H87-1</f>
        <v>1.2588706487199515</v>
      </c>
      <c r="K87" s="109">
        <f t="shared" ref="K87" si="14">I87-H87</f>
        <v>17502557</v>
      </c>
      <c r="L87" s="133">
        <f t="shared" ref="L87" si="15">I87/E87-1</f>
        <v>-8.9968682585475857E-2</v>
      </c>
      <c r="M87" s="109">
        <f t="shared" ref="M87" si="16">I87-E87</f>
        <v>-3104894</v>
      </c>
      <c r="N87" s="123">
        <v>1</v>
      </c>
      <c r="O87" s="123">
        <f>I87/I86</f>
        <v>0.36220323157296591</v>
      </c>
    </row>
    <row r="88" spans="2:15" x14ac:dyDescent="0.25">
      <c r="B88" s="309"/>
      <c r="C88" s="312"/>
      <c r="D88" s="80" t="s">
        <v>102</v>
      </c>
      <c r="E88" s="109">
        <v>30413909</v>
      </c>
      <c r="F88" s="109">
        <v>28845156</v>
      </c>
      <c r="G88" s="109">
        <v>8778034</v>
      </c>
      <c r="H88" s="109">
        <v>11489687</v>
      </c>
      <c r="I88" s="109">
        <v>23157953</v>
      </c>
      <c r="J88" s="133">
        <f>I88/H88-1</f>
        <v>1.0155425469814801</v>
      </c>
      <c r="K88" s="109">
        <f>I88-H88</f>
        <v>11668266</v>
      </c>
      <c r="L88" s="133">
        <f>I88/E88-1</f>
        <v>-0.23857360788447157</v>
      </c>
      <c r="M88" s="109">
        <f>I88-E88</f>
        <v>-7255956</v>
      </c>
      <c r="N88" s="123">
        <v>1</v>
      </c>
      <c r="O88" s="123">
        <f>I88/I86</f>
        <v>0.26707961024104648</v>
      </c>
    </row>
    <row r="89" spans="2:15" x14ac:dyDescent="0.25">
      <c r="B89" s="309"/>
      <c r="C89" s="312"/>
      <c r="D89" s="80" t="s">
        <v>104</v>
      </c>
      <c r="E89" s="109">
        <v>15933630</v>
      </c>
      <c r="F89" s="109">
        <v>14312350</v>
      </c>
      <c r="G89" s="109">
        <v>4344721</v>
      </c>
      <c r="H89" s="109">
        <v>7170601</v>
      </c>
      <c r="I89" s="109">
        <v>13762076</v>
      </c>
      <c r="J89" s="127">
        <f>I89/H89-1</f>
        <v>0.91923605845590917</v>
      </c>
      <c r="K89" s="109">
        <f>I89-H89</f>
        <v>6591475</v>
      </c>
      <c r="L89" s="127">
        <f>I89/E89-1</f>
        <v>-0.13628746243009282</v>
      </c>
      <c r="M89" s="109">
        <f>I89-E89</f>
        <v>-2171554</v>
      </c>
      <c r="N89" s="127">
        <v>1</v>
      </c>
      <c r="O89" s="83">
        <f>I89/I86</f>
        <v>0.15871739156684789</v>
      </c>
    </row>
    <row r="90" spans="2:15" x14ac:dyDescent="0.25">
      <c r="B90" s="309"/>
      <c r="C90" s="313"/>
      <c r="D90" s="84" t="s">
        <v>103</v>
      </c>
      <c r="E90" s="110">
        <v>18728240</v>
      </c>
      <c r="F90" s="110">
        <v>18176327</v>
      </c>
      <c r="G90" s="110">
        <v>4999955</v>
      </c>
      <c r="H90" s="110">
        <v>6676787</v>
      </c>
      <c r="I90" s="110">
        <v>16792166</v>
      </c>
      <c r="J90" s="129">
        <f>I90/H90-1</f>
        <v>1.5150069936333148</v>
      </c>
      <c r="K90" s="110">
        <f>I90-H90</f>
        <v>10115379</v>
      </c>
      <c r="L90" s="129">
        <f>I90/E90-1</f>
        <v>-0.10337725274772214</v>
      </c>
      <c r="M90" s="110">
        <f>I90-E90</f>
        <v>-1936074</v>
      </c>
      <c r="N90" s="129">
        <v>1</v>
      </c>
      <c r="O90" s="87">
        <f>I90/I86</f>
        <v>0.1936632806182374</v>
      </c>
    </row>
    <row r="91" spans="2:15" x14ac:dyDescent="0.25">
      <c r="B91" s="309"/>
      <c r="C91" s="314" t="s">
        <v>41</v>
      </c>
      <c r="D91" s="88" t="s">
        <v>98</v>
      </c>
      <c r="E91" s="92">
        <f t="shared" ref="E91:I95" si="17">E86/E81</f>
        <v>7.5998025044873696</v>
      </c>
      <c r="F91" s="92">
        <f t="shared" si="17"/>
        <v>7.4551692668925389</v>
      </c>
      <c r="G91" s="92">
        <f t="shared" si="17"/>
        <v>7.0382525060476704</v>
      </c>
      <c r="H91" s="92">
        <f t="shared" si="17"/>
        <v>6.3866557164029976</v>
      </c>
      <c r="I91" s="92">
        <f t="shared" si="17"/>
        <v>6.9648725900124164</v>
      </c>
      <c r="J91" s="132">
        <f t="shared" ref="J91:J105" si="18">I91/H91-1</f>
        <v>9.0535156314183407E-2</v>
      </c>
      <c r="K91" s="92">
        <f t="shared" ref="K91" si="19">I91-H91</f>
        <v>0.57821687360941887</v>
      </c>
      <c r="L91" s="132">
        <f t="shared" ref="L91:L105" si="20">I91/E91-1</f>
        <v>-8.3545580835824751E-2</v>
      </c>
      <c r="M91" s="92">
        <f t="shared" ref="M91" si="21">I91-E91</f>
        <v>-0.63492991447495317</v>
      </c>
      <c r="N91" s="79">
        <v>1</v>
      </c>
      <c r="O91" s="79"/>
    </row>
    <row r="92" spans="2:15" x14ac:dyDescent="0.25">
      <c r="B92" s="309"/>
      <c r="C92" s="315"/>
      <c r="D92" s="4" t="s">
        <v>101</v>
      </c>
      <c r="E92" s="97">
        <f t="shared" si="17"/>
        <v>7.0828409738333198</v>
      </c>
      <c r="F92" s="97">
        <f t="shared" si="17"/>
        <v>7.0442412853950467</v>
      </c>
      <c r="G92" s="97">
        <f t="shared" si="17"/>
        <v>6.5442824807720932</v>
      </c>
      <c r="H92" s="97">
        <f t="shared" si="17"/>
        <v>5.9532216226677823</v>
      </c>
      <c r="I92" s="97">
        <f t="shared" si="17"/>
        <v>6.6010991064347921</v>
      </c>
      <c r="J92" s="133">
        <f t="shared" si="18"/>
        <v>0.10882804720390715</v>
      </c>
      <c r="K92" s="97">
        <f>(I92-H92)</f>
        <v>0.64787748376700982</v>
      </c>
      <c r="L92" s="133">
        <f t="shared" si="20"/>
        <v>-6.8015344291685098E-2</v>
      </c>
      <c r="M92" s="97">
        <f>(I92-E92)</f>
        <v>-0.48174186739852765</v>
      </c>
      <c r="N92" s="123"/>
      <c r="O92" s="123"/>
    </row>
    <row r="93" spans="2:15" x14ac:dyDescent="0.25">
      <c r="B93" s="309"/>
      <c r="C93" s="315"/>
      <c r="D93" s="4" t="s">
        <v>102</v>
      </c>
      <c r="E93" s="97">
        <f t="shared" si="17"/>
        <v>7.9053386538270596</v>
      </c>
      <c r="F93" s="97">
        <f t="shared" si="17"/>
        <v>7.6211748355954105</v>
      </c>
      <c r="G93" s="97">
        <f t="shared" si="17"/>
        <v>7.1051539282170166</v>
      </c>
      <c r="H93" s="97">
        <f t="shared" si="17"/>
        <v>6.2805457937508784</v>
      </c>
      <c r="I93" s="97">
        <f t="shared" si="17"/>
        <v>6.9825724792373727</v>
      </c>
      <c r="J93" s="133">
        <f t="shared" si="18"/>
        <v>0.11177797416667334</v>
      </c>
      <c r="K93" s="97">
        <f t="shared" ref="K93:K95" si="22">I93-H93</f>
        <v>0.70202668548649427</v>
      </c>
      <c r="L93" s="133">
        <f t="shared" si="20"/>
        <v>-0.11672696325829957</v>
      </c>
      <c r="M93" s="97">
        <f t="shared" ref="M93:M95" si="23">I93-E93</f>
        <v>-0.9227661745896869</v>
      </c>
      <c r="N93" s="123">
        <v>1</v>
      </c>
      <c r="O93" s="123"/>
    </row>
    <row r="94" spans="2:15" x14ac:dyDescent="0.25">
      <c r="B94" s="309"/>
      <c r="C94" s="315"/>
      <c r="D94" s="4" t="s">
        <v>104</v>
      </c>
      <c r="E94" s="97">
        <f t="shared" si="17"/>
        <v>8.3706793520374259</v>
      </c>
      <c r="F94" s="97">
        <f t="shared" si="17"/>
        <v>8.1554593573231244</v>
      </c>
      <c r="G94" s="97">
        <f t="shared" si="17"/>
        <v>7.7813436350969196</v>
      </c>
      <c r="H94" s="97">
        <f t="shared" si="17"/>
        <v>7.435451792861735</v>
      </c>
      <c r="I94" s="97">
        <f t="shared" si="17"/>
        <v>7.5441292395064163</v>
      </c>
      <c r="J94" s="127">
        <f t="shared" si="18"/>
        <v>1.4616118787699639E-2</v>
      </c>
      <c r="K94" s="97">
        <f t="shared" si="22"/>
        <v>0.10867744664468137</v>
      </c>
      <c r="L94" s="127">
        <f t="shared" si="20"/>
        <v>-9.8743492346272554E-2</v>
      </c>
      <c r="M94" s="97">
        <f t="shared" si="23"/>
        <v>-0.82655011253100952</v>
      </c>
      <c r="N94" s="127">
        <v>1</v>
      </c>
      <c r="O94" s="127"/>
    </row>
    <row r="95" spans="2:15" x14ac:dyDescent="0.25">
      <c r="B95" s="309"/>
      <c r="C95" s="316"/>
      <c r="D95" s="99" t="s">
        <v>103</v>
      </c>
      <c r="E95" s="103">
        <f t="shared" si="17"/>
        <v>7.8057587989755284</v>
      </c>
      <c r="F95" s="103">
        <f t="shared" si="17"/>
        <v>7.7406020833155891</v>
      </c>
      <c r="G95" s="103">
        <f t="shared" si="17"/>
        <v>7.7740453386404624</v>
      </c>
      <c r="H95" s="103">
        <f t="shared" si="17"/>
        <v>6.9729781947796559</v>
      </c>
      <c r="I95" s="103">
        <f t="shared" si="17"/>
        <v>7.4579345029987776</v>
      </c>
      <c r="J95" s="129">
        <f t="shared" si="18"/>
        <v>6.9547945608403827E-2</v>
      </c>
      <c r="K95" s="103">
        <f t="shared" si="22"/>
        <v>0.48495630821912172</v>
      </c>
      <c r="L95" s="129">
        <f t="shared" si="20"/>
        <v>-4.4559959503540081E-2</v>
      </c>
      <c r="M95" s="103">
        <f t="shared" si="23"/>
        <v>-0.3478242959767508</v>
      </c>
      <c r="N95" s="129">
        <v>1</v>
      </c>
      <c r="O95" s="129"/>
    </row>
    <row r="96" spans="2:15" x14ac:dyDescent="0.25">
      <c r="B96" s="309"/>
      <c r="C96" s="311" t="s">
        <v>124</v>
      </c>
      <c r="D96" s="76" t="s">
        <v>98</v>
      </c>
      <c r="E96" s="79">
        <v>1.722117055946117</v>
      </c>
      <c r="F96" s="79">
        <v>1.6385681465392767</v>
      </c>
      <c r="G96" s="79">
        <v>0.81388458711195666</v>
      </c>
      <c r="H96" s="79">
        <v>1.7921834790065345</v>
      </c>
      <c r="I96" s="79">
        <v>1.6791055726042208</v>
      </c>
      <c r="J96" s="79">
        <f t="shared" si="18"/>
        <v>-6.3095050103350148E-2</v>
      </c>
      <c r="K96" s="105">
        <f>(I96-H96)*100</f>
        <v>-11.307790640231374</v>
      </c>
      <c r="L96" s="79">
        <f t="shared" si="20"/>
        <v>-2.4975934820101964E-2</v>
      </c>
      <c r="M96" s="105">
        <f>(I96-E96)*100</f>
        <v>-4.3011483341896195</v>
      </c>
      <c r="N96" s="79"/>
      <c r="O96" s="79"/>
    </row>
    <row r="97" spans="2:15" x14ac:dyDescent="0.25">
      <c r="B97" s="309"/>
      <c r="C97" s="312"/>
      <c r="D97" s="80" t="s">
        <v>101</v>
      </c>
      <c r="E97" s="123">
        <v>1.7344985002553184</v>
      </c>
      <c r="F97" s="123">
        <v>1.7088277135351433</v>
      </c>
      <c r="G97" s="123">
        <v>0.82000254234940939</v>
      </c>
      <c r="H97" s="123">
        <v>1.7577296968046554</v>
      </c>
      <c r="I97" s="123">
        <v>1.7068482054769796</v>
      </c>
      <c r="J97" s="123">
        <f t="shared" si="18"/>
        <v>-2.8947278651645036E-2</v>
      </c>
      <c r="K97" s="106">
        <f>(I97-H97)*100</f>
        <v>-5.0881491327675832</v>
      </c>
      <c r="L97" s="123">
        <f t="shared" si="20"/>
        <v>-1.5941377161334369E-2</v>
      </c>
      <c r="M97" s="106">
        <f>(I97-E97)*100</f>
        <v>-2.7650294778338802</v>
      </c>
      <c r="N97" s="123"/>
      <c r="O97" s="123"/>
    </row>
    <row r="98" spans="2:15" x14ac:dyDescent="0.25">
      <c r="B98" s="309"/>
      <c r="C98" s="312"/>
      <c r="D98" s="80" t="s">
        <v>102</v>
      </c>
      <c r="E98" s="123">
        <v>1.6246452921950447</v>
      </c>
      <c r="F98" s="123">
        <v>1.5362972427488308</v>
      </c>
      <c r="G98" s="123">
        <v>0.80997720483098135</v>
      </c>
      <c r="H98" s="123">
        <v>1.6862070959406064</v>
      </c>
      <c r="I98" s="123">
        <v>1.6054435308459931</v>
      </c>
      <c r="J98" s="123">
        <f t="shared" si="18"/>
        <v>-4.7896587132769342E-2</v>
      </c>
      <c r="K98" s="106">
        <f>(I98-H98)*100</f>
        <v>-8.0763565094613234</v>
      </c>
      <c r="L98" s="123">
        <f t="shared" si="20"/>
        <v>-1.1819048404780208E-2</v>
      </c>
      <c r="M98" s="106">
        <f>(I98-E98)*100</f>
        <v>-1.9201761349051605</v>
      </c>
      <c r="N98" s="123"/>
      <c r="O98" s="123"/>
    </row>
    <row r="99" spans="2:15" x14ac:dyDescent="0.25">
      <c r="B99" s="309"/>
      <c r="C99" s="312"/>
      <c r="D99" s="80" t="s">
        <v>104</v>
      </c>
      <c r="E99" s="123">
        <v>1.8607862711097989</v>
      </c>
      <c r="F99" s="123">
        <v>1.5699103630745754</v>
      </c>
      <c r="G99" s="123">
        <v>0.81836452579181618</v>
      </c>
      <c r="H99" s="123">
        <v>2.2248764397265712</v>
      </c>
      <c r="I99" s="123">
        <v>1.6552282709791688</v>
      </c>
      <c r="J99" s="123">
        <f t="shared" si="18"/>
        <v>-0.25603586724007465</v>
      </c>
      <c r="K99" s="106">
        <f>(I99-H99)*100</f>
        <v>-56.964816874740244</v>
      </c>
      <c r="L99" s="123">
        <f t="shared" si="20"/>
        <v>-0.11046835594290605</v>
      </c>
      <c r="M99" s="106">
        <f>(I99-E99)*100</f>
        <v>-20.555800013063006</v>
      </c>
      <c r="N99" s="83"/>
      <c r="O99" s="83"/>
    </row>
    <row r="100" spans="2:15" x14ac:dyDescent="0.25">
      <c r="B100" s="309"/>
      <c r="C100" s="313"/>
      <c r="D100" s="84" t="s">
        <v>103</v>
      </c>
      <c r="E100" s="123">
        <v>1.8354550528514706</v>
      </c>
      <c r="F100" s="123">
        <v>1.8249296813308011</v>
      </c>
      <c r="G100" s="123">
        <v>0.83696481686291713</v>
      </c>
      <c r="H100" s="123">
        <v>1.9073575156768536</v>
      </c>
      <c r="I100" s="123">
        <v>1.8319930997645226</v>
      </c>
      <c r="J100" s="123">
        <f t="shared" si="18"/>
        <v>-3.9512474873168668E-2</v>
      </c>
      <c r="K100" s="106">
        <f>(I100-H100)*100</f>
        <v>-7.5364415912331006</v>
      </c>
      <c r="L100" s="123">
        <f t="shared" si="20"/>
        <v>-1.886155197082906E-3</v>
      </c>
      <c r="M100" s="106">
        <f>(I100-E100)*100</f>
        <v>-0.34619530869479664</v>
      </c>
      <c r="N100" s="87"/>
      <c r="O100" s="87"/>
    </row>
    <row r="101" spans="2:15" x14ac:dyDescent="0.25">
      <c r="B101" s="309"/>
      <c r="C101" s="314" t="s">
        <v>125</v>
      </c>
      <c r="D101" s="88" t="s">
        <v>98</v>
      </c>
      <c r="E101" s="108">
        <v>393444.6</v>
      </c>
      <c r="F101" s="108">
        <v>396010</v>
      </c>
      <c r="G101" s="108">
        <v>236953.8</v>
      </c>
      <c r="H101" s="108">
        <v>148153.4</v>
      </c>
      <c r="I101" s="108">
        <v>341942.4</v>
      </c>
      <c r="J101" s="132">
        <f t="shared" si="18"/>
        <v>1.3080293803584664</v>
      </c>
      <c r="K101" s="108">
        <f>I101-H101</f>
        <v>193789.00000000003</v>
      </c>
      <c r="L101" s="132">
        <f t="shared" si="20"/>
        <v>-0.13090076722364463</v>
      </c>
      <c r="M101" s="108">
        <f>I101-E101</f>
        <v>-51502.199999999953</v>
      </c>
      <c r="N101" s="79">
        <v>3.7071776396165851E-2</v>
      </c>
      <c r="O101" s="79">
        <f>I101/I101</f>
        <v>1</v>
      </c>
    </row>
    <row r="102" spans="2:15" x14ac:dyDescent="0.25">
      <c r="B102" s="309"/>
      <c r="C102" s="315"/>
      <c r="D102" s="4" t="s">
        <v>101</v>
      </c>
      <c r="E102" s="109">
        <v>131767.4</v>
      </c>
      <c r="F102" s="109">
        <v>131920.79999999999</v>
      </c>
      <c r="G102" s="109">
        <v>82353.2</v>
      </c>
      <c r="H102" s="109">
        <v>52287</v>
      </c>
      <c r="I102" s="109">
        <v>121829.6</v>
      </c>
      <c r="J102" s="133">
        <f t="shared" si="18"/>
        <v>1.3300170214393638</v>
      </c>
      <c r="K102" s="109">
        <f>I102-H102</f>
        <v>69542.600000000006</v>
      </c>
      <c r="L102" s="133">
        <f t="shared" si="20"/>
        <v>-7.5419261516884939E-2</v>
      </c>
      <c r="M102" s="109">
        <f>I102-E102</f>
        <v>-9937.7999999999884</v>
      </c>
      <c r="N102" s="123">
        <v>3.7071776396165851E-2</v>
      </c>
      <c r="O102" s="123">
        <f>I102/I101</f>
        <v>0.35628690680067754</v>
      </c>
    </row>
    <row r="103" spans="2:15" x14ac:dyDescent="0.25">
      <c r="B103" s="309"/>
      <c r="C103" s="315"/>
      <c r="D103" s="4" t="s">
        <v>102</v>
      </c>
      <c r="E103" s="109">
        <v>124018.4</v>
      </c>
      <c r="F103" s="109">
        <v>124393.60000000001</v>
      </c>
      <c r="G103" s="109">
        <v>71444.800000000003</v>
      </c>
      <c r="H103" s="109">
        <v>45035.6</v>
      </c>
      <c r="I103" s="109">
        <v>95522.8</v>
      </c>
      <c r="J103" s="133">
        <f t="shared" si="18"/>
        <v>1.1210509019531218</v>
      </c>
      <c r="K103" s="109">
        <f>I103-H103</f>
        <v>50487.200000000004</v>
      </c>
      <c r="L103" s="133">
        <f t="shared" si="20"/>
        <v>-0.22976913103216934</v>
      </c>
      <c r="M103" s="109">
        <f>I103-E103</f>
        <v>-28495.599999999991</v>
      </c>
      <c r="N103" s="123">
        <v>3.7071776396165851E-2</v>
      </c>
      <c r="O103" s="123">
        <f>I103/I101</f>
        <v>0.27935348175599162</v>
      </c>
    </row>
    <row r="104" spans="2:15" x14ac:dyDescent="0.25">
      <c r="B104" s="309"/>
      <c r="C104" s="315"/>
      <c r="D104" s="4" t="s">
        <v>104</v>
      </c>
      <c r="E104" s="109">
        <v>56712.2</v>
      </c>
      <c r="F104" s="109">
        <v>60379.4</v>
      </c>
      <c r="G104" s="109">
        <v>34995.4</v>
      </c>
      <c r="H104" s="109">
        <v>21236.6</v>
      </c>
      <c r="I104" s="109">
        <v>55058.400000000001</v>
      </c>
      <c r="J104" s="127">
        <f t="shared" si="18"/>
        <v>1.5926184040759823</v>
      </c>
      <c r="K104" s="109">
        <f>I104-H104</f>
        <v>33821.800000000003</v>
      </c>
      <c r="L104" s="127">
        <f t="shared" si="20"/>
        <v>-2.916127394105672E-2</v>
      </c>
      <c r="M104" s="109">
        <f>I104-E104</f>
        <v>-1653.7999999999956</v>
      </c>
      <c r="N104" s="127">
        <v>3.7071776396165851E-2</v>
      </c>
      <c r="O104" s="83">
        <f>I104/I101</f>
        <v>0.16101659226817147</v>
      </c>
    </row>
    <row r="105" spans="2:15" x14ac:dyDescent="0.25">
      <c r="B105" s="310"/>
      <c r="C105" s="316"/>
      <c r="D105" s="99" t="s">
        <v>103</v>
      </c>
      <c r="E105" s="110">
        <v>67577.399999999994</v>
      </c>
      <c r="F105" s="110">
        <v>65957.8</v>
      </c>
      <c r="G105" s="110">
        <v>39391.4</v>
      </c>
      <c r="H105" s="110">
        <v>23063.599999999999</v>
      </c>
      <c r="I105" s="110">
        <v>60693.8</v>
      </c>
      <c r="J105" s="129">
        <f t="shared" si="18"/>
        <v>1.6315839678107498</v>
      </c>
      <c r="K105" s="110">
        <f>I105-H105</f>
        <v>37630.200000000004</v>
      </c>
      <c r="L105" s="129">
        <f t="shared" si="20"/>
        <v>-0.10186245697526086</v>
      </c>
      <c r="M105" s="110">
        <f>I105-E105</f>
        <v>-6883.5999999999913</v>
      </c>
      <c r="N105" s="129">
        <v>3.7071776396165851E-2</v>
      </c>
      <c r="O105" s="87">
        <f>I105/I101</f>
        <v>0.17749714571810923</v>
      </c>
    </row>
    <row r="106" spans="2:15" x14ac:dyDescent="0.25">
      <c r="B106" s="305"/>
      <c r="C106" s="305"/>
      <c r="D106" s="305"/>
      <c r="E106" s="305"/>
      <c r="F106" s="305"/>
      <c r="G106" s="305"/>
      <c r="H106" s="305"/>
      <c r="I106" s="305"/>
      <c r="J106" s="305"/>
      <c r="K106" s="305"/>
      <c r="L106" s="305"/>
      <c r="M106" s="305"/>
      <c r="N106" s="111"/>
      <c r="O106" s="111"/>
    </row>
    <row r="107" spans="2:15" x14ac:dyDescent="0.25">
      <c r="B107" s="306" t="s">
        <v>108</v>
      </c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</row>
  </sheetData>
  <mergeCells count="28">
    <mergeCell ref="B7:B36"/>
    <mergeCell ref="C7:C11"/>
    <mergeCell ref="C12:C16"/>
    <mergeCell ref="C17:C21"/>
    <mergeCell ref="C22:C26"/>
    <mergeCell ref="C27:C31"/>
    <mergeCell ref="C32:C36"/>
    <mergeCell ref="B37:M37"/>
    <mergeCell ref="B38:M38"/>
    <mergeCell ref="B41:M41"/>
    <mergeCell ref="B44:B73"/>
    <mergeCell ref="C44:C48"/>
    <mergeCell ref="C49:C53"/>
    <mergeCell ref="C54:C58"/>
    <mergeCell ref="C59:C63"/>
    <mergeCell ref="C64:C68"/>
    <mergeCell ref="C69:C73"/>
    <mergeCell ref="B106:M106"/>
    <mergeCell ref="B107:M107"/>
    <mergeCell ref="B74:M74"/>
    <mergeCell ref="B75:M75"/>
    <mergeCell ref="B78:M78"/>
    <mergeCell ref="B81:B105"/>
    <mergeCell ref="C81:C85"/>
    <mergeCell ref="C86:C90"/>
    <mergeCell ref="C91:C95"/>
    <mergeCell ref="C96:C100"/>
    <mergeCell ref="C101:C105"/>
  </mergeCells>
  <pageMargins left="0.7" right="0.7" top="0.75" bottom="0.75" header="0.3" footer="0.3"/>
  <pageSetup paperSize="9" orientation="portrait" r:id="rId1"/>
  <ignoredErrors>
    <ignoredError sqref="K60:M6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06103-6807-4D30-B203-CEA7E687223C}">
  <sheetPr>
    <tabColor rgb="FF92D050"/>
  </sheetPr>
  <dimension ref="A1:AT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46" x14ac:dyDescent="0.25">
      <c r="D1" t="s">
        <v>518</v>
      </c>
      <c r="E1" t="s">
        <v>518</v>
      </c>
    </row>
    <row r="4" spans="1:46" ht="48.75" customHeight="1" thickBot="1" x14ac:dyDescent="0.3">
      <c r="B4" s="307" t="s">
        <v>129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  <c r="Z4" s="307" t="s">
        <v>131</v>
      </c>
      <c r="AA4" s="307"/>
      <c r="AB4" s="307"/>
      <c r="AC4" s="307"/>
      <c r="AD4" s="307"/>
      <c r="AE4" s="307"/>
      <c r="AF4" s="307"/>
      <c r="AG4" s="307"/>
      <c r="AH4" s="307"/>
      <c r="AI4" s="307"/>
      <c r="AK4" s="307" t="s">
        <v>129</v>
      </c>
      <c r="AL4" s="307"/>
      <c r="AM4" s="307"/>
      <c r="AN4" s="307"/>
      <c r="AO4" s="307"/>
      <c r="AP4" s="307"/>
      <c r="AQ4" s="307"/>
      <c r="AR4" s="307"/>
      <c r="AS4" s="307"/>
      <c r="AT4" s="307"/>
    </row>
    <row r="5" spans="1:46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  <c r="Z5" s="134"/>
      <c r="AA5" s="135"/>
      <c r="AB5" s="134"/>
      <c r="AC5" s="134"/>
      <c r="AD5" s="134"/>
      <c r="AE5" s="134"/>
      <c r="AF5" s="134"/>
      <c r="AG5" s="4"/>
      <c r="AH5" s="4"/>
      <c r="AK5" s="134"/>
      <c r="AL5" s="135"/>
      <c r="AM5" s="134"/>
      <c r="AN5" s="134"/>
      <c r="AO5" s="134"/>
      <c r="AP5" s="134"/>
      <c r="AQ5" s="134"/>
      <c r="AR5" s="4"/>
      <c r="AS5" s="4"/>
    </row>
    <row r="6" spans="1:46" ht="22.5" thickTop="1" thickBot="1" x14ac:dyDescent="0.3">
      <c r="B6" s="136" t="s">
        <v>121</v>
      </c>
      <c r="C6" s="317" t="s">
        <v>133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  <c r="Z6" s="136" t="s">
        <v>121</v>
      </c>
      <c r="AA6" s="317" t="s">
        <v>134</v>
      </c>
      <c r="AB6" s="318"/>
      <c r="AC6" s="318"/>
      <c r="AD6" s="318"/>
      <c r="AE6" s="318"/>
      <c r="AF6" s="318"/>
      <c r="AG6" s="318"/>
      <c r="AH6" s="318"/>
      <c r="AI6" s="319"/>
      <c r="AK6" s="136" t="s">
        <v>121</v>
      </c>
      <c r="AL6" s="317" t="s">
        <v>133</v>
      </c>
      <c r="AM6" s="318"/>
      <c r="AN6" s="318"/>
      <c r="AO6" s="318"/>
      <c r="AP6" s="318"/>
      <c r="AQ6" s="318"/>
      <c r="AR6" s="318"/>
      <c r="AS6" s="318"/>
      <c r="AT6" s="319"/>
    </row>
    <row r="7" spans="1:46" ht="22.5" thickTop="1" thickBot="1" x14ac:dyDescent="0.3">
      <c r="B7" s="13"/>
      <c r="C7" s="320">
        <f>2019</f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  <c r="Z7" s="13"/>
      <c r="AA7" s="320">
        <v>2020</v>
      </c>
      <c r="AB7" s="321"/>
      <c r="AC7" s="322">
        <v>2021</v>
      </c>
      <c r="AD7" s="321"/>
      <c r="AE7" s="322">
        <v>2022</v>
      </c>
      <c r="AF7" s="321"/>
      <c r="AG7" s="322">
        <v>2023</v>
      </c>
      <c r="AH7" s="323"/>
      <c r="AI7" s="324"/>
      <c r="AK7" s="13"/>
      <c r="AL7" s="320">
        <v>2020</v>
      </c>
      <c r="AM7" s="321"/>
      <c r="AN7" s="322">
        <v>2021</v>
      </c>
      <c r="AO7" s="321"/>
      <c r="AP7" s="322">
        <v>2022</v>
      </c>
      <c r="AQ7" s="321"/>
      <c r="AR7" s="322">
        <v>2023</v>
      </c>
      <c r="AS7" s="323"/>
      <c r="AT7" s="324"/>
    </row>
    <row r="8" spans="1:46" ht="16.5" thickTop="1" thickBot="1" x14ac:dyDescent="0.3">
      <c r="B8" s="16"/>
      <c r="C8" s="137" t="s">
        <v>135</v>
      </c>
      <c r="D8" s="138" t="str">
        <f>CONCATENATE("var ",RIGHT(2019,2),"/",RIGHT(2018,2))</f>
        <v>var 19/18</v>
      </c>
      <c r="E8" s="139" t="s">
        <v>135</v>
      </c>
      <c r="F8" s="138" t="str">
        <f>CONCATENATE("var ",RIGHT(E7,2),"/",RIGHT(E7-1,2))</f>
        <v>var 20/19</v>
      </c>
      <c r="G8" s="139" t="s">
        <v>135</v>
      </c>
      <c r="H8" s="138" t="str">
        <f>CONCATENATE("var ",RIGHT(G7,2),"/",RIGHT(G7-1,2))</f>
        <v>var 21/20</v>
      </c>
      <c r="I8" s="139" t="s">
        <v>135</v>
      </c>
      <c r="J8" s="138" t="str">
        <f>CONCATENATE("var ",RIGHT(I7,2),"/",RIGHT(I7-1,2))</f>
        <v>var 22/21</v>
      </c>
      <c r="K8" s="139" t="s">
        <v>135</v>
      </c>
      <c r="L8" s="138" t="str">
        <f>CONCATENATE("var ",RIGHT(K7,2),"/",RIGHT(K7-1,2))</f>
        <v>var 23/22</v>
      </c>
      <c r="M8" s="138" t="str">
        <f>CONCATENATE("var ",RIGHT(K7,2),"/",RIGHT(2019,2))</f>
        <v>var 23/19</v>
      </c>
      <c r="Z8" s="16"/>
      <c r="AA8" s="137" t="s">
        <v>135</v>
      </c>
      <c r="AB8" s="138" t="s">
        <v>516</v>
      </c>
      <c r="AC8" s="139" t="s">
        <v>135</v>
      </c>
      <c r="AD8" s="138" t="s">
        <v>517</v>
      </c>
      <c r="AE8" s="139" t="s">
        <v>135</v>
      </c>
      <c r="AF8" s="138" t="s">
        <v>136</v>
      </c>
      <c r="AG8" s="139" t="s">
        <v>135</v>
      </c>
      <c r="AH8" s="138" t="s">
        <v>136</v>
      </c>
      <c r="AI8" s="138" t="s">
        <v>137</v>
      </c>
      <c r="AJ8" s="140"/>
      <c r="AK8" s="16"/>
      <c r="AL8" s="137" t="s">
        <v>135</v>
      </c>
      <c r="AM8" s="138" t="s">
        <v>516</v>
      </c>
      <c r="AN8" s="139" t="s">
        <v>135</v>
      </c>
      <c r="AO8" s="138" t="s">
        <v>517</v>
      </c>
      <c r="AP8" s="139" t="s">
        <v>135</v>
      </c>
      <c r="AQ8" s="138" t="s">
        <v>136</v>
      </c>
      <c r="AR8" s="139" t="s">
        <v>135</v>
      </c>
      <c r="AS8" s="138" t="s">
        <v>136</v>
      </c>
      <c r="AT8" s="138" t="s">
        <v>137</v>
      </c>
    </row>
    <row r="9" spans="1:46" x14ac:dyDescent="0.25">
      <c r="A9" s="1" t="s">
        <v>138</v>
      </c>
      <c r="B9" s="141" t="s">
        <v>139</v>
      </c>
      <c r="C9" s="142">
        <v>373317</v>
      </c>
      <c r="D9" s="143">
        <v>2.0449053674324036E-2</v>
      </c>
      <c r="E9" s="142">
        <v>386253</v>
      </c>
      <c r="F9" s="143">
        <f t="shared" ref="F9:L21" si="0">IFERROR(E9/C9-1,"-")</f>
        <v>3.4651516003825211E-2</v>
      </c>
      <c r="G9" s="142">
        <v>46362</v>
      </c>
      <c r="H9" s="143">
        <f t="shared" si="0"/>
        <v>-0.87996986431173352</v>
      </c>
      <c r="I9" s="142">
        <v>273717</v>
      </c>
      <c r="J9" s="143">
        <f t="shared" si="0"/>
        <v>4.9039083732367024</v>
      </c>
      <c r="K9" s="142">
        <v>403637</v>
      </c>
      <c r="L9" s="143">
        <f t="shared" si="0"/>
        <v>0.47465082548763871</v>
      </c>
      <c r="M9" s="143">
        <f>K9/C9-1</f>
        <v>8.1217838994741776E-2</v>
      </c>
      <c r="Z9" s="141" t="s">
        <v>139</v>
      </c>
      <c r="AA9" s="142">
        <v>484978</v>
      </c>
      <c r="AB9" s="143">
        <v>3.9402648560951326E-2</v>
      </c>
      <c r="AC9" s="142">
        <v>58605</v>
      </c>
      <c r="AD9" s="143">
        <f t="shared" ref="AD9:AD21" si="1">IFERROR(AC9/AA9-1,"-")</f>
        <v>-0.87915946702737036</v>
      </c>
      <c r="AE9" s="142">
        <v>348878</v>
      </c>
      <c r="AF9" s="143">
        <f t="shared" ref="AF9:AF21" si="2">IFERROR(AE9/AC9-1,"-")</f>
        <v>4.9530415493558566</v>
      </c>
      <c r="AG9" s="142">
        <v>496191</v>
      </c>
      <c r="AH9" s="143">
        <f t="shared" ref="AH9:AH19" si="3">IFERROR(AG9/AE9-1,"-")</f>
        <v>0.42224789181318401</v>
      </c>
      <c r="AI9" s="143">
        <f>AG9/AA9-1</f>
        <v>2.3120636400001615E-2</v>
      </c>
      <c r="AJ9" s="140">
        <f>AA9-AL9</f>
        <v>98725</v>
      </c>
      <c r="AK9" s="141" t="s">
        <v>139</v>
      </c>
      <c r="AL9" s="142">
        <v>386253</v>
      </c>
      <c r="AM9" s="143">
        <v>3.4651516003825211E-2</v>
      </c>
      <c r="AN9" s="142">
        <v>46362</v>
      </c>
      <c r="AO9" s="143">
        <f t="shared" ref="AO9:AO21" si="4">IFERROR(AN9/AL9-1,"-")</f>
        <v>-0.87996986431173352</v>
      </c>
      <c r="AP9" s="142">
        <v>273717</v>
      </c>
      <c r="AQ9" s="143">
        <f t="shared" ref="AQ9:AQ21" si="5">IFERROR(AP9/AN9-1,"-")</f>
        <v>4.9039083732367024</v>
      </c>
      <c r="AR9" s="142">
        <v>403637</v>
      </c>
      <c r="AS9" s="143">
        <f t="shared" ref="AS9:AS19" si="6">IFERROR(AR9/AP9-1,"-")</f>
        <v>0.47465082548763871</v>
      </c>
      <c r="AT9" s="143">
        <f>AR9/AL9-1</f>
        <v>4.5006770173953381E-2</v>
      </c>
    </row>
    <row r="10" spans="1:46" x14ac:dyDescent="0.25">
      <c r="A10" s="1" t="s">
        <v>140</v>
      </c>
      <c r="B10" s="141" t="s">
        <v>141</v>
      </c>
      <c r="C10" s="142">
        <v>364413</v>
      </c>
      <c r="D10" s="143">
        <v>-5.5994433301952418E-3</v>
      </c>
      <c r="E10" s="142">
        <v>404607</v>
      </c>
      <c r="F10" s="143">
        <f t="shared" si="0"/>
        <v>0.11029793119345355</v>
      </c>
      <c r="G10" s="142">
        <v>56791</v>
      </c>
      <c r="H10" s="143">
        <f t="shared" si="0"/>
        <v>-0.85963910658985143</v>
      </c>
      <c r="I10" s="142">
        <v>349079</v>
      </c>
      <c r="J10" s="143">
        <f t="shared" si="0"/>
        <v>5.1467309961085386</v>
      </c>
      <c r="K10" s="142">
        <v>411122</v>
      </c>
      <c r="L10" s="143">
        <f>IFERROR(K10/I10-1,"-")</f>
        <v>0.17773340705112606</v>
      </c>
      <c r="M10" s="143">
        <f>IFERROR(K10/C10-1,"-")</f>
        <v>0.12817599811203229</v>
      </c>
      <c r="Z10" s="141" t="s">
        <v>141</v>
      </c>
      <c r="AA10" s="142">
        <v>486791</v>
      </c>
      <c r="AB10" s="143">
        <v>0.10361174275486351</v>
      </c>
      <c r="AC10" s="142">
        <v>62524</v>
      </c>
      <c r="AD10" s="143">
        <f t="shared" si="1"/>
        <v>-0.87155884147406182</v>
      </c>
      <c r="AE10" s="142">
        <v>401172</v>
      </c>
      <c r="AF10" s="143">
        <f t="shared" si="2"/>
        <v>5.4162881453521852</v>
      </c>
      <c r="AG10" s="142">
        <v>491339</v>
      </c>
      <c r="AH10" s="143">
        <f t="shared" si="3"/>
        <v>0.22475895625816356</v>
      </c>
      <c r="AI10" s="143">
        <f t="shared" ref="AI10:AI19" si="7">AG10/AA10-1</f>
        <v>9.3428185812802766E-3</v>
      </c>
      <c r="AJ10" s="140">
        <f t="shared" ref="AJ10:AJ20" si="8">AA10-AL10</f>
        <v>82184</v>
      </c>
      <c r="AK10" s="141" t="s">
        <v>141</v>
      </c>
      <c r="AL10" s="142">
        <v>404607</v>
      </c>
      <c r="AM10" s="143">
        <v>0.11029793119345355</v>
      </c>
      <c r="AN10" s="142">
        <v>56791</v>
      </c>
      <c r="AO10" s="143">
        <f t="shared" si="4"/>
        <v>-0.85963910658985143</v>
      </c>
      <c r="AP10" s="142">
        <v>349079</v>
      </c>
      <c r="AQ10" s="143">
        <f t="shared" si="5"/>
        <v>5.1467309961085386</v>
      </c>
      <c r="AR10" s="142">
        <v>411122</v>
      </c>
      <c r="AS10" s="143">
        <f t="shared" si="6"/>
        <v>0.17773340705112606</v>
      </c>
      <c r="AT10" s="143">
        <f t="shared" ref="AT10:AT19" si="9">AR10/AL10-1</f>
        <v>1.6102044700165852E-2</v>
      </c>
    </row>
    <row r="11" spans="1:46" x14ac:dyDescent="0.25">
      <c r="A11" s="1" t="s">
        <v>142</v>
      </c>
      <c r="B11" s="141" t="s">
        <v>143</v>
      </c>
      <c r="C11" s="142">
        <v>430515</v>
      </c>
      <c r="D11" s="143">
        <v>-1.563946908118119E-2</v>
      </c>
      <c r="E11" s="142">
        <v>156456</v>
      </c>
      <c r="F11" s="143">
        <f t="shared" si="0"/>
        <v>-0.63658409114664993</v>
      </c>
      <c r="G11" s="142">
        <v>74197</v>
      </c>
      <c r="H11" s="143">
        <f t="shared" si="0"/>
        <v>-0.52576443217262359</v>
      </c>
      <c r="I11" s="142">
        <v>393667</v>
      </c>
      <c r="J11" s="143">
        <f t="shared" si="0"/>
        <v>4.3056996913621841</v>
      </c>
      <c r="K11" s="142">
        <v>440377</v>
      </c>
      <c r="L11" s="143">
        <f t="shared" si="0"/>
        <v>0.11865358285048022</v>
      </c>
      <c r="M11" s="143">
        <f t="shared" ref="M11:M13" si="10">IFERROR(K11/C11-1,"-")</f>
        <v>2.290744805639755E-2</v>
      </c>
      <c r="Z11" s="141" t="s">
        <v>143</v>
      </c>
      <c r="AA11" s="142">
        <v>226262</v>
      </c>
      <c r="AB11" s="143">
        <v>-0.55696579271993896</v>
      </c>
      <c r="AC11" s="142">
        <v>81593</v>
      </c>
      <c r="AD11" s="143">
        <f t="shared" si="1"/>
        <v>-0.63938708223210261</v>
      </c>
      <c r="AE11" s="142">
        <v>468438</v>
      </c>
      <c r="AF11" s="143">
        <f t="shared" si="2"/>
        <v>4.741154265684556</v>
      </c>
      <c r="AG11" s="142">
        <v>523722</v>
      </c>
      <c r="AH11" s="143">
        <f t="shared" si="3"/>
        <v>0.11801775261614122</v>
      </c>
      <c r="AI11" s="143">
        <f t="shared" si="7"/>
        <v>1.3146706031061335</v>
      </c>
      <c r="AJ11" s="140">
        <f t="shared" si="8"/>
        <v>69806</v>
      </c>
      <c r="AK11" s="141" t="s">
        <v>143</v>
      </c>
      <c r="AL11" s="142">
        <v>156456</v>
      </c>
      <c r="AM11" s="143">
        <v>-0.63658409114664993</v>
      </c>
      <c r="AN11" s="142">
        <v>74197</v>
      </c>
      <c r="AO11" s="143">
        <f t="shared" si="4"/>
        <v>-0.52576443217262359</v>
      </c>
      <c r="AP11" s="142">
        <v>393667</v>
      </c>
      <c r="AQ11" s="143">
        <f t="shared" si="5"/>
        <v>4.3056996913621841</v>
      </c>
      <c r="AR11" s="142">
        <v>440377</v>
      </c>
      <c r="AS11" s="143">
        <f t="shared" si="6"/>
        <v>0.11865358285048022</v>
      </c>
      <c r="AT11" s="143">
        <f t="shared" si="9"/>
        <v>1.8147018970189701</v>
      </c>
    </row>
    <row r="12" spans="1:46" x14ac:dyDescent="0.25">
      <c r="A12" s="1" t="s">
        <v>144</v>
      </c>
      <c r="B12" s="141" t="s">
        <v>145</v>
      </c>
      <c r="C12" s="142">
        <v>402943</v>
      </c>
      <c r="D12" s="143">
        <v>2.8795016149004926E-2</v>
      </c>
      <c r="E12" s="142">
        <v>0</v>
      </c>
      <c r="F12" s="143">
        <f t="shared" si="0"/>
        <v>-1</v>
      </c>
      <c r="G12" s="142">
        <v>86160</v>
      </c>
      <c r="H12" s="143" t="str">
        <f t="shared" si="0"/>
        <v>-</v>
      </c>
      <c r="I12" s="142">
        <v>425687</v>
      </c>
      <c r="J12" s="143">
        <f t="shared" si="0"/>
        <v>3.9406569173630457</v>
      </c>
      <c r="K12" s="142">
        <v>445687</v>
      </c>
      <c r="L12" s="143">
        <f t="shared" si="0"/>
        <v>4.6982877090444353E-2</v>
      </c>
      <c r="M12" s="143">
        <f t="shared" si="10"/>
        <v>0.10607951993209963</v>
      </c>
      <c r="Z12" s="141" t="s">
        <v>145</v>
      </c>
      <c r="AA12" s="142">
        <v>0</v>
      </c>
      <c r="AB12" s="143">
        <v>-1</v>
      </c>
      <c r="AC12" s="142">
        <v>98256</v>
      </c>
      <c r="AD12" s="143" t="str">
        <f t="shared" si="1"/>
        <v>-</v>
      </c>
      <c r="AE12" s="142">
        <v>492922</v>
      </c>
      <c r="AF12" s="143">
        <f t="shared" si="2"/>
        <v>4.016711447646963</v>
      </c>
      <c r="AG12" s="142">
        <v>515139</v>
      </c>
      <c r="AH12" s="143">
        <f t="shared" si="3"/>
        <v>4.50720397953428E-2</v>
      </c>
      <c r="AI12" s="143" t="e">
        <f t="shared" si="7"/>
        <v>#DIV/0!</v>
      </c>
      <c r="AJ12" s="140">
        <f t="shared" si="8"/>
        <v>0</v>
      </c>
      <c r="AK12" s="141" t="s">
        <v>145</v>
      </c>
      <c r="AL12" s="142">
        <v>0</v>
      </c>
      <c r="AM12" s="143">
        <v>-1</v>
      </c>
      <c r="AN12" s="142">
        <v>86160</v>
      </c>
      <c r="AO12" s="143" t="str">
        <f t="shared" si="4"/>
        <v>-</v>
      </c>
      <c r="AP12" s="142">
        <v>425687</v>
      </c>
      <c r="AQ12" s="143">
        <f t="shared" si="5"/>
        <v>3.9406569173630457</v>
      </c>
      <c r="AR12" s="142">
        <v>445687</v>
      </c>
      <c r="AS12" s="143">
        <f t="shared" si="6"/>
        <v>4.6982877090444353E-2</v>
      </c>
      <c r="AT12" s="143" t="e">
        <f t="shared" si="9"/>
        <v>#DIV/0!</v>
      </c>
    </row>
    <row r="13" spans="1:46" x14ac:dyDescent="0.25">
      <c r="A13" s="1" t="s">
        <v>146</v>
      </c>
      <c r="B13" s="141" t="s">
        <v>147</v>
      </c>
      <c r="C13" s="142">
        <v>387465</v>
      </c>
      <c r="D13" s="143">
        <v>1.9609855452313418E-2</v>
      </c>
      <c r="E13" s="142">
        <v>1066</v>
      </c>
      <c r="F13" s="143">
        <f t="shared" si="0"/>
        <v>-0.99724878376111392</v>
      </c>
      <c r="G13" s="142">
        <v>114793</v>
      </c>
      <c r="H13" s="143">
        <f t="shared" si="0"/>
        <v>106.68574108818011</v>
      </c>
      <c r="I13" s="142">
        <v>379380</v>
      </c>
      <c r="J13" s="143">
        <f t="shared" si="0"/>
        <v>2.3049053513715991</v>
      </c>
      <c r="K13" s="142">
        <v>383022</v>
      </c>
      <c r="L13" s="143">
        <f t="shared" si="0"/>
        <v>9.5998734777795747E-3</v>
      </c>
      <c r="M13" s="143">
        <f t="shared" si="10"/>
        <v>-1.1466842166389268E-2</v>
      </c>
      <c r="Z13" s="141" t="s">
        <v>147</v>
      </c>
      <c r="AA13" s="142">
        <v>1121</v>
      </c>
      <c r="AB13" s="143">
        <v>-0.99752267383271753</v>
      </c>
      <c r="AC13" s="142">
        <v>126630</v>
      </c>
      <c r="AD13" s="143">
        <f t="shared" si="1"/>
        <v>111.96164139161463</v>
      </c>
      <c r="AE13" s="142">
        <v>442696</v>
      </c>
      <c r="AF13" s="143">
        <f t="shared" si="2"/>
        <v>2.4959804153834004</v>
      </c>
      <c r="AG13" s="142">
        <v>450189</v>
      </c>
      <c r="AH13" s="143">
        <f t="shared" si="3"/>
        <v>1.6925836239767289E-2</v>
      </c>
      <c r="AI13" s="143">
        <f t="shared" si="7"/>
        <v>400.59589652096344</v>
      </c>
      <c r="AJ13" s="140">
        <f t="shared" si="8"/>
        <v>55</v>
      </c>
      <c r="AK13" s="141" t="s">
        <v>147</v>
      </c>
      <c r="AL13" s="142">
        <v>1066</v>
      </c>
      <c r="AM13" s="143">
        <v>-0.99724878376111392</v>
      </c>
      <c r="AN13" s="142">
        <v>114793</v>
      </c>
      <c r="AO13" s="143">
        <f t="shared" si="4"/>
        <v>106.68574108818011</v>
      </c>
      <c r="AP13" s="142">
        <v>379380</v>
      </c>
      <c r="AQ13" s="143">
        <f t="shared" si="5"/>
        <v>2.3049053513715991</v>
      </c>
      <c r="AR13" s="142">
        <v>383022</v>
      </c>
      <c r="AS13" s="143">
        <f t="shared" si="6"/>
        <v>9.5998734777795747E-3</v>
      </c>
      <c r="AT13" s="143">
        <f t="shared" si="9"/>
        <v>358.30769230769232</v>
      </c>
    </row>
    <row r="14" spans="1:46" x14ac:dyDescent="0.25">
      <c r="A14" s="1" t="s">
        <v>148</v>
      </c>
      <c r="B14" s="141" t="s">
        <v>149</v>
      </c>
      <c r="C14" s="142">
        <v>406415</v>
      </c>
      <c r="D14" s="143">
        <v>-2.1278696499225758E-2</v>
      </c>
      <c r="E14" s="142">
        <v>4661</v>
      </c>
      <c r="F14" s="143">
        <f t="shared" si="0"/>
        <v>-0.98853142723570731</v>
      </c>
      <c r="G14" s="142">
        <v>142483</v>
      </c>
      <c r="H14" s="143">
        <f t="shared" si="0"/>
        <v>29.56919116069513</v>
      </c>
      <c r="I14" s="142">
        <v>381871</v>
      </c>
      <c r="J14" s="143">
        <f t="shared" si="0"/>
        <v>1.6801162243916816</v>
      </c>
      <c r="K14" s="142"/>
      <c r="L14" s="143"/>
      <c r="M14" s="143"/>
      <c r="Z14" s="141" t="s">
        <v>149</v>
      </c>
      <c r="AA14" s="142">
        <v>4801</v>
      </c>
      <c r="AB14" s="143">
        <v>-0.99001007108018579</v>
      </c>
      <c r="AC14" s="142">
        <v>154087</v>
      </c>
      <c r="AD14" s="143">
        <f t="shared" si="1"/>
        <v>31.094771922516145</v>
      </c>
      <c r="AE14" s="142">
        <v>447309</v>
      </c>
      <c r="AF14" s="143">
        <f t="shared" si="2"/>
        <v>1.9029639099988969</v>
      </c>
      <c r="AG14" s="142" t="s">
        <v>518</v>
      </c>
      <c r="AH14" s="143" t="str">
        <f t="shared" si="3"/>
        <v>-</v>
      </c>
      <c r="AI14" s="143" t="e">
        <f t="shared" si="7"/>
        <v>#VALUE!</v>
      </c>
      <c r="AJ14" s="140">
        <f t="shared" si="8"/>
        <v>140</v>
      </c>
      <c r="AK14" s="141" t="s">
        <v>149</v>
      </c>
      <c r="AL14" s="142">
        <v>4661</v>
      </c>
      <c r="AM14" s="143">
        <v>-0.98853142723570731</v>
      </c>
      <c r="AN14" s="142">
        <v>142483</v>
      </c>
      <c r="AO14" s="143">
        <f t="shared" si="4"/>
        <v>29.56919116069513</v>
      </c>
      <c r="AP14" s="142">
        <v>381871</v>
      </c>
      <c r="AQ14" s="143">
        <f t="shared" si="5"/>
        <v>1.6801162243916816</v>
      </c>
      <c r="AR14" s="142" t="s">
        <v>518</v>
      </c>
      <c r="AS14" s="143" t="str">
        <f t="shared" si="6"/>
        <v>-</v>
      </c>
      <c r="AT14" s="143" t="e">
        <f t="shared" si="9"/>
        <v>#VALUE!</v>
      </c>
    </row>
    <row r="15" spans="1:46" x14ac:dyDescent="0.25">
      <c r="A15" s="1" t="s">
        <v>150</v>
      </c>
      <c r="B15" s="141" t="s">
        <v>151</v>
      </c>
      <c r="C15" s="142">
        <v>426749</v>
      </c>
      <c r="D15" s="143">
        <v>-3.4118773498984512E-3</v>
      </c>
      <c r="E15" s="142">
        <v>96087</v>
      </c>
      <c r="F15" s="143">
        <f t="shared" si="0"/>
        <v>-0.77483954268199806</v>
      </c>
      <c r="G15" s="142">
        <v>224964</v>
      </c>
      <c r="H15" s="143">
        <f t="shared" si="0"/>
        <v>1.3412532392519281</v>
      </c>
      <c r="I15" s="142">
        <v>455417</v>
      </c>
      <c r="J15" s="143">
        <f t="shared" si="0"/>
        <v>1.0243994594690706</v>
      </c>
      <c r="K15" s="142"/>
      <c r="L15" s="143"/>
      <c r="M15" s="143"/>
      <c r="Z15" s="141" t="s">
        <v>151</v>
      </c>
      <c r="AA15" s="142">
        <v>96401</v>
      </c>
      <c r="AB15" s="143">
        <v>-0.80960346976301412</v>
      </c>
      <c r="AC15" s="142">
        <v>246325</v>
      </c>
      <c r="AD15" s="143">
        <f t="shared" si="1"/>
        <v>1.5552120828622109</v>
      </c>
      <c r="AE15" s="142">
        <v>525893</v>
      </c>
      <c r="AF15" s="143">
        <f t="shared" si="2"/>
        <v>1.1349558510098445</v>
      </c>
      <c r="AG15" s="142" t="s">
        <v>518</v>
      </c>
      <c r="AH15" s="143" t="str">
        <f t="shared" si="3"/>
        <v>-</v>
      </c>
      <c r="AI15" s="143" t="e">
        <f t="shared" si="7"/>
        <v>#VALUE!</v>
      </c>
      <c r="AJ15" s="140">
        <f t="shared" si="8"/>
        <v>314</v>
      </c>
      <c r="AK15" s="141" t="s">
        <v>151</v>
      </c>
      <c r="AL15" s="142">
        <v>96087</v>
      </c>
      <c r="AM15" s="143">
        <v>-0.77483954268199806</v>
      </c>
      <c r="AN15" s="142">
        <v>224964</v>
      </c>
      <c r="AO15" s="143">
        <f t="shared" si="4"/>
        <v>1.3412532392519281</v>
      </c>
      <c r="AP15" s="142">
        <v>455417</v>
      </c>
      <c r="AQ15" s="143">
        <f t="shared" si="5"/>
        <v>1.0243994594690706</v>
      </c>
      <c r="AR15" s="142" t="s">
        <v>518</v>
      </c>
      <c r="AS15" s="143" t="str">
        <f t="shared" si="6"/>
        <v>-</v>
      </c>
      <c r="AT15" s="143" t="e">
        <f t="shared" si="9"/>
        <v>#VALUE!</v>
      </c>
    </row>
    <row r="16" spans="1:46" x14ac:dyDescent="0.25">
      <c r="A16" s="1" t="s">
        <v>152</v>
      </c>
      <c r="B16" s="141" t="s">
        <v>153</v>
      </c>
      <c r="C16" s="142">
        <v>446971</v>
      </c>
      <c r="D16" s="143">
        <v>-1.5538757692290739E-2</v>
      </c>
      <c r="E16" s="142">
        <v>152176</v>
      </c>
      <c r="F16" s="143">
        <f t="shared" si="0"/>
        <v>-0.65953943320707609</v>
      </c>
      <c r="G16" s="142">
        <v>286184</v>
      </c>
      <c r="H16" s="143">
        <f t="shared" si="0"/>
        <v>0.88061192303648417</v>
      </c>
      <c r="I16" s="142">
        <v>442299</v>
      </c>
      <c r="J16" s="143">
        <f t="shared" si="0"/>
        <v>0.54550568864786286</v>
      </c>
      <c r="K16" s="142"/>
      <c r="L16" s="143"/>
      <c r="M16" s="143"/>
      <c r="Z16" s="141" t="s">
        <v>153</v>
      </c>
      <c r="AA16" s="142">
        <v>169949</v>
      </c>
      <c r="AB16" s="143">
        <v>-0.68224685236497984</v>
      </c>
      <c r="AC16" s="142">
        <v>323520</v>
      </c>
      <c r="AD16" s="143">
        <f t="shared" si="1"/>
        <v>0.90362991250316282</v>
      </c>
      <c r="AE16" s="142">
        <v>524175</v>
      </c>
      <c r="AF16" s="143">
        <f t="shared" si="2"/>
        <v>0.62022440652818989</v>
      </c>
      <c r="AG16" s="142" t="s">
        <v>518</v>
      </c>
      <c r="AH16" s="143" t="str">
        <f t="shared" si="3"/>
        <v>-</v>
      </c>
      <c r="AI16" s="143" t="e">
        <f t="shared" si="7"/>
        <v>#VALUE!</v>
      </c>
      <c r="AJ16" s="140">
        <f t="shared" si="8"/>
        <v>17773</v>
      </c>
      <c r="AK16" s="141" t="s">
        <v>153</v>
      </c>
      <c r="AL16" s="142">
        <v>152176</v>
      </c>
      <c r="AM16" s="143">
        <v>-0.65953943320707609</v>
      </c>
      <c r="AN16" s="142">
        <v>286184</v>
      </c>
      <c r="AO16" s="143">
        <f t="shared" si="4"/>
        <v>0.88061192303648417</v>
      </c>
      <c r="AP16" s="142">
        <v>442299</v>
      </c>
      <c r="AQ16" s="143">
        <f t="shared" si="5"/>
        <v>0.54550568864786286</v>
      </c>
      <c r="AR16" s="142" t="s">
        <v>518</v>
      </c>
      <c r="AS16" s="143" t="str">
        <f t="shared" si="6"/>
        <v>-</v>
      </c>
      <c r="AT16" s="143" t="e">
        <f t="shared" si="9"/>
        <v>#VALUE!</v>
      </c>
    </row>
    <row r="17" spans="1:46" x14ac:dyDescent="0.25">
      <c r="A17" s="1" t="s">
        <v>154</v>
      </c>
      <c r="B17" s="141" t="s">
        <v>155</v>
      </c>
      <c r="C17" s="142">
        <v>382041</v>
      </c>
      <c r="D17" s="143">
        <v>-4.2877972522021413E-2</v>
      </c>
      <c r="E17" s="142">
        <v>109886</v>
      </c>
      <c r="F17" s="143">
        <f t="shared" si="0"/>
        <v>-0.71237118529163101</v>
      </c>
      <c r="G17" s="142">
        <v>280035</v>
      </c>
      <c r="H17" s="143">
        <f t="shared" si="0"/>
        <v>1.5484138106765193</v>
      </c>
      <c r="I17" s="142">
        <v>390968</v>
      </c>
      <c r="J17" s="143">
        <f t="shared" si="0"/>
        <v>0.39613976824325525</v>
      </c>
      <c r="K17" s="142"/>
      <c r="L17" s="143"/>
      <c r="M17" s="143"/>
      <c r="Z17" s="141" t="s">
        <v>155</v>
      </c>
      <c r="AA17" s="142">
        <v>123422</v>
      </c>
      <c r="AB17" s="143">
        <v>-0.73254889213933583</v>
      </c>
      <c r="AC17" s="142">
        <v>325738</v>
      </c>
      <c r="AD17" s="143">
        <f t="shared" si="1"/>
        <v>1.6392215326278947</v>
      </c>
      <c r="AE17" s="142">
        <v>465229</v>
      </c>
      <c r="AF17" s="143">
        <f t="shared" si="2"/>
        <v>0.42823066390780329</v>
      </c>
      <c r="AG17" s="142" t="s">
        <v>518</v>
      </c>
      <c r="AH17" s="143" t="str">
        <f t="shared" si="3"/>
        <v>-</v>
      </c>
      <c r="AI17" s="143" t="e">
        <f t="shared" si="7"/>
        <v>#VALUE!</v>
      </c>
      <c r="AJ17" s="140">
        <f t="shared" si="8"/>
        <v>13536</v>
      </c>
      <c r="AK17" s="141" t="s">
        <v>155</v>
      </c>
      <c r="AL17" s="142">
        <v>109886</v>
      </c>
      <c r="AM17" s="143">
        <v>-0.71237118529163101</v>
      </c>
      <c r="AN17" s="142">
        <v>280035</v>
      </c>
      <c r="AO17" s="143">
        <f t="shared" si="4"/>
        <v>1.5484138106765193</v>
      </c>
      <c r="AP17" s="142">
        <v>390968</v>
      </c>
      <c r="AQ17" s="143">
        <f t="shared" si="5"/>
        <v>0.39613976824325525</v>
      </c>
      <c r="AR17" s="142" t="s">
        <v>518</v>
      </c>
      <c r="AS17" s="143" t="str">
        <f t="shared" si="6"/>
        <v>-</v>
      </c>
      <c r="AT17" s="143" t="e">
        <f t="shared" si="9"/>
        <v>#VALUE!</v>
      </c>
    </row>
    <row r="18" spans="1:46" x14ac:dyDescent="0.25">
      <c r="A18" s="1" t="s">
        <v>156</v>
      </c>
      <c r="B18" s="141" t="s">
        <v>157</v>
      </c>
      <c r="C18" s="142">
        <v>420241</v>
      </c>
      <c r="D18" s="143">
        <v>-4.713522240034107E-2</v>
      </c>
      <c r="E18" s="142">
        <v>96220</v>
      </c>
      <c r="F18" s="143">
        <f t="shared" si="0"/>
        <v>-0.7710361435462032</v>
      </c>
      <c r="G18" s="142">
        <v>366988</v>
      </c>
      <c r="H18" s="143">
        <f t="shared" si="0"/>
        <v>2.8140511328206195</v>
      </c>
      <c r="I18" s="142">
        <v>432738</v>
      </c>
      <c r="J18" s="143">
        <f t="shared" si="0"/>
        <v>0.17916117148244637</v>
      </c>
      <c r="K18" s="142"/>
      <c r="L18" s="143"/>
      <c r="M18" s="143"/>
      <c r="Z18" s="141" t="s">
        <v>157</v>
      </c>
      <c r="AA18" s="142">
        <v>104248</v>
      </c>
      <c r="AB18" s="143">
        <v>-0.78632012626314385</v>
      </c>
      <c r="AC18" s="142">
        <v>412044</v>
      </c>
      <c r="AD18" s="143">
        <f t="shared" si="1"/>
        <v>2.9525362596884355</v>
      </c>
      <c r="AE18" s="142">
        <v>499612</v>
      </c>
      <c r="AF18" s="143">
        <f t="shared" si="2"/>
        <v>0.21252099290367044</v>
      </c>
      <c r="AG18" s="142" t="s">
        <v>518</v>
      </c>
      <c r="AH18" s="143" t="str">
        <f t="shared" si="3"/>
        <v>-</v>
      </c>
      <c r="AI18" s="143" t="e">
        <f t="shared" si="7"/>
        <v>#VALUE!</v>
      </c>
      <c r="AJ18" s="140">
        <f t="shared" si="8"/>
        <v>8028</v>
      </c>
      <c r="AK18" s="141" t="s">
        <v>157</v>
      </c>
      <c r="AL18" s="142">
        <v>96220</v>
      </c>
      <c r="AM18" s="143">
        <v>-0.7710361435462032</v>
      </c>
      <c r="AN18" s="142">
        <v>366988</v>
      </c>
      <c r="AO18" s="143">
        <f t="shared" si="4"/>
        <v>2.8140511328206195</v>
      </c>
      <c r="AP18" s="142">
        <v>432738</v>
      </c>
      <c r="AQ18" s="143">
        <f t="shared" si="5"/>
        <v>0.17916117148244637</v>
      </c>
      <c r="AR18" s="142" t="s">
        <v>518</v>
      </c>
      <c r="AS18" s="143" t="str">
        <f t="shared" si="6"/>
        <v>-</v>
      </c>
      <c r="AT18" s="143" t="e">
        <f t="shared" si="9"/>
        <v>#VALUE!</v>
      </c>
    </row>
    <row r="19" spans="1:46" x14ac:dyDescent="0.25">
      <c r="A19" s="1" t="s">
        <v>158</v>
      </c>
      <c r="B19" s="141" t="s">
        <v>159</v>
      </c>
      <c r="C19" s="142">
        <v>393250</v>
      </c>
      <c r="D19" s="143">
        <v>6.1327404420588039E-3</v>
      </c>
      <c r="E19" s="142">
        <v>71141</v>
      </c>
      <c r="F19" s="143">
        <f t="shared" si="0"/>
        <v>-0.81909472345835987</v>
      </c>
      <c r="G19" s="142">
        <v>342567</v>
      </c>
      <c r="H19" s="143">
        <f t="shared" si="0"/>
        <v>3.8153244964225976</v>
      </c>
      <c r="I19" s="142">
        <v>409402</v>
      </c>
      <c r="J19" s="143">
        <f t="shared" si="0"/>
        <v>0.19510052048212456</v>
      </c>
      <c r="K19" s="142"/>
      <c r="L19" s="143"/>
      <c r="M19" s="143"/>
      <c r="Z19" s="141" t="s">
        <v>159</v>
      </c>
      <c r="AA19" s="142">
        <v>83016</v>
      </c>
      <c r="AB19" s="143">
        <v>-0.82400454531963518</v>
      </c>
      <c r="AC19" s="142">
        <v>411047</v>
      </c>
      <c r="AD19" s="143">
        <f t="shared" si="1"/>
        <v>3.9514190035655776</v>
      </c>
      <c r="AE19" s="142">
        <v>487953</v>
      </c>
      <c r="AF19" s="143">
        <f t="shared" si="2"/>
        <v>0.18709782579607692</v>
      </c>
      <c r="AG19" s="142" t="s">
        <v>518</v>
      </c>
      <c r="AH19" s="143" t="str">
        <f t="shared" si="3"/>
        <v>-</v>
      </c>
      <c r="AI19" s="143" t="e">
        <f t="shared" si="7"/>
        <v>#VALUE!</v>
      </c>
      <c r="AJ19" s="140">
        <f t="shared" si="8"/>
        <v>11875</v>
      </c>
      <c r="AK19" s="141" t="s">
        <v>159</v>
      </c>
      <c r="AL19" s="142">
        <v>71141</v>
      </c>
      <c r="AM19" s="143">
        <v>-0.81909472345835987</v>
      </c>
      <c r="AN19" s="142">
        <v>342567</v>
      </c>
      <c r="AO19" s="143">
        <f t="shared" si="4"/>
        <v>3.8153244964225976</v>
      </c>
      <c r="AP19" s="142">
        <v>409402</v>
      </c>
      <c r="AQ19" s="143">
        <f t="shared" si="5"/>
        <v>0.19510052048212456</v>
      </c>
      <c r="AR19" s="142" t="s">
        <v>518</v>
      </c>
      <c r="AS19" s="143" t="str">
        <f t="shared" si="6"/>
        <v>-</v>
      </c>
      <c r="AT19" s="143" t="e">
        <f t="shared" si="9"/>
        <v>#VALUE!</v>
      </c>
    </row>
    <row r="20" spans="1:46" x14ac:dyDescent="0.25">
      <c r="A20" s="1" t="s">
        <v>160</v>
      </c>
      <c r="B20" s="141" t="s">
        <v>161</v>
      </c>
      <c r="C20" s="142">
        <v>397253</v>
      </c>
      <c r="D20" s="143">
        <v>-1.3273819725432623E-2</v>
      </c>
      <c r="E20" s="142">
        <v>86477</v>
      </c>
      <c r="F20" s="143">
        <f t="shared" si="0"/>
        <v>-0.78231253130876288</v>
      </c>
      <c r="G20" s="142">
        <v>313914</v>
      </c>
      <c r="H20" s="143">
        <f t="shared" si="0"/>
        <v>2.630028793783318</v>
      </c>
      <c r="I20" s="142">
        <v>423458</v>
      </c>
      <c r="J20" s="143">
        <f t="shared" si="0"/>
        <v>0.34896181756786882</v>
      </c>
      <c r="K20" s="142"/>
      <c r="L20" s="143"/>
      <c r="M20" s="143"/>
      <c r="Z20" s="141" t="s">
        <v>161</v>
      </c>
      <c r="AA20" s="142">
        <v>94228</v>
      </c>
      <c r="AB20" s="143">
        <v>-0.79878237584056</v>
      </c>
      <c r="AC20" s="142">
        <v>370663</v>
      </c>
      <c r="AD20" s="143">
        <f t="shared" si="1"/>
        <v>2.9336821326994098</v>
      </c>
      <c r="AE20" s="142">
        <v>494720</v>
      </c>
      <c r="AF20" s="143">
        <f t="shared" si="2"/>
        <v>0.33468946185618753</v>
      </c>
      <c r="AG20" s="142"/>
      <c r="AH20" s="143"/>
      <c r="AI20" s="143"/>
      <c r="AJ20" s="140">
        <f t="shared" si="8"/>
        <v>7751</v>
      </c>
      <c r="AK20" s="141" t="s">
        <v>161</v>
      </c>
      <c r="AL20" s="142">
        <v>86477</v>
      </c>
      <c r="AM20" s="143">
        <v>-0.78231253130876288</v>
      </c>
      <c r="AN20" s="142">
        <v>313914</v>
      </c>
      <c r="AO20" s="143">
        <f t="shared" si="4"/>
        <v>2.630028793783318</v>
      </c>
      <c r="AP20" s="142">
        <v>423458</v>
      </c>
      <c r="AQ20" s="143">
        <f t="shared" si="5"/>
        <v>0.34896181756786882</v>
      </c>
      <c r="AR20" s="142"/>
      <c r="AS20" s="143"/>
      <c r="AT20" s="143"/>
    </row>
    <row r="21" spans="1:46" ht="15.75" x14ac:dyDescent="0.25">
      <c r="A21" s="1" t="s">
        <v>0</v>
      </c>
      <c r="B21" s="144" t="s">
        <v>121</v>
      </c>
      <c r="C21" s="145">
        <v>4831573</v>
      </c>
      <c r="D21" s="146">
        <v>-8.3906350308755595E-3</v>
      </c>
      <c r="E21" s="145">
        <v>1565303</v>
      </c>
      <c r="F21" s="146">
        <f t="shared" si="0"/>
        <v>-0.67602621340917335</v>
      </c>
      <c r="G21" s="145">
        <v>2335438</v>
      </c>
      <c r="H21" s="146">
        <f t="shared" si="0"/>
        <v>0.49200378457078275</v>
      </c>
      <c r="I21" s="145">
        <v>4757683</v>
      </c>
      <c r="J21" s="146">
        <f t="shared" si="0"/>
        <v>1.0371694731352319</v>
      </c>
      <c r="K21" s="145">
        <v>2083845</v>
      </c>
      <c r="L21" s="146">
        <v>0.14400805915905868</v>
      </c>
      <c r="M21" s="146">
        <v>6.3917396292247686E-2</v>
      </c>
      <c r="Z21" s="144" t="s">
        <v>121</v>
      </c>
      <c r="AA21" s="145">
        <v>1664028</v>
      </c>
      <c r="AB21" s="146">
        <v>-0.66211593492511134</v>
      </c>
      <c r="AC21" s="145">
        <v>2347681</v>
      </c>
      <c r="AD21" s="146">
        <f t="shared" si="1"/>
        <v>0.41084224544298542</v>
      </c>
      <c r="AE21" s="145">
        <v>4832844</v>
      </c>
      <c r="AF21" s="146">
        <f t="shared" si="2"/>
        <v>1.0585607669866564</v>
      </c>
      <c r="AG21" s="145">
        <v>2476580</v>
      </c>
      <c r="AH21" s="146">
        <v>0.14970201095025026</v>
      </c>
      <c r="AI21" s="146">
        <v>1.0652761284641148</v>
      </c>
      <c r="AJ21" s="140">
        <f>AA21-AL21</f>
        <v>98725</v>
      </c>
      <c r="AK21" s="144" t="s">
        <v>121</v>
      </c>
      <c r="AL21" s="145">
        <v>1565303</v>
      </c>
      <c r="AM21" s="146">
        <v>-0.67602621340917335</v>
      </c>
      <c r="AN21" s="145">
        <v>2335438</v>
      </c>
      <c r="AO21" s="146">
        <f t="shared" si="4"/>
        <v>0.49200378457078275</v>
      </c>
      <c r="AP21" s="145">
        <v>4757683</v>
      </c>
      <c r="AQ21" s="146">
        <f t="shared" si="5"/>
        <v>1.0371694731352319</v>
      </c>
      <c r="AR21" s="145">
        <v>2083845</v>
      </c>
      <c r="AS21" s="146">
        <v>0.14400805915905868</v>
      </c>
      <c r="AT21" s="146">
        <v>1.1972633390342708</v>
      </c>
    </row>
    <row r="22" spans="1:46" ht="6" customHeight="1" x14ac:dyDescent="0.25"/>
    <row r="23" spans="1:46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Z23" s="49" t="s">
        <v>108</v>
      </c>
      <c r="AA23" s="49"/>
      <c r="AB23" s="49"/>
      <c r="AC23" s="49"/>
      <c r="AD23" s="49"/>
      <c r="AE23" s="49"/>
      <c r="AF23" s="49"/>
      <c r="AG23" s="49">
        <v>499612</v>
      </c>
      <c r="AH23" s="147">
        <f>AG23/AE19-1</f>
        <v>2.3893694679610444E-2</v>
      </c>
      <c r="AI23" s="49" t="e">
        <f>AG18/AE19-1</f>
        <v>#VALUE!</v>
      </c>
      <c r="AK23" s="49" t="s">
        <v>108</v>
      </c>
      <c r="AL23" s="49"/>
      <c r="AM23" s="49"/>
      <c r="AN23" s="49"/>
      <c r="AO23" s="49"/>
      <c r="AP23" s="49"/>
      <c r="AQ23" s="49"/>
      <c r="AR23" s="148" t="e">
        <f>AR21+AR19</f>
        <v>#VALUE!</v>
      </c>
      <c r="AS23" s="49"/>
      <c r="AT23" s="49"/>
    </row>
    <row r="24" spans="1:46" x14ac:dyDescent="0.25">
      <c r="E24" s="140"/>
      <c r="G24" s="140"/>
      <c r="I24" s="140"/>
      <c r="L24" s="149"/>
      <c r="AE24" s="140"/>
      <c r="AG24" s="49">
        <v>499612</v>
      </c>
      <c r="AH24" s="147">
        <f>AG24/AE20-1</f>
        <v>9.8884217335057922E-3</v>
      </c>
      <c r="AI24" t="e">
        <f>AG18/AE20-1</f>
        <v>#VALUE!</v>
      </c>
      <c r="AJ24" s="140">
        <f>AA28-AL21</f>
        <v>3359546</v>
      </c>
      <c r="AP24" s="140">
        <f>SUM(AP9:AP17)</f>
        <v>3492085</v>
      </c>
      <c r="AS24" s="149">
        <f>AR21/AP24-1</f>
        <v>-0.40326624351927287</v>
      </c>
    </row>
    <row r="25" spans="1:46" x14ac:dyDescent="0.25">
      <c r="AG25" s="140">
        <f>SUM(AG9:AG18,AG23:AG24)</f>
        <v>3475804</v>
      </c>
    </row>
    <row r="26" spans="1:46" ht="48.75" customHeight="1" thickBot="1" x14ac:dyDescent="0.3">
      <c r="B26" s="307" t="s">
        <v>162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46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46" ht="22.5" thickTop="1" thickBot="1" x14ac:dyDescent="0.3">
      <c r="B28" s="150" t="s">
        <v>165</v>
      </c>
      <c r="C28" s="317" t="s">
        <v>166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AA28" s="140">
        <v>4924849</v>
      </c>
    </row>
    <row r="29" spans="1:46" ht="22.5" thickTop="1" thickBot="1" x14ac:dyDescent="0.3">
      <c r="B29" s="13"/>
      <c r="C29" s="320">
        <f>2019</f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  <c r="AA29" s="140">
        <f>AA21-AL21</f>
        <v>98725</v>
      </c>
    </row>
    <row r="30" spans="1:46" ht="16.5" thickTop="1" thickBot="1" x14ac:dyDescent="0.3">
      <c r="B30" s="16"/>
      <c r="C30" s="137" t="s">
        <v>135</v>
      </c>
      <c r="D30" s="138" t="str">
        <f>CONCATENATE("var ",RIGHT(2019,2),"/",RIGHT(2018,2))</f>
        <v>var 19/18</v>
      </c>
      <c r="E30" s="139" t="s">
        <v>135</v>
      </c>
      <c r="F30" s="138" t="str">
        <f>CONCATENATE("var ",RIGHT(E29,2),"/",RIGHT(E29-1,2))</f>
        <v>var 20/19</v>
      </c>
      <c r="G30" s="139" t="s">
        <v>135</v>
      </c>
      <c r="H30" s="138" t="str">
        <f>CONCATENATE("var ",RIGHT(G29,2),"/",RIGHT(G29-1,2))</f>
        <v>var 21/20</v>
      </c>
      <c r="I30" s="139" t="s">
        <v>135</v>
      </c>
      <c r="J30" s="138" t="str">
        <f>CONCATENATE("var ",RIGHT(I29,2),"/",RIGHT(I29-1,2))</f>
        <v>var 22/21</v>
      </c>
      <c r="K30" s="139" t="s">
        <v>135</v>
      </c>
      <c r="L30" s="138" t="str">
        <f>CONCATENATE("var ",RIGHT(K29,2),"/",RIGHT(K29-1,2))</f>
        <v>var 23/22</v>
      </c>
      <c r="M30" s="138" t="str">
        <f>CONCATENATE("var ",RIGHT(K29,2),"/",RIGHT(2019,2))</f>
        <v>var 23/19</v>
      </c>
      <c r="AA30" s="140">
        <f>AA28-AL21</f>
        <v>3359546</v>
      </c>
    </row>
    <row r="31" spans="1:46" x14ac:dyDescent="0.25">
      <c r="B31" s="141" t="s">
        <v>139</v>
      </c>
      <c r="C31" s="142">
        <v>48072</v>
      </c>
      <c r="D31" s="143">
        <v>-5.568978725911955E-2</v>
      </c>
      <c r="E31" s="142">
        <v>56329</v>
      </c>
      <c r="F31" s="143">
        <f t="shared" ref="F31:J43" si="11">IFERROR(E31/C31-1,"-")</f>
        <v>0.17176318855050754</v>
      </c>
      <c r="G31" s="142">
        <v>19622</v>
      </c>
      <c r="H31" s="143">
        <f t="shared" si="11"/>
        <v>-0.65165367750181968</v>
      </c>
      <c r="I31" s="142">
        <v>41772</v>
      </c>
      <c r="J31" s="143">
        <f t="shared" si="11"/>
        <v>1.1288349811436142</v>
      </c>
      <c r="K31" s="142">
        <v>60988</v>
      </c>
      <c r="L31" s="143">
        <f t="shared" ref="L31:L35" si="12">IFERROR(K31/I31-1,"-")</f>
        <v>0.46002106674327292</v>
      </c>
      <c r="M31" s="143">
        <f>K31/C31-1</f>
        <v>0.26868031286403737</v>
      </c>
    </row>
    <row r="32" spans="1:46" x14ac:dyDescent="0.25">
      <c r="B32" s="141" t="s">
        <v>141</v>
      </c>
      <c r="C32" s="142">
        <v>50062</v>
      </c>
      <c r="D32" s="143">
        <v>1.3811259619278982E-2</v>
      </c>
      <c r="E32" s="142">
        <v>61359</v>
      </c>
      <c r="F32" s="143">
        <f t="shared" si="11"/>
        <v>0.22566018137509491</v>
      </c>
      <c r="G32" s="142">
        <v>26605</v>
      </c>
      <c r="H32" s="143">
        <f t="shared" si="11"/>
        <v>-0.56640427647125935</v>
      </c>
      <c r="I32" s="142">
        <v>57069</v>
      </c>
      <c r="J32" s="143">
        <f t="shared" si="11"/>
        <v>1.1450479233226836</v>
      </c>
      <c r="K32" s="142">
        <v>55517</v>
      </c>
      <c r="L32" s="143">
        <f>IFERROR(K32/I32-1,"-")</f>
        <v>-2.7195149731027324E-2</v>
      </c>
      <c r="M32" s="143">
        <f>IFERROR(K32/C32-1,"-")</f>
        <v>0.10896488354440503</v>
      </c>
    </row>
    <row r="33" spans="2:14" x14ac:dyDescent="0.25">
      <c r="B33" s="141" t="s">
        <v>143</v>
      </c>
      <c r="C33" s="142">
        <v>68079</v>
      </c>
      <c r="D33" s="143">
        <v>-0.16884591436838448</v>
      </c>
      <c r="E33" s="142">
        <v>22582</v>
      </c>
      <c r="F33" s="143">
        <f t="shared" si="11"/>
        <v>-0.66829712539843422</v>
      </c>
      <c r="G33" s="142">
        <v>37583</v>
      </c>
      <c r="H33" s="143">
        <f t="shared" si="11"/>
        <v>0.66429014259144448</v>
      </c>
      <c r="I33" s="142">
        <v>61733</v>
      </c>
      <c r="J33" s="143">
        <f t="shared" si="11"/>
        <v>0.64257776122182908</v>
      </c>
      <c r="K33" s="142">
        <v>71069</v>
      </c>
      <c r="L33" s="143">
        <f t="shared" si="12"/>
        <v>0.1512319180989099</v>
      </c>
      <c r="M33" s="143">
        <f t="shared" ref="M33:M35" si="13">IFERROR(K33/C33-1,"-")</f>
        <v>4.3919564035899361E-2</v>
      </c>
    </row>
    <row r="34" spans="2:14" x14ac:dyDescent="0.25">
      <c r="B34" s="141" t="s">
        <v>145</v>
      </c>
      <c r="C34" s="142">
        <v>90935</v>
      </c>
      <c r="D34" s="143">
        <v>0.16356587163476299</v>
      </c>
      <c r="E34" s="142">
        <v>0</v>
      </c>
      <c r="F34" s="143">
        <f t="shared" si="11"/>
        <v>-1</v>
      </c>
      <c r="G34" s="142">
        <v>46938</v>
      </c>
      <c r="H34" s="143" t="str">
        <f t="shared" si="11"/>
        <v>-</v>
      </c>
      <c r="I34" s="142">
        <v>90297</v>
      </c>
      <c r="J34" s="143">
        <f t="shared" si="11"/>
        <v>0.92375047935574583</v>
      </c>
      <c r="K34" s="142">
        <v>94971</v>
      </c>
      <c r="L34" s="143">
        <f t="shared" si="12"/>
        <v>5.1762517027143851E-2</v>
      </c>
      <c r="M34" s="143">
        <f t="shared" si="13"/>
        <v>4.4383350745037742E-2</v>
      </c>
    </row>
    <row r="35" spans="2:14" x14ac:dyDescent="0.25">
      <c r="B35" s="141" t="s">
        <v>147</v>
      </c>
      <c r="C35" s="142">
        <v>97560</v>
      </c>
      <c r="D35" s="143">
        <v>6.5577351566254549E-2</v>
      </c>
      <c r="E35" s="142">
        <v>607</v>
      </c>
      <c r="F35" s="143">
        <f t="shared" si="11"/>
        <v>-0.99377818778187776</v>
      </c>
      <c r="G35" s="142">
        <v>63699</v>
      </c>
      <c r="H35" s="143">
        <f t="shared" si="11"/>
        <v>103.94069192751236</v>
      </c>
      <c r="I35" s="142">
        <v>94965</v>
      </c>
      <c r="J35" s="143">
        <f t="shared" si="11"/>
        <v>0.49083973060801589</v>
      </c>
      <c r="K35" s="142">
        <v>78084</v>
      </c>
      <c r="L35" s="143">
        <f t="shared" si="12"/>
        <v>-0.1777602274522192</v>
      </c>
      <c r="M35" s="143">
        <f t="shared" si="13"/>
        <v>-0.19963099630996306</v>
      </c>
    </row>
    <row r="36" spans="2:14" x14ac:dyDescent="0.25">
      <c r="B36" s="141" t="s">
        <v>149</v>
      </c>
      <c r="C36" s="142">
        <v>111970</v>
      </c>
      <c r="D36" s="143">
        <v>-2.7176840605397157E-2</v>
      </c>
      <c r="E36" s="142">
        <v>3723</v>
      </c>
      <c r="F36" s="143">
        <f t="shared" si="11"/>
        <v>-0.96675002232740914</v>
      </c>
      <c r="G36" s="142">
        <v>78711</v>
      </c>
      <c r="H36" s="143">
        <f t="shared" si="11"/>
        <v>20.141821112006447</v>
      </c>
      <c r="I36" s="142">
        <v>101392</v>
      </c>
      <c r="J36" s="143">
        <f t="shared" si="11"/>
        <v>0.28815540394608119</v>
      </c>
      <c r="K36" s="142"/>
      <c r="L36" s="143"/>
      <c r="M36" s="143"/>
    </row>
    <row r="37" spans="2:14" x14ac:dyDescent="0.25">
      <c r="B37" s="141" t="s">
        <v>151</v>
      </c>
      <c r="C37" s="142">
        <v>121911</v>
      </c>
      <c r="D37" s="143">
        <v>4.7588358124307284E-2</v>
      </c>
      <c r="E37" s="142">
        <v>45962</v>
      </c>
      <c r="F37" s="143">
        <f t="shared" si="11"/>
        <v>-0.62298726119874337</v>
      </c>
      <c r="G37" s="142">
        <v>111387</v>
      </c>
      <c r="H37" s="143">
        <f t="shared" si="11"/>
        <v>1.4234585092032548</v>
      </c>
      <c r="I37" s="142">
        <v>135433</v>
      </c>
      <c r="J37" s="143">
        <f t="shared" si="11"/>
        <v>0.21587797498810457</v>
      </c>
      <c r="K37" s="142"/>
      <c r="L37" s="143"/>
      <c r="M37" s="143"/>
    </row>
    <row r="38" spans="2:14" x14ac:dyDescent="0.25">
      <c r="B38" s="141" t="s">
        <v>153</v>
      </c>
      <c r="C38" s="142">
        <v>140178</v>
      </c>
      <c r="D38" s="143">
        <v>2.0372713430978351E-3</v>
      </c>
      <c r="E38" s="142">
        <v>91869</v>
      </c>
      <c r="F38" s="143">
        <f t="shared" si="11"/>
        <v>-0.34462611822111888</v>
      </c>
      <c r="G38" s="142">
        <v>124590</v>
      </c>
      <c r="H38" s="143">
        <f t="shared" si="11"/>
        <v>0.35617019887013024</v>
      </c>
      <c r="I38" s="142">
        <v>123326</v>
      </c>
      <c r="J38" s="143">
        <f t="shared" si="11"/>
        <v>-1.0145276506942746E-2</v>
      </c>
      <c r="K38" s="142"/>
      <c r="L38" s="143"/>
      <c r="M38" s="143"/>
    </row>
    <row r="39" spans="2:14" x14ac:dyDescent="0.25">
      <c r="B39" s="141" t="s">
        <v>155</v>
      </c>
      <c r="C39" s="142">
        <v>95274</v>
      </c>
      <c r="D39" s="143">
        <v>-3.7062491788035334E-2</v>
      </c>
      <c r="E39" s="142">
        <v>73204</v>
      </c>
      <c r="F39" s="143">
        <f t="shared" si="11"/>
        <v>-0.23164766882885157</v>
      </c>
      <c r="G39" s="142">
        <v>97380</v>
      </c>
      <c r="H39" s="143">
        <f t="shared" si="11"/>
        <v>0.33025517731271514</v>
      </c>
      <c r="I39" s="142">
        <v>96096</v>
      </c>
      <c r="J39" s="143">
        <f t="shared" si="11"/>
        <v>-1.3185459026494151E-2</v>
      </c>
      <c r="K39" s="142"/>
      <c r="L39" s="143"/>
      <c r="M39" s="143"/>
    </row>
    <row r="40" spans="2:14" x14ac:dyDescent="0.25">
      <c r="B40" s="141" t="s">
        <v>157</v>
      </c>
      <c r="C40" s="142">
        <v>86172</v>
      </c>
      <c r="D40" s="143">
        <v>4.0184445276004066E-2</v>
      </c>
      <c r="E40" s="142">
        <v>52542</v>
      </c>
      <c r="F40" s="143">
        <f t="shared" si="11"/>
        <v>-0.3902659796685698</v>
      </c>
      <c r="G40" s="142">
        <v>80120</v>
      </c>
      <c r="H40" s="143">
        <f t="shared" si="11"/>
        <v>0.52487533782497819</v>
      </c>
      <c r="I40" s="142">
        <v>81068</v>
      </c>
      <c r="J40" s="143">
        <f t="shared" si="11"/>
        <v>1.1832251622566181E-2</v>
      </c>
      <c r="K40" s="142"/>
      <c r="L40" s="143"/>
      <c r="M40" s="143"/>
    </row>
    <row r="41" spans="2:14" x14ac:dyDescent="0.25">
      <c r="B41" s="141" t="s">
        <v>159</v>
      </c>
      <c r="C41" s="142">
        <v>67229</v>
      </c>
      <c r="D41" s="143">
        <v>0.12018461743535047</v>
      </c>
      <c r="E41" s="142">
        <v>23265</v>
      </c>
      <c r="F41" s="143">
        <f t="shared" si="11"/>
        <v>-0.65394398250754882</v>
      </c>
      <c r="G41" s="142">
        <v>52993</v>
      </c>
      <c r="H41" s="143">
        <f t="shared" si="11"/>
        <v>1.2777992692886309</v>
      </c>
      <c r="I41" s="142">
        <v>64837</v>
      </c>
      <c r="J41" s="143">
        <f t="shared" si="11"/>
        <v>0.22350121714188664</v>
      </c>
      <c r="K41" s="142"/>
      <c r="L41" s="143"/>
      <c r="M41" s="143"/>
    </row>
    <row r="42" spans="2:14" x14ac:dyDescent="0.25">
      <c r="B42" s="141" t="s">
        <v>161</v>
      </c>
      <c r="C42" s="142">
        <v>70115</v>
      </c>
      <c r="D42" s="143">
        <v>0.10200392927308455</v>
      </c>
      <c r="E42" s="142">
        <v>25233</v>
      </c>
      <c r="F42" s="143">
        <f t="shared" si="11"/>
        <v>-0.64011980318048922</v>
      </c>
      <c r="G42" s="142">
        <v>60673</v>
      </c>
      <c r="H42" s="143">
        <f t="shared" si="11"/>
        <v>1.4045099671065668</v>
      </c>
      <c r="I42" s="142">
        <v>68793</v>
      </c>
      <c r="J42" s="143">
        <f t="shared" si="11"/>
        <v>0.13383218235458938</v>
      </c>
      <c r="K42" s="142"/>
      <c r="L42" s="143"/>
      <c r="M42" s="143"/>
    </row>
    <row r="43" spans="2:14" ht="15.75" x14ac:dyDescent="0.25">
      <c r="B43" s="144" t="s">
        <v>121</v>
      </c>
      <c r="C43" s="145">
        <v>1047557</v>
      </c>
      <c r="D43" s="146">
        <v>1.8337832570067158E-2</v>
      </c>
      <c r="E43" s="145">
        <v>456683</v>
      </c>
      <c r="F43" s="146">
        <f t="shared" si="11"/>
        <v>-0.5640494980225419</v>
      </c>
      <c r="G43" s="145">
        <v>800301</v>
      </c>
      <c r="H43" s="146">
        <f t="shared" si="11"/>
        <v>0.75242126376501872</v>
      </c>
      <c r="I43" s="145">
        <v>1016781</v>
      </c>
      <c r="J43" s="146">
        <f t="shared" si="11"/>
        <v>0.27049822504282761</v>
      </c>
      <c r="K43" s="145">
        <v>360629</v>
      </c>
      <c r="L43" s="146">
        <v>4.2774609930718688E-2</v>
      </c>
      <c r="M43" s="146">
        <v>1.6692603493577707E-2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0"/>
      <c r="G47" s="140"/>
      <c r="I47" s="151"/>
    </row>
    <row r="48" spans="2:14" ht="48.75" customHeight="1" thickBot="1" x14ac:dyDescent="0.3">
      <c r="B48" s="307" t="s">
        <v>167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170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f>2019</f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",RIGHT(2019,2),"/",RIGHT(2018,2))</f>
        <v>var 19/18</v>
      </c>
      <c r="E52" s="139" t="s">
        <v>135</v>
      </c>
      <c r="F52" s="138" t="str">
        <f>CONCATENATE("var ",RIGHT(E51,2),"/",RIGHT(E51-1,2))</f>
        <v>var 20/19</v>
      </c>
      <c r="G52" s="139" t="s">
        <v>135</v>
      </c>
      <c r="H52" s="138" t="str">
        <f>CONCATENATE("var ",RIGHT(G51,2),"/",RIGHT(G51-1,2))</f>
        <v>var 21/20</v>
      </c>
      <c r="I52" s="139" t="s">
        <v>135</v>
      </c>
      <c r="J52" s="138" t="str">
        <f>CONCATENATE("var ",RIGHT(I51,2),"/",RIGHT(I51-1,2))</f>
        <v>var 22/21</v>
      </c>
      <c r="K52" s="139" t="s">
        <v>135</v>
      </c>
      <c r="L52" s="138" t="str">
        <f>CONCATENATE("var ",RIGHT(K51,2),"/",RIGHT(K51-1,2))</f>
        <v>var 23/22</v>
      </c>
      <c r="M52" s="138" t="str">
        <f>CONCATENATE("var ",RIGHT(K51,2),"/",RIGHT(2019,2))</f>
        <v>var 23/19</v>
      </c>
    </row>
    <row r="53" spans="1:14" x14ac:dyDescent="0.25">
      <c r="A53" s="1">
        <v>1</v>
      </c>
      <c r="B53" s="141" t="s">
        <v>139</v>
      </c>
      <c r="C53" s="142">
        <v>31420</v>
      </c>
      <c r="D53" s="143">
        <v>1.364648191760498E-2</v>
      </c>
      <c r="E53" s="142">
        <v>37438</v>
      </c>
      <c r="F53" s="143">
        <f>IFERROR(E53/C53-1,"-")</f>
        <v>0.19153405474220242</v>
      </c>
      <c r="G53" s="142">
        <v>5573</v>
      </c>
      <c r="H53" s="143">
        <f>IFERROR(G53/E53-1,"-")</f>
        <v>-0.8511405523799348</v>
      </c>
      <c r="I53" s="142">
        <v>24740</v>
      </c>
      <c r="J53" s="143">
        <f>IFERROR(I53/G53-1,"-")</f>
        <v>3.4392607213350077</v>
      </c>
      <c r="K53" s="142">
        <v>36662</v>
      </c>
      <c r="L53" s="143">
        <f t="shared" ref="L53:L57" si="14">IFERROR(K53/I53-1,"-")</f>
        <v>0.48189167340339534</v>
      </c>
      <c r="M53" s="143">
        <f>IFERROR(K53/C53-1,"-")</f>
        <v>0.16683640992998083</v>
      </c>
    </row>
    <row r="54" spans="1:14" x14ac:dyDescent="0.25">
      <c r="A54" s="1">
        <v>2</v>
      </c>
      <c r="B54" s="141" t="s">
        <v>141</v>
      </c>
      <c r="C54" s="142">
        <v>32389</v>
      </c>
      <c r="D54" s="143">
        <v>0.11371294959081224</v>
      </c>
      <c r="E54" s="142">
        <v>37512</v>
      </c>
      <c r="F54" s="143">
        <f t="shared" ref="F54:J65" si="15">IFERROR(E54/C54-1,"-")</f>
        <v>0.15817098397604124</v>
      </c>
      <c r="G54" s="142">
        <v>6916</v>
      </c>
      <c r="H54" s="143">
        <f t="shared" si="15"/>
        <v>-0.81563233098741739</v>
      </c>
      <c r="I54" s="142">
        <v>32744</v>
      </c>
      <c r="J54" s="143">
        <f t="shared" si="15"/>
        <v>3.7345286292654718</v>
      </c>
      <c r="K54" s="142">
        <v>34842</v>
      </c>
      <c r="L54" s="143">
        <f t="shared" si="14"/>
        <v>6.4072807231859263E-2</v>
      </c>
      <c r="M54" s="143">
        <f>IFERROR(K54/C54-1,"-")</f>
        <v>7.5735589243261625E-2</v>
      </c>
    </row>
    <row r="55" spans="1:14" x14ac:dyDescent="0.25">
      <c r="A55" s="1">
        <v>3</v>
      </c>
      <c r="B55" s="141" t="s">
        <v>143</v>
      </c>
      <c r="C55" s="142">
        <v>43876</v>
      </c>
      <c r="D55" s="143">
        <v>-0.10224459312913059</v>
      </c>
      <c r="E55" s="142">
        <v>14101</v>
      </c>
      <c r="F55" s="143">
        <f t="shared" si="15"/>
        <v>-0.67861701157808363</v>
      </c>
      <c r="G55" s="142">
        <v>10449</v>
      </c>
      <c r="H55" s="143">
        <f t="shared" si="15"/>
        <v>-0.25898872420395713</v>
      </c>
      <c r="I55" s="142">
        <v>36814</v>
      </c>
      <c r="J55" s="143">
        <f t="shared" si="15"/>
        <v>2.5232079624844483</v>
      </c>
      <c r="K55" s="142">
        <v>46790</v>
      </c>
      <c r="L55" s="143">
        <f t="shared" si="14"/>
        <v>0.27098386483403059</v>
      </c>
      <c r="M55" s="143">
        <f t="shared" ref="M55:M57" si="16">IFERROR(K55/C55-1,"-")</f>
        <v>6.641444069650837E-2</v>
      </c>
    </row>
    <row r="56" spans="1:14" x14ac:dyDescent="0.25">
      <c r="A56" s="1">
        <v>4</v>
      </c>
      <c r="B56" s="141" t="s">
        <v>145</v>
      </c>
      <c r="C56" s="142">
        <v>59555</v>
      </c>
      <c r="D56" s="143">
        <v>0.24803537375049767</v>
      </c>
      <c r="E56" s="142">
        <v>0</v>
      </c>
      <c r="F56" s="143">
        <f t="shared" si="15"/>
        <v>-1</v>
      </c>
      <c r="G56" s="142">
        <v>14550</v>
      </c>
      <c r="H56" s="143" t="str">
        <f t="shared" si="15"/>
        <v>-</v>
      </c>
      <c r="I56" s="142">
        <v>49180</v>
      </c>
      <c r="J56" s="143">
        <f t="shared" si="15"/>
        <v>2.3800687285223368</v>
      </c>
      <c r="K56" s="142">
        <v>53112</v>
      </c>
      <c r="L56" s="143">
        <f t="shared" si="14"/>
        <v>7.9951199674664464E-2</v>
      </c>
      <c r="M56" s="143">
        <f t="shared" si="16"/>
        <v>-0.10818571068759975</v>
      </c>
    </row>
    <row r="57" spans="1:14" x14ac:dyDescent="0.25">
      <c r="A57" s="1">
        <v>5</v>
      </c>
      <c r="B57" s="141" t="s">
        <v>147</v>
      </c>
      <c r="C57" s="142">
        <v>57565</v>
      </c>
      <c r="D57" s="143">
        <v>1.5793188635962574E-2</v>
      </c>
      <c r="E57" s="142">
        <v>358</v>
      </c>
      <c r="F57" s="143">
        <f t="shared" si="15"/>
        <v>-0.9937809432815079</v>
      </c>
      <c r="G57" s="142">
        <v>21905</v>
      </c>
      <c r="H57" s="143">
        <f t="shared" si="15"/>
        <v>60.187150837988824</v>
      </c>
      <c r="I57" s="142">
        <v>53173</v>
      </c>
      <c r="J57" s="143">
        <f t="shared" si="15"/>
        <v>1.4274366582971925</v>
      </c>
      <c r="K57" s="142">
        <v>50836</v>
      </c>
      <c r="L57" s="143">
        <f t="shared" si="14"/>
        <v>-4.3950877324958171E-2</v>
      </c>
      <c r="M57" s="143">
        <f t="shared" si="16"/>
        <v>-0.11689394597411618</v>
      </c>
    </row>
    <row r="58" spans="1:14" x14ac:dyDescent="0.25">
      <c r="A58" s="1">
        <v>6</v>
      </c>
      <c r="B58" s="141" t="s">
        <v>149</v>
      </c>
      <c r="C58" s="142">
        <v>66885</v>
      </c>
      <c r="D58" s="143">
        <v>3.8120394411009784E-3</v>
      </c>
      <c r="E58" s="142">
        <v>1444</v>
      </c>
      <c r="F58" s="143">
        <f t="shared" si="15"/>
        <v>-0.97841070494131721</v>
      </c>
      <c r="G58" s="142">
        <v>35438</v>
      </c>
      <c r="H58" s="143">
        <f t="shared" si="15"/>
        <v>23.541551246537395</v>
      </c>
      <c r="I58" s="142">
        <v>61941</v>
      </c>
      <c r="J58" s="143">
        <f t="shared" si="15"/>
        <v>0.74786951859585749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68071</v>
      </c>
      <c r="D59" s="143">
        <v>2.8822320295024406E-2</v>
      </c>
      <c r="E59" s="142">
        <v>22318</v>
      </c>
      <c r="F59" s="143">
        <f t="shared" si="15"/>
        <v>-0.67213644576985798</v>
      </c>
      <c r="G59" s="142">
        <v>60241</v>
      </c>
      <c r="H59" s="143">
        <f t="shared" si="15"/>
        <v>1.6992113988708666</v>
      </c>
      <c r="I59" s="142">
        <v>70935</v>
      </c>
      <c r="J59" s="143">
        <f t="shared" si="15"/>
        <v>0.17752029348782394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77331</v>
      </c>
      <c r="D60" s="143">
        <v>-2.7564352451492025E-2</v>
      </c>
      <c r="E60" s="142">
        <v>49820</v>
      </c>
      <c r="F60" s="143">
        <f t="shared" si="15"/>
        <v>-0.35575642368519744</v>
      </c>
      <c r="G60" s="142">
        <v>72809</v>
      </c>
      <c r="H60" s="143">
        <f t="shared" si="15"/>
        <v>0.46144118827780001</v>
      </c>
      <c r="I60" s="142">
        <v>72104</v>
      </c>
      <c r="J60" s="143">
        <f t="shared" si="15"/>
        <v>-9.6828688761004811E-3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58629</v>
      </c>
      <c r="D61" s="143">
        <v>4.8763035973024671E-2</v>
      </c>
      <c r="E61" s="142">
        <v>41218</v>
      </c>
      <c r="F61" s="143">
        <f t="shared" si="15"/>
        <v>-0.29696907673676853</v>
      </c>
      <c r="G61" s="142">
        <v>53396</v>
      </c>
      <c r="H61" s="143">
        <f t="shared" si="15"/>
        <v>0.29545344267067786</v>
      </c>
      <c r="I61" s="142">
        <v>58455</v>
      </c>
      <c r="J61" s="143">
        <f t="shared" si="15"/>
        <v>9.4744924713461742E-2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50619</v>
      </c>
      <c r="D62" s="143">
        <v>6.2085606378514457E-2</v>
      </c>
      <c r="E62" s="142">
        <v>24258</v>
      </c>
      <c r="F62" s="143">
        <f t="shared" si="15"/>
        <v>-0.52077283233568417</v>
      </c>
      <c r="G62" s="142">
        <v>40278</v>
      </c>
      <c r="H62" s="143">
        <f t="shared" si="15"/>
        <v>0.66040069255503342</v>
      </c>
      <c r="I62" s="142">
        <v>48701</v>
      </c>
      <c r="J62" s="143">
        <f t="shared" si="15"/>
        <v>0.20912160484631803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43208</v>
      </c>
      <c r="D63" s="143">
        <v>0.14053426248548195</v>
      </c>
      <c r="E63" s="142">
        <v>9940</v>
      </c>
      <c r="F63" s="143">
        <f t="shared" si="15"/>
        <v>-0.76995000925754487</v>
      </c>
      <c r="G63" s="142">
        <v>29208</v>
      </c>
      <c r="H63" s="143">
        <f t="shared" si="15"/>
        <v>1.9384305835010061</v>
      </c>
      <c r="I63" s="142">
        <v>41416</v>
      </c>
      <c r="J63" s="143">
        <f t="shared" si="15"/>
        <v>0.41796768008764729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42859</v>
      </c>
      <c r="D64" s="143">
        <v>9.5269734992716737E-2</v>
      </c>
      <c r="E64" s="142">
        <v>9879</v>
      </c>
      <c r="F64" s="143">
        <f t="shared" si="15"/>
        <v>-0.76949998833383892</v>
      </c>
      <c r="G64" s="142">
        <v>33490</v>
      </c>
      <c r="H64" s="143">
        <f t="shared" si="15"/>
        <v>2.3900192327158618</v>
      </c>
      <c r="I64" s="142">
        <v>43370</v>
      </c>
      <c r="J64" s="143">
        <f t="shared" si="15"/>
        <v>0.29501343684682002</v>
      </c>
      <c r="K64" s="142"/>
      <c r="L64" s="143"/>
      <c r="M64" s="143"/>
    </row>
    <row r="65" spans="1:14" ht="15.75" x14ac:dyDescent="0.25">
      <c r="B65" s="144" t="s">
        <v>121</v>
      </c>
      <c r="C65" s="145">
        <v>632407</v>
      </c>
      <c r="D65" s="146">
        <v>4.3167935972235227E-2</v>
      </c>
      <c r="E65" s="145">
        <v>248294</v>
      </c>
      <c r="F65" s="146">
        <f t="shared" si="15"/>
        <v>-0.60738258747926577</v>
      </c>
      <c r="G65" s="145">
        <v>384253</v>
      </c>
      <c r="H65" s="146">
        <f t="shared" si="15"/>
        <v>0.54757263566578329</v>
      </c>
      <c r="I65" s="145">
        <v>593573</v>
      </c>
      <c r="J65" s="146">
        <f t="shared" si="15"/>
        <v>0.54474525898301374</v>
      </c>
      <c r="K65" s="145">
        <v>222242</v>
      </c>
      <c r="L65" s="146">
        <v>0.13013409542794085</v>
      </c>
      <c r="M65" s="146">
        <v>-1.1400991970819119E-2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">
        <v>171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98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f>2019</f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",RIGHT(2019,2),"/",RIGHT(2018,2))</f>
        <v>var 19/18</v>
      </c>
      <c r="E74" s="139" t="s">
        <v>135</v>
      </c>
      <c r="F74" s="138" t="str">
        <f>CONCATENATE("var ",RIGHT(E73,2),"/",RIGHT(E73-1,2))</f>
        <v>var 20/19</v>
      </c>
      <c r="G74" s="139" t="s">
        <v>135</v>
      </c>
      <c r="H74" s="138" t="str">
        <f>CONCATENATE("var ",RIGHT(G73,2),"/",RIGHT(G73-1,2))</f>
        <v>var 21/20</v>
      </c>
      <c r="I74" s="139" t="s">
        <v>135</v>
      </c>
      <c r="J74" s="138" t="str">
        <f>CONCATENATE("var ",RIGHT(I73,2),"/",RIGHT(I73-1,2))</f>
        <v>var 22/21</v>
      </c>
      <c r="K74" s="139" t="s">
        <v>135</v>
      </c>
      <c r="L74" s="138" t="str">
        <f>CONCATENATE("var ",RIGHT(K73,2),"/",RIGHT(K73-1,2))</f>
        <v>var 23/22</v>
      </c>
      <c r="M74" s="138" t="str">
        <f>CONCATENATE("var ",RIGHT(K73,2),"/",RIGHT(2019,2))</f>
        <v>var 23/19</v>
      </c>
    </row>
    <row r="75" spans="1:14" x14ac:dyDescent="0.25">
      <c r="A75" s="1">
        <v>1</v>
      </c>
      <c r="B75" s="141" t="s">
        <v>139</v>
      </c>
      <c r="C75" s="142">
        <v>16652</v>
      </c>
      <c r="D75" s="143">
        <v>-0.16363636363636369</v>
      </c>
      <c r="E75" s="142">
        <v>18891</v>
      </c>
      <c r="F75" s="143">
        <f>IFERROR(E75/C75-1,"-")</f>
        <v>0.13445832332452556</v>
      </c>
      <c r="G75" s="142">
        <v>14049</v>
      </c>
      <c r="H75" s="143">
        <f>IFERROR(G75/E75-1,"-")</f>
        <v>-0.25631252977608387</v>
      </c>
      <c r="I75" s="142">
        <v>17032</v>
      </c>
      <c r="J75" s="143">
        <f>IFERROR(I75/G75-1,"-")</f>
        <v>0.21232827959285361</v>
      </c>
      <c r="K75" s="142">
        <v>24326</v>
      </c>
      <c r="L75" s="143">
        <f t="shared" ref="L75:L79" si="17">IFERROR(K75/I75-1,"-")</f>
        <v>0.42825270079849687</v>
      </c>
      <c r="M75" s="143">
        <f>K75/C75-1</f>
        <v>0.4608455440787893</v>
      </c>
    </row>
    <row r="76" spans="1:14" x14ac:dyDescent="0.25">
      <c r="A76" s="1">
        <v>2</v>
      </c>
      <c r="B76" s="141" t="s">
        <v>141</v>
      </c>
      <c r="C76" s="142">
        <v>17673</v>
      </c>
      <c r="D76" s="143">
        <v>-0.12932308601832698</v>
      </c>
      <c r="E76" s="142">
        <v>23847</v>
      </c>
      <c r="F76" s="143">
        <f t="shared" ref="F76:J87" si="18">IFERROR(E76/C76-1,"-")</f>
        <v>0.34934646070276698</v>
      </c>
      <c r="G76" s="142">
        <v>19689</v>
      </c>
      <c r="H76" s="143">
        <f t="shared" si="18"/>
        <v>-0.17436155491256766</v>
      </c>
      <c r="I76" s="142">
        <v>24325</v>
      </c>
      <c r="J76" s="143">
        <f t="shared" si="18"/>
        <v>0.23546142516125745</v>
      </c>
      <c r="K76" s="142">
        <v>20675</v>
      </c>
      <c r="L76" s="143">
        <f t="shared" si="17"/>
        <v>-0.15005138746145941</v>
      </c>
      <c r="M76" s="143">
        <f>IFERROR(K76/C76-1,"-")</f>
        <v>0.1698636337916597</v>
      </c>
    </row>
    <row r="77" spans="1:14" x14ac:dyDescent="0.25">
      <c r="A77" s="1">
        <v>3</v>
      </c>
      <c r="B77" s="141" t="s">
        <v>143</v>
      </c>
      <c r="C77" s="142">
        <v>24203</v>
      </c>
      <c r="D77" s="143">
        <v>-0.26737498486499578</v>
      </c>
      <c r="E77" s="142">
        <v>8481</v>
      </c>
      <c r="F77" s="143">
        <f t="shared" si="18"/>
        <v>-0.64958889393876795</v>
      </c>
      <c r="G77" s="142">
        <v>27134</v>
      </c>
      <c r="H77" s="143">
        <f t="shared" si="18"/>
        <v>2.1993868647565145</v>
      </c>
      <c r="I77" s="142">
        <v>24919</v>
      </c>
      <c r="J77" s="143">
        <f t="shared" si="18"/>
        <v>-8.1631900936094959E-2</v>
      </c>
      <c r="K77" s="142">
        <v>24279</v>
      </c>
      <c r="L77" s="143">
        <f t="shared" si="17"/>
        <v>-2.5683213612103239E-2</v>
      </c>
      <c r="M77" s="143">
        <f t="shared" ref="M77:M79" si="19">IFERROR(K77/C77-1,"-")</f>
        <v>3.1401065983556187E-3</v>
      </c>
    </row>
    <row r="78" spans="1:14" x14ac:dyDescent="0.25">
      <c r="A78" s="1">
        <v>4</v>
      </c>
      <c r="B78" s="141" t="s">
        <v>145</v>
      </c>
      <c r="C78" s="142">
        <v>31380</v>
      </c>
      <c r="D78" s="143">
        <v>3.1117536884303298E-2</v>
      </c>
      <c r="E78" s="142">
        <v>0</v>
      </c>
      <c r="F78" s="143">
        <f t="shared" si="18"/>
        <v>-1</v>
      </c>
      <c r="G78" s="142">
        <v>32388</v>
      </c>
      <c r="H78" s="143" t="str">
        <f t="shared" si="18"/>
        <v>-</v>
      </c>
      <c r="I78" s="142">
        <v>41117</v>
      </c>
      <c r="J78" s="143">
        <f t="shared" si="18"/>
        <v>0.26951340002470059</v>
      </c>
      <c r="K78" s="142">
        <v>41859</v>
      </c>
      <c r="L78" s="143">
        <f t="shared" si="17"/>
        <v>1.8046063671960599E-2</v>
      </c>
      <c r="M78" s="143">
        <f t="shared" si="19"/>
        <v>0.33393881453154872</v>
      </c>
    </row>
    <row r="79" spans="1:14" x14ac:dyDescent="0.25">
      <c r="A79" s="1">
        <v>5</v>
      </c>
      <c r="B79" s="141" t="s">
        <v>147</v>
      </c>
      <c r="C79" s="142">
        <v>39995</v>
      </c>
      <c r="D79" s="143">
        <v>0.14644843203577373</v>
      </c>
      <c r="E79" s="142">
        <v>249</v>
      </c>
      <c r="F79" s="143">
        <f t="shared" si="18"/>
        <v>-0.99377422177772223</v>
      </c>
      <c r="G79" s="142">
        <v>41794</v>
      </c>
      <c r="H79" s="143">
        <f t="shared" si="18"/>
        <v>166.84738955823292</v>
      </c>
      <c r="I79" s="142">
        <v>41792</v>
      </c>
      <c r="J79" s="143">
        <f t="shared" si="18"/>
        <v>-4.7853758912808075E-5</v>
      </c>
      <c r="K79" s="142">
        <v>27248</v>
      </c>
      <c r="L79" s="143">
        <f t="shared" si="17"/>
        <v>-0.34800918836140893</v>
      </c>
      <c r="M79" s="143">
        <f t="shared" si="19"/>
        <v>-0.3187148393549194</v>
      </c>
    </row>
    <row r="80" spans="1:14" x14ac:dyDescent="0.25">
      <c r="A80" s="1">
        <v>6</v>
      </c>
      <c r="B80" s="141" t="s">
        <v>149</v>
      </c>
      <c r="C80" s="142">
        <v>45085</v>
      </c>
      <c r="D80" s="143">
        <v>-6.977943755545013E-2</v>
      </c>
      <c r="E80" s="142">
        <v>2279</v>
      </c>
      <c r="F80" s="143">
        <f t="shared" si="18"/>
        <v>-0.94945103693024291</v>
      </c>
      <c r="G80" s="142">
        <v>43273</v>
      </c>
      <c r="H80" s="143">
        <f t="shared" si="18"/>
        <v>17.987713909609479</v>
      </c>
      <c r="I80" s="142">
        <v>39451</v>
      </c>
      <c r="J80" s="143">
        <f t="shared" si="18"/>
        <v>-8.8322972754373397E-2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53840</v>
      </c>
      <c r="D81" s="143">
        <v>7.2317711963990616E-2</v>
      </c>
      <c r="E81" s="142">
        <v>23644</v>
      </c>
      <c r="F81" s="143">
        <f t="shared" si="18"/>
        <v>-0.56084695393759287</v>
      </c>
      <c r="G81" s="142">
        <v>51146</v>
      </c>
      <c r="H81" s="143">
        <f t="shared" si="18"/>
        <v>1.1631703603451191</v>
      </c>
      <c r="I81" s="142">
        <v>64498</v>
      </c>
      <c r="J81" s="143">
        <f t="shared" si="18"/>
        <v>0.26105658311500402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62847</v>
      </c>
      <c r="D82" s="143">
        <v>4.1030313069405411E-2</v>
      </c>
      <c r="E82" s="142">
        <v>42049</v>
      </c>
      <c r="F82" s="143">
        <f t="shared" si="18"/>
        <v>-0.33093067290403677</v>
      </c>
      <c r="G82" s="142">
        <v>51781</v>
      </c>
      <c r="H82" s="143">
        <f t="shared" si="18"/>
        <v>0.23144426740231627</v>
      </c>
      <c r="I82" s="142">
        <v>51222</v>
      </c>
      <c r="J82" s="143">
        <f t="shared" si="18"/>
        <v>-1.0795465518240288E-2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36645</v>
      </c>
      <c r="D83" s="143">
        <v>-0.14854314791579537</v>
      </c>
      <c r="E83" s="142">
        <v>31986</v>
      </c>
      <c r="F83" s="143">
        <f t="shared" si="18"/>
        <v>-0.12713876381498157</v>
      </c>
      <c r="G83" s="142">
        <v>43984</v>
      </c>
      <c r="H83" s="143">
        <f t="shared" si="18"/>
        <v>0.37510160695304195</v>
      </c>
      <c r="I83" s="142">
        <v>37641</v>
      </c>
      <c r="J83" s="143">
        <f t="shared" si="18"/>
        <v>-0.14421153146598764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35553</v>
      </c>
      <c r="D84" s="143">
        <v>1.0516442600119413E-2</v>
      </c>
      <c r="E84" s="142">
        <v>28284</v>
      </c>
      <c r="F84" s="143">
        <f t="shared" si="18"/>
        <v>-0.20445532022614121</v>
      </c>
      <c r="G84" s="142">
        <v>39842</v>
      </c>
      <c r="H84" s="143">
        <f t="shared" si="18"/>
        <v>0.40864092773299387</v>
      </c>
      <c r="I84" s="142">
        <v>32367</v>
      </c>
      <c r="J84" s="143">
        <f t="shared" si="18"/>
        <v>-0.1876160835299433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24021</v>
      </c>
      <c r="D85" s="143">
        <v>8.5351527200433708E-2</v>
      </c>
      <c r="E85" s="142">
        <v>13325</v>
      </c>
      <c r="F85" s="143">
        <f t="shared" si="18"/>
        <v>-0.44527704924857414</v>
      </c>
      <c r="G85" s="142">
        <v>23785</v>
      </c>
      <c r="H85" s="143">
        <f t="shared" si="18"/>
        <v>0.78499061913696067</v>
      </c>
      <c r="I85" s="142">
        <v>23421</v>
      </c>
      <c r="J85" s="143">
        <f t="shared" si="18"/>
        <v>-1.5303762875762073E-2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27256</v>
      </c>
      <c r="D86" s="143">
        <v>0.11276230913693142</v>
      </c>
      <c r="E86" s="142">
        <v>15354</v>
      </c>
      <c r="F86" s="143">
        <f t="shared" si="18"/>
        <v>-0.43667449368946287</v>
      </c>
      <c r="G86" s="142">
        <v>27183</v>
      </c>
      <c r="H86" s="143">
        <f t="shared" si="18"/>
        <v>0.77041813208284493</v>
      </c>
      <c r="I86" s="142">
        <v>25423</v>
      </c>
      <c r="J86" s="143">
        <f t="shared" si="18"/>
        <v>-6.4746348820954314E-2</v>
      </c>
      <c r="K86" s="142"/>
      <c r="L86" s="143"/>
      <c r="M86" s="143"/>
    </row>
    <row r="87" spans="1:14" ht="15.75" x14ac:dyDescent="0.25">
      <c r="B87" s="144" t="s">
        <v>121</v>
      </c>
      <c r="C87" s="145">
        <v>415150</v>
      </c>
      <c r="D87" s="146">
        <v>-1.7294108735584346E-2</v>
      </c>
      <c r="E87" s="145">
        <v>208389</v>
      </c>
      <c r="F87" s="146">
        <f t="shared" si="18"/>
        <v>-0.49803926291701794</v>
      </c>
      <c r="G87" s="145">
        <v>416048</v>
      </c>
      <c r="H87" s="146">
        <f t="shared" si="18"/>
        <v>0.99649693601869571</v>
      </c>
      <c r="I87" s="145">
        <v>423208</v>
      </c>
      <c r="J87" s="146">
        <f t="shared" si="18"/>
        <v>1.7209552743914225E-2</v>
      </c>
      <c r="K87" s="145">
        <v>138387</v>
      </c>
      <c r="L87" s="146">
        <v>-7.2379930958206273E-2</v>
      </c>
      <c r="M87" s="146">
        <v>6.5310269970670465E-2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">
        <v>174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50" t="s">
        <v>177</v>
      </c>
      <c r="C94" s="317" t="s">
        <v>178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f>2019</f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",RIGHT(2019,2),"/",RIGHT(2018,2))</f>
        <v>var 19/18</v>
      </c>
      <c r="E96" s="139" t="s">
        <v>135</v>
      </c>
      <c r="F96" s="138" t="str">
        <f>CONCATENATE("var ",RIGHT(E95,2),"/",RIGHT(E95-1,2))</f>
        <v>var 20/19</v>
      </c>
      <c r="G96" s="139" t="s">
        <v>135</v>
      </c>
      <c r="H96" s="138" t="str">
        <f>CONCATENATE("var ",RIGHT(G95,2),"/",RIGHT(G95-1,2))</f>
        <v>var 21/20</v>
      </c>
      <c r="I96" s="139" t="s">
        <v>135</v>
      </c>
      <c r="J96" s="138" t="str">
        <f>CONCATENATE("var ",RIGHT(I95,2),"/",RIGHT(I95-1,2))</f>
        <v>var 22/21</v>
      </c>
      <c r="K96" s="139" t="s">
        <v>135</v>
      </c>
      <c r="L96" s="138" t="str">
        <f>CONCATENATE("var ",RIGHT(K95,2),"/",RIGHT(K95-1,2))</f>
        <v>var 23/22</v>
      </c>
      <c r="M96" s="138" t="str">
        <f>CONCATENATE("var ",RIGHT(K95,2),"/",RIGHT(2019,2))</f>
        <v>var 23/19</v>
      </c>
    </row>
    <row r="97" spans="2:13" x14ac:dyDescent="0.25">
      <c r="B97" s="141" t="s">
        <v>139</v>
      </c>
      <c r="C97" s="142">
        <v>325245</v>
      </c>
      <c r="D97" s="143">
        <v>3.2756589580508644E-2</v>
      </c>
      <c r="E97" s="142">
        <v>329924</v>
      </c>
      <c r="F97" s="143">
        <f t="shared" ref="F97:J109" si="20">IFERROR(E97/C97-1,"-")</f>
        <v>1.4386078187212714E-2</v>
      </c>
      <c r="G97" s="142">
        <v>26740</v>
      </c>
      <c r="H97" s="143">
        <f t="shared" si="20"/>
        <v>-0.91895103114656707</v>
      </c>
      <c r="I97" s="142">
        <v>231945</v>
      </c>
      <c r="J97" s="143">
        <f t="shared" si="20"/>
        <v>7.6740837696335085</v>
      </c>
      <c r="K97" s="142">
        <v>342649</v>
      </c>
      <c r="L97" s="143">
        <f t="shared" ref="L97:L101" si="21">IFERROR(K97/I97-1,"-")</f>
        <v>0.47728556338787209</v>
      </c>
      <c r="M97" s="143">
        <f>K97/C97-1</f>
        <v>5.3510430598471936E-2</v>
      </c>
    </row>
    <row r="98" spans="2:13" x14ac:dyDescent="0.25">
      <c r="B98" s="141" t="s">
        <v>141</v>
      </c>
      <c r="C98" s="142">
        <v>314351</v>
      </c>
      <c r="D98" s="143">
        <v>-8.6222937067348404E-3</v>
      </c>
      <c r="E98" s="142">
        <v>343248</v>
      </c>
      <c r="F98" s="143">
        <f t="shared" si="20"/>
        <v>9.1925904482568876E-2</v>
      </c>
      <c r="G98" s="142">
        <v>30186</v>
      </c>
      <c r="H98" s="143">
        <f t="shared" si="20"/>
        <v>-0.91205775416025725</v>
      </c>
      <c r="I98" s="142">
        <v>292010</v>
      </c>
      <c r="J98" s="143">
        <f t="shared" si="20"/>
        <v>8.6736897899688596</v>
      </c>
      <c r="K98" s="142">
        <v>355605</v>
      </c>
      <c r="L98" s="143">
        <f t="shared" si="21"/>
        <v>0.2177836375466593</v>
      </c>
      <c r="M98" s="143">
        <f>IFERROR(K98/C98-1,"-")</f>
        <v>0.13123546608727188</v>
      </c>
    </row>
    <row r="99" spans="2:13" x14ac:dyDescent="0.25">
      <c r="B99" s="141" t="s">
        <v>143</v>
      </c>
      <c r="C99" s="142">
        <v>362436</v>
      </c>
      <c r="D99" s="143">
        <v>1.9665434411978211E-2</v>
      </c>
      <c r="E99" s="142">
        <v>133874</v>
      </c>
      <c r="F99" s="143">
        <f t="shared" si="20"/>
        <v>-0.6306272003884823</v>
      </c>
      <c r="G99" s="142">
        <v>36614</v>
      </c>
      <c r="H99" s="143">
        <f t="shared" si="20"/>
        <v>-0.726504026173865</v>
      </c>
      <c r="I99" s="142">
        <v>331934</v>
      </c>
      <c r="J99" s="143">
        <f t="shared" si="20"/>
        <v>8.0657671928770416</v>
      </c>
      <c r="K99" s="142">
        <v>369308</v>
      </c>
      <c r="L99" s="143">
        <f t="shared" si="21"/>
        <v>0.11259467243488164</v>
      </c>
      <c r="M99" s="143">
        <f t="shared" ref="M99:M101" si="22">IFERROR(K99/C99-1,"-")</f>
        <v>1.896058890397212E-2</v>
      </c>
    </row>
    <row r="100" spans="2:13" x14ac:dyDescent="0.25">
      <c r="B100" s="141" t="s">
        <v>145</v>
      </c>
      <c r="C100" s="142">
        <v>312008</v>
      </c>
      <c r="D100" s="143">
        <v>-4.8004388972705536E-3</v>
      </c>
      <c r="E100" s="142">
        <v>0</v>
      </c>
      <c r="F100" s="143">
        <f t="shared" si="20"/>
        <v>-1</v>
      </c>
      <c r="G100" s="142">
        <v>39222</v>
      </c>
      <c r="H100" s="143" t="str">
        <f t="shared" si="20"/>
        <v>-</v>
      </c>
      <c r="I100" s="142">
        <v>335390</v>
      </c>
      <c r="J100" s="143">
        <f t="shared" si="20"/>
        <v>7.5510682780072411</v>
      </c>
      <c r="K100" s="142">
        <v>350716</v>
      </c>
      <c r="L100" s="143">
        <f t="shared" si="21"/>
        <v>4.5696055338561026E-2</v>
      </c>
      <c r="M100" s="143">
        <f t="shared" si="22"/>
        <v>0.12406092151483294</v>
      </c>
    </row>
    <row r="101" spans="2:13" x14ac:dyDescent="0.25">
      <c r="B101" s="141" t="s">
        <v>147</v>
      </c>
      <c r="C101" s="142">
        <v>289905</v>
      </c>
      <c r="D101" s="143">
        <v>5.0198123117137783E-3</v>
      </c>
      <c r="E101" s="142">
        <v>459</v>
      </c>
      <c r="F101" s="143">
        <f t="shared" si="20"/>
        <v>-0.99841672271951154</v>
      </c>
      <c r="G101" s="142">
        <v>51094</v>
      </c>
      <c r="H101" s="143">
        <f t="shared" si="20"/>
        <v>110.31590413943356</v>
      </c>
      <c r="I101" s="142">
        <v>284415</v>
      </c>
      <c r="J101" s="143">
        <f t="shared" si="20"/>
        <v>4.5665048733706506</v>
      </c>
      <c r="K101" s="142">
        <v>304938</v>
      </c>
      <c r="L101" s="143">
        <f t="shared" si="21"/>
        <v>7.215864142186601E-2</v>
      </c>
      <c r="M101" s="143">
        <f t="shared" si="22"/>
        <v>5.1854917990376226E-2</v>
      </c>
    </row>
    <row r="102" spans="2:13" x14ac:dyDescent="0.25">
      <c r="B102" s="141" t="s">
        <v>149</v>
      </c>
      <c r="C102" s="142">
        <v>294445</v>
      </c>
      <c r="D102" s="143">
        <v>-1.9016968012980029E-2</v>
      </c>
      <c r="E102" s="142">
        <v>938</v>
      </c>
      <c r="F102" s="143">
        <f t="shared" si="20"/>
        <v>-0.99681434563331017</v>
      </c>
      <c r="G102" s="142">
        <v>63772</v>
      </c>
      <c r="H102" s="143">
        <f t="shared" si="20"/>
        <v>66.987206823027719</v>
      </c>
      <c r="I102" s="142">
        <v>280479</v>
      </c>
      <c r="J102" s="143">
        <f t="shared" si="20"/>
        <v>3.3981527943297998</v>
      </c>
      <c r="K102" s="142"/>
      <c r="L102" s="143"/>
      <c r="M102" s="143"/>
    </row>
    <row r="103" spans="2:13" x14ac:dyDescent="0.25">
      <c r="B103" s="141" t="s">
        <v>151</v>
      </c>
      <c r="C103" s="142">
        <v>304838</v>
      </c>
      <c r="D103" s="143">
        <v>-2.2444418077392947E-2</v>
      </c>
      <c r="E103" s="142">
        <v>50125</v>
      </c>
      <c r="F103" s="143">
        <f t="shared" si="20"/>
        <v>-0.83556840026505885</v>
      </c>
      <c r="G103" s="142">
        <v>113577</v>
      </c>
      <c r="H103" s="143">
        <f t="shared" si="20"/>
        <v>1.2658753117206984</v>
      </c>
      <c r="I103" s="142">
        <v>319984</v>
      </c>
      <c r="J103" s="143">
        <f t="shared" si="20"/>
        <v>1.8173309737006611</v>
      </c>
      <c r="K103" s="142"/>
      <c r="L103" s="143"/>
      <c r="M103" s="143"/>
    </row>
    <row r="104" spans="2:13" x14ac:dyDescent="0.25">
      <c r="B104" s="141" t="s">
        <v>153</v>
      </c>
      <c r="C104" s="142">
        <v>306793</v>
      </c>
      <c r="D104" s="143">
        <v>-2.3365899157363312E-2</v>
      </c>
      <c r="E104" s="142">
        <v>60307</v>
      </c>
      <c r="F104" s="143">
        <f t="shared" si="20"/>
        <v>-0.80342771836384796</v>
      </c>
      <c r="G104" s="142">
        <v>161594</v>
      </c>
      <c r="H104" s="143">
        <f t="shared" si="20"/>
        <v>1.6795231067703584</v>
      </c>
      <c r="I104" s="142">
        <v>318973</v>
      </c>
      <c r="J104" s="143">
        <f t="shared" si="20"/>
        <v>0.97391611074668605</v>
      </c>
      <c r="K104" s="142"/>
      <c r="L104" s="143"/>
      <c r="M104" s="143"/>
    </row>
    <row r="105" spans="2:13" x14ac:dyDescent="0.25">
      <c r="B105" s="141" t="s">
        <v>155</v>
      </c>
      <c r="C105" s="142">
        <v>286767</v>
      </c>
      <c r="D105" s="143">
        <v>-4.4794563895874662E-2</v>
      </c>
      <c r="E105" s="142">
        <v>36682</v>
      </c>
      <c r="F105" s="143">
        <f t="shared" si="20"/>
        <v>-0.87208430537683901</v>
      </c>
      <c r="G105" s="142">
        <v>182655</v>
      </c>
      <c r="H105" s="143">
        <f t="shared" si="20"/>
        <v>3.979417698053541</v>
      </c>
      <c r="I105" s="142">
        <v>294872</v>
      </c>
      <c r="J105" s="143">
        <f t="shared" si="20"/>
        <v>0.61436588103254763</v>
      </c>
      <c r="K105" s="142"/>
      <c r="L105" s="143"/>
      <c r="M105" s="143"/>
    </row>
    <row r="106" spans="2:13" x14ac:dyDescent="0.25">
      <c r="B106" s="141" t="s">
        <v>157</v>
      </c>
      <c r="C106" s="142">
        <v>334069</v>
      </c>
      <c r="D106" s="143">
        <v>-6.7330939791058309E-2</v>
      </c>
      <c r="E106" s="142">
        <v>43678</v>
      </c>
      <c r="F106" s="143">
        <f t="shared" si="20"/>
        <v>-0.86925455519668093</v>
      </c>
      <c r="G106" s="142">
        <v>286868</v>
      </c>
      <c r="H106" s="143">
        <f t="shared" si="20"/>
        <v>5.5677915655478731</v>
      </c>
      <c r="I106" s="142">
        <v>351670</v>
      </c>
      <c r="J106" s="143">
        <f t="shared" si="20"/>
        <v>0.22589483664960897</v>
      </c>
      <c r="K106" s="142"/>
      <c r="L106" s="143"/>
      <c r="M106" s="143"/>
    </row>
    <row r="107" spans="2:13" x14ac:dyDescent="0.25">
      <c r="B107" s="141" t="s">
        <v>159</v>
      </c>
      <c r="C107" s="142">
        <v>326021</v>
      </c>
      <c r="D107" s="143">
        <v>-1.455701750408811E-2</v>
      </c>
      <c r="E107" s="142">
        <v>47876</v>
      </c>
      <c r="F107" s="143">
        <f t="shared" si="20"/>
        <v>-0.85315056392072908</v>
      </c>
      <c r="G107" s="142">
        <v>289574</v>
      </c>
      <c r="H107" s="143">
        <f t="shared" si="20"/>
        <v>5.0484167432534051</v>
      </c>
      <c r="I107" s="142">
        <v>344565</v>
      </c>
      <c r="J107" s="143">
        <f t="shared" si="20"/>
        <v>0.18990309903513447</v>
      </c>
      <c r="K107" s="142"/>
      <c r="L107" s="143"/>
      <c r="M107" s="143"/>
    </row>
    <row r="108" spans="2:13" x14ac:dyDescent="0.25">
      <c r="B108" s="141" t="s">
        <v>161</v>
      </c>
      <c r="C108" s="142">
        <v>327138</v>
      </c>
      <c r="D108" s="143">
        <v>-3.4911438112882442E-2</v>
      </c>
      <c r="E108" s="142">
        <v>61244</v>
      </c>
      <c r="F108" s="143">
        <f t="shared" si="20"/>
        <v>-0.8127884868159615</v>
      </c>
      <c r="G108" s="142">
        <v>253241</v>
      </c>
      <c r="H108" s="143">
        <f t="shared" si="20"/>
        <v>3.1349519952974987</v>
      </c>
      <c r="I108" s="142">
        <v>354665</v>
      </c>
      <c r="J108" s="143">
        <f t="shared" si="20"/>
        <v>0.40050386785710046</v>
      </c>
      <c r="K108" s="142"/>
      <c r="L108" s="143"/>
      <c r="M108" s="143"/>
    </row>
    <row r="109" spans="2:13" ht="15.75" x14ac:dyDescent="0.25">
      <c r="B109" s="144" t="s">
        <v>121</v>
      </c>
      <c r="C109" s="145">
        <v>3784016</v>
      </c>
      <c r="D109" s="146">
        <v>-1.5543882388170172E-2</v>
      </c>
      <c r="E109" s="145">
        <v>1108620</v>
      </c>
      <c r="F109" s="146">
        <f t="shared" si="20"/>
        <v>-0.70702555168899917</v>
      </c>
      <c r="G109" s="145">
        <v>1535137</v>
      </c>
      <c r="H109" s="146">
        <f t="shared" si="20"/>
        <v>0.38472785986181024</v>
      </c>
      <c r="I109" s="145">
        <v>3740902</v>
      </c>
      <c r="J109" s="146">
        <f t="shared" si="20"/>
        <v>1.436852215795724</v>
      </c>
      <c r="K109" s="145">
        <v>1723216</v>
      </c>
      <c r="L109" s="146">
        <v>0.16773260581123184</v>
      </c>
      <c r="M109" s="146">
        <v>7.4361028588885603E-2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">
        <v>179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50" t="str">
        <f>C116</f>
        <v>Reino Unido</v>
      </c>
      <c r="C116" s="317" t="s">
        <v>182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f>2019</f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",RIGHT(2019,2),"/",RIGHT(2018,2))</f>
        <v>var 19/18</v>
      </c>
      <c r="E118" s="139" t="s">
        <v>135</v>
      </c>
      <c r="F118" s="138" t="str">
        <f>CONCATENATE("var ",RIGHT(E117,2),"/",RIGHT(E117-1,2))</f>
        <v>var 20/19</v>
      </c>
      <c r="G118" s="139" t="s">
        <v>135</v>
      </c>
      <c r="H118" s="138" t="str">
        <f>CONCATENATE("var ",RIGHT(G117,2),"/",RIGHT(G117-1,2))</f>
        <v>var 21/20</v>
      </c>
      <c r="I118" s="139" t="s">
        <v>135</v>
      </c>
      <c r="J118" s="138" t="str">
        <f>CONCATENATE("var ",RIGHT(I117,2),"/",RIGHT(I117-1,2))</f>
        <v>var 22/21</v>
      </c>
      <c r="K118" s="139" t="s">
        <v>135</v>
      </c>
      <c r="L118" s="138" t="str">
        <f>CONCATENATE("var ",RIGHT(K117,2),"/",RIGHT(K117-1,2))</f>
        <v>var 23/22</v>
      </c>
      <c r="M118" s="138" t="str">
        <f>CONCATENATE("var ",RIGHT(K117,2),"/",RIGHT(2019,2))</f>
        <v>var 23/19</v>
      </c>
    </row>
    <row r="119" spans="1:14" x14ac:dyDescent="0.25">
      <c r="B119" s="141" t="s">
        <v>139</v>
      </c>
      <c r="C119" s="142">
        <v>128075</v>
      </c>
      <c r="D119" s="143">
        <v>7.9890387858347456E-2</v>
      </c>
      <c r="E119" s="142">
        <v>129038</v>
      </c>
      <c r="F119" s="143">
        <f t="shared" ref="F119:J131" si="23">IFERROR(E119/C119-1,"-")</f>
        <v>7.5190318172946302E-3</v>
      </c>
      <c r="G119" s="142">
        <v>2315</v>
      </c>
      <c r="H119" s="143">
        <f t="shared" si="23"/>
        <v>-0.98205954835009845</v>
      </c>
      <c r="I119" s="142">
        <v>74810</v>
      </c>
      <c r="J119" s="143">
        <f t="shared" si="23"/>
        <v>31.31533477321814</v>
      </c>
      <c r="K119" s="142">
        <v>128763</v>
      </c>
      <c r="L119" s="143">
        <f t="shared" ref="L119:L123" si="24">IFERROR(K119/I119-1,"-")</f>
        <v>0.72120037428151318</v>
      </c>
      <c r="M119" s="143">
        <f>K119/C119-1</f>
        <v>5.3718524302166504E-3</v>
      </c>
    </row>
    <row r="120" spans="1:14" x14ac:dyDescent="0.25">
      <c r="B120" s="141" t="s">
        <v>141</v>
      </c>
      <c r="C120" s="142">
        <v>129132</v>
      </c>
      <c r="D120" s="143">
        <v>4.5383158201512286E-2</v>
      </c>
      <c r="E120" s="142">
        <v>140719</v>
      </c>
      <c r="F120" s="143">
        <f t="shared" si="23"/>
        <v>8.9729888795960777E-2</v>
      </c>
      <c r="G120" s="142">
        <v>1204</v>
      </c>
      <c r="H120" s="143">
        <f t="shared" si="23"/>
        <v>-0.99144394147201165</v>
      </c>
      <c r="I120" s="142">
        <v>114746</v>
      </c>
      <c r="J120" s="143">
        <f t="shared" si="23"/>
        <v>94.303986710963457</v>
      </c>
      <c r="K120" s="142">
        <v>141638</v>
      </c>
      <c r="L120" s="143">
        <f t="shared" si="24"/>
        <v>0.23436111062694986</v>
      </c>
      <c r="M120" s="143">
        <f>IFERROR(K120/C120-1,"-")</f>
        <v>9.6846637549174552E-2</v>
      </c>
    </row>
    <row r="121" spans="1:14" x14ac:dyDescent="0.25">
      <c r="B121" s="141" t="s">
        <v>143</v>
      </c>
      <c r="C121" s="142">
        <v>151655</v>
      </c>
      <c r="D121" s="143">
        <v>2.9523576772161331E-2</v>
      </c>
      <c r="E121" s="142">
        <v>58683</v>
      </c>
      <c r="F121" s="143">
        <f t="shared" si="23"/>
        <v>-0.61304935544492434</v>
      </c>
      <c r="G121" s="142">
        <v>1399</v>
      </c>
      <c r="H121" s="143">
        <f t="shared" si="23"/>
        <v>-0.97616004635073195</v>
      </c>
      <c r="I121" s="142">
        <v>142665</v>
      </c>
      <c r="J121" s="143">
        <f t="shared" si="23"/>
        <v>100.97641172265904</v>
      </c>
      <c r="K121" s="142">
        <v>166069</v>
      </c>
      <c r="L121" s="143">
        <f t="shared" si="24"/>
        <v>0.16404864542810071</v>
      </c>
      <c r="M121" s="143">
        <f t="shared" ref="M121:M123" si="25">IFERROR(K121/C121-1,"-")</f>
        <v>9.5044673766113918E-2</v>
      </c>
    </row>
    <row r="122" spans="1:14" x14ac:dyDescent="0.25">
      <c r="B122" s="141" t="s">
        <v>145</v>
      </c>
      <c r="C122" s="142">
        <v>144751</v>
      </c>
      <c r="D122" s="143">
        <v>7.2809741563956809E-2</v>
      </c>
      <c r="E122" s="142">
        <v>0</v>
      </c>
      <c r="F122" s="143">
        <f t="shared" si="23"/>
        <v>-1</v>
      </c>
      <c r="G122" s="142">
        <v>1761</v>
      </c>
      <c r="H122" s="143" t="str">
        <f t="shared" si="23"/>
        <v>-</v>
      </c>
      <c r="I122" s="142">
        <v>150506</v>
      </c>
      <c r="J122" s="143">
        <f t="shared" si="23"/>
        <v>84.466212379329932</v>
      </c>
      <c r="K122" s="142">
        <v>154996</v>
      </c>
      <c r="L122" s="143">
        <f t="shared" si="24"/>
        <v>2.9832697699759381E-2</v>
      </c>
      <c r="M122" s="143">
        <f t="shared" si="25"/>
        <v>7.0776713114244494E-2</v>
      </c>
    </row>
    <row r="123" spans="1:14" x14ac:dyDescent="0.25">
      <c r="B123" s="141" t="s">
        <v>147</v>
      </c>
      <c r="C123" s="142">
        <v>154757</v>
      </c>
      <c r="D123" s="143">
        <v>0.10199097084751552</v>
      </c>
      <c r="E123" s="142">
        <v>34</v>
      </c>
      <c r="F123" s="143">
        <f t="shared" si="23"/>
        <v>-0.99978030072953084</v>
      </c>
      <c r="G123" s="142">
        <v>1936</v>
      </c>
      <c r="H123" s="143">
        <f t="shared" si="23"/>
        <v>55.941176470588232</v>
      </c>
      <c r="I123" s="142">
        <v>147202</v>
      </c>
      <c r="J123" s="143">
        <f t="shared" si="23"/>
        <v>75.034090909090907</v>
      </c>
      <c r="K123" s="142">
        <v>164089</v>
      </c>
      <c r="L123" s="143">
        <f t="shared" si="24"/>
        <v>0.11471990869689264</v>
      </c>
      <c r="M123" s="143">
        <f t="shared" si="25"/>
        <v>6.0300988000542732E-2</v>
      </c>
    </row>
    <row r="124" spans="1:14" x14ac:dyDescent="0.25">
      <c r="B124" s="141" t="s">
        <v>149</v>
      </c>
      <c r="C124" s="142">
        <v>155153</v>
      </c>
      <c r="D124" s="143">
        <v>1.6230555100704036E-2</v>
      </c>
      <c r="E124" s="142">
        <v>122</v>
      </c>
      <c r="F124" s="143">
        <f t="shared" si="23"/>
        <v>-0.9992136794003339</v>
      </c>
      <c r="G124" s="142">
        <v>5286</v>
      </c>
      <c r="H124" s="143">
        <f t="shared" si="23"/>
        <v>42.327868852459019</v>
      </c>
      <c r="I124" s="142">
        <v>147240</v>
      </c>
      <c r="J124" s="143">
        <f t="shared" si="23"/>
        <v>26.854710556186152</v>
      </c>
      <c r="K124" s="142"/>
      <c r="L124" s="143"/>
      <c r="M124" s="143"/>
    </row>
    <row r="125" spans="1:14" x14ac:dyDescent="0.25">
      <c r="B125" s="141" t="s">
        <v>151</v>
      </c>
      <c r="C125" s="142">
        <v>149779</v>
      </c>
      <c r="D125" s="143">
        <v>1.3197770381795149E-2</v>
      </c>
      <c r="E125" s="142">
        <v>18443</v>
      </c>
      <c r="F125" s="143">
        <f t="shared" si="23"/>
        <v>-0.8768652481322482</v>
      </c>
      <c r="G125" s="142">
        <v>17629</v>
      </c>
      <c r="H125" s="143">
        <f t="shared" si="23"/>
        <v>-4.4135986553163753E-2</v>
      </c>
      <c r="I125" s="142">
        <v>165818</v>
      </c>
      <c r="J125" s="143">
        <f t="shared" si="23"/>
        <v>8.4059787849566057</v>
      </c>
      <c r="K125" s="142"/>
      <c r="L125" s="143"/>
      <c r="M125" s="143"/>
    </row>
    <row r="126" spans="1:14" x14ac:dyDescent="0.25">
      <c r="B126" s="141" t="s">
        <v>153</v>
      </c>
      <c r="C126" s="142">
        <v>150740</v>
      </c>
      <c r="D126" s="143">
        <v>1.5672375921409021E-2</v>
      </c>
      <c r="E126" s="142">
        <v>11293</v>
      </c>
      <c r="F126" s="143">
        <f t="shared" si="23"/>
        <v>-0.92508292424041394</v>
      </c>
      <c r="G126" s="142">
        <v>47855</v>
      </c>
      <c r="H126" s="143">
        <f t="shared" si="23"/>
        <v>3.2375808022668906</v>
      </c>
      <c r="I126" s="142">
        <v>165250</v>
      </c>
      <c r="J126" s="143">
        <f t="shared" si="23"/>
        <v>2.4531396928220666</v>
      </c>
      <c r="K126" s="142"/>
      <c r="L126" s="143"/>
      <c r="M126" s="143"/>
    </row>
    <row r="127" spans="1:14" x14ac:dyDescent="0.25">
      <c r="B127" s="141" t="s">
        <v>155</v>
      </c>
      <c r="C127" s="142">
        <v>143678</v>
      </c>
      <c r="D127" s="143">
        <v>-1.2725898440184125E-2</v>
      </c>
      <c r="E127" s="142">
        <v>10348</v>
      </c>
      <c r="F127" s="143">
        <f t="shared" si="23"/>
        <v>-0.92797783933518008</v>
      </c>
      <c r="G127" s="142">
        <v>64169</v>
      </c>
      <c r="H127" s="143">
        <f t="shared" si="23"/>
        <v>5.2011016621569386</v>
      </c>
      <c r="I127" s="142">
        <v>153817</v>
      </c>
      <c r="J127" s="143">
        <f t="shared" si="23"/>
        <v>1.3970608860976483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150840</v>
      </c>
      <c r="D128" s="143">
        <v>-7.3515591889883214E-2</v>
      </c>
      <c r="E128" s="142">
        <v>16332</v>
      </c>
      <c r="F128" s="143">
        <f t="shared" si="23"/>
        <v>-0.89172633253778844</v>
      </c>
      <c r="G128" s="142">
        <v>117761</v>
      </c>
      <c r="H128" s="143">
        <f t="shared" si="23"/>
        <v>6.2104457506735242</v>
      </c>
      <c r="I128" s="142">
        <v>169072</v>
      </c>
      <c r="J128" s="143">
        <f t="shared" si="23"/>
        <v>0.43572150372364371</v>
      </c>
      <c r="K128" s="142"/>
      <c r="L128" s="143"/>
      <c r="M128" s="143"/>
    </row>
    <row r="129" spans="2:14" x14ac:dyDescent="0.25">
      <c r="B129" s="141" t="s">
        <v>159</v>
      </c>
      <c r="C129" s="142">
        <v>128603</v>
      </c>
      <c r="D129" s="143">
        <v>-5.1775115207373323E-2</v>
      </c>
      <c r="E129" s="142">
        <v>22454</v>
      </c>
      <c r="F129" s="143">
        <f t="shared" si="23"/>
        <v>-0.82540065161776943</v>
      </c>
      <c r="G129" s="142">
        <v>106597</v>
      </c>
      <c r="H129" s="143">
        <f t="shared" si="23"/>
        <v>3.7473501380600336</v>
      </c>
      <c r="I129" s="142">
        <v>141650</v>
      </c>
      <c r="J129" s="143">
        <f t="shared" si="23"/>
        <v>0.32883664643470256</v>
      </c>
      <c r="K129" s="142"/>
      <c r="L129" s="143"/>
      <c r="M129" s="143"/>
    </row>
    <row r="130" spans="2:14" x14ac:dyDescent="0.25">
      <c r="B130" s="141" t="s">
        <v>161</v>
      </c>
      <c r="C130" s="142">
        <v>133916</v>
      </c>
      <c r="D130" s="143">
        <v>-4.6306275503756877E-3</v>
      </c>
      <c r="E130" s="142">
        <v>28660</v>
      </c>
      <c r="F130" s="143">
        <f t="shared" si="23"/>
        <v>-0.78598524448161533</v>
      </c>
      <c r="G130" s="142">
        <v>78133</v>
      </c>
      <c r="H130" s="143">
        <f t="shared" si="23"/>
        <v>1.7262037683182134</v>
      </c>
      <c r="I130" s="142">
        <v>149677</v>
      </c>
      <c r="J130" s="143">
        <f t="shared" si="23"/>
        <v>0.91566943544980983</v>
      </c>
      <c r="K130" s="142"/>
      <c r="L130" s="143"/>
      <c r="M130" s="143"/>
    </row>
    <row r="131" spans="2:14" ht="15.75" x14ac:dyDescent="0.25">
      <c r="B131" s="144" t="s">
        <v>121</v>
      </c>
      <c r="C131" s="145">
        <v>1721079</v>
      </c>
      <c r="D131" s="146">
        <v>1.705813629844477E-2</v>
      </c>
      <c r="E131" s="145">
        <v>436137</v>
      </c>
      <c r="F131" s="146">
        <f t="shared" si="23"/>
        <v>-0.74659094672586201</v>
      </c>
      <c r="G131" s="145">
        <v>446045</v>
      </c>
      <c r="H131" s="146">
        <f t="shared" si="23"/>
        <v>2.2717632303611124E-2</v>
      </c>
      <c r="I131" s="145">
        <v>1722453</v>
      </c>
      <c r="J131" s="146">
        <f t="shared" si="23"/>
        <v>2.8616126175610086</v>
      </c>
      <c r="K131" s="145">
        <v>755555</v>
      </c>
      <c r="L131" s="146">
        <v>0.19942882451831867</v>
      </c>
      <c r="M131" s="146">
        <v>6.6610669565340119E-2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0"/>
      <c r="K134" s="140"/>
      <c r="L134" s="151"/>
    </row>
    <row r="136" spans="2:14" ht="48.75" customHeight="1" thickBot="1" x14ac:dyDescent="0.3">
      <c r="B136" s="307" t="s">
        <v>183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50" t="str">
        <f>C138</f>
        <v>Alemania</v>
      </c>
      <c r="C138" s="317" t="s">
        <v>186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f>2019</f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",RIGHT(2019,2),"/",RIGHT(2018,2))</f>
        <v>var 19/18</v>
      </c>
      <c r="E140" s="139" t="s">
        <v>135</v>
      </c>
      <c r="F140" s="138" t="str">
        <f>CONCATENATE("var ",RIGHT(E139,2),"/",RIGHT(E139-1,2))</f>
        <v>var 20/19</v>
      </c>
      <c r="G140" s="139" t="s">
        <v>135</v>
      </c>
      <c r="H140" s="138" t="str">
        <f>CONCATENATE("var ",RIGHT(G139,2),"/",RIGHT(G139-1,2))</f>
        <v>var 21/20</v>
      </c>
      <c r="I140" s="139" t="s">
        <v>135</v>
      </c>
      <c r="J140" s="138" t="str">
        <f>CONCATENATE("var ",RIGHT(I139,2),"/",RIGHT(I139-1,2))</f>
        <v>var 22/21</v>
      </c>
      <c r="K140" s="139" t="s">
        <v>135</v>
      </c>
      <c r="L140" s="138" t="str">
        <f>CONCATENATE("var ",RIGHT(K139,2),"/",RIGHT(K139-1,2))</f>
        <v>var 23/22</v>
      </c>
      <c r="M140" s="138" t="str">
        <f>CONCATENATE("var ",RIGHT(K139,2),"/",RIGHT(2019,2))</f>
        <v>var 23/19</v>
      </c>
    </row>
    <row r="141" spans="2:14" x14ac:dyDescent="0.25">
      <c r="B141" s="141" t="s">
        <v>139</v>
      </c>
      <c r="C141" s="142">
        <v>46156</v>
      </c>
      <c r="D141" s="143">
        <v>-2.8131053651141213E-2</v>
      </c>
      <c r="E141" s="142">
        <v>41945</v>
      </c>
      <c r="F141" s="143">
        <f t="shared" ref="F141:J153" si="26">IFERROR(E141/C141-1,"-")</f>
        <v>-9.1234075743132026E-2</v>
      </c>
      <c r="G141" s="142">
        <v>3897</v>
      </c>
      <c r="H141" s="143">
        <f t="shared" si="26"/>
        <v>-0.9070926212897843</v>
      </c>
      <c r="I141" s="142">
        <v>25126</v>
      </c>
      <c r="J141" s="143">
        <f t="shared" si="26"/>
        <v>5.447523736207339</v>
      </c>
      <c r="K141" s="142">
        <v>38646</v>
      </c>
      <c r="L141" s="143">
        <f t="shared" ref="L141:L145" si="27">IFERROR(K141/I141-1,"-")</f>
        <v>0.53808803629706281</v>
      </c>
      <c r="M141" s="143">
        <f>K141/C141-1</f>
        <v>-0.16270907357656639</v>
      </c>
    </row>
    <row r="142" spans="2:14" x14ac:dyDescent="0.25">
      <c r="B142" s="141" t="s">
        <v>141</v>
      </c>
      <c r="C142" s="142">
        <v>41247</v>
      </c>
      <c r="D142" s="143">
        <v>-0.11245239171131627</v>
      </c>
      <c r="E142" s="142">
        <v>39803</v>
      </c>
      <c r="F142" s="143">
        <f t="shared" si="26"/>
        <v>-3.5008606686546928E-2</v>
      </c>
      <c r="G142" s="142">
        <v>4104</v>
      </c>
      <c r="H142" s="143">
        <f t="shared" si="26"/>
        <v>-0.8968921940557244</v>
      </c>
      <c r="I142" s="142">
        <v>29208</v>
      </c>
      <c r="J142" s="143">
        <f t="shared" si="26"/>
        <v>6.1169590643274852</v>
      </c>
      <c r="K142" s="142">
        <v>38948</v>
      </c>
      <c r="L142" s="143">
        <f t="shared" si="27"/>
        <v>0.33347028211448926</v>
      </c>
      <c r="M142" s="143">
        <f>IFERROR(K142/C142-1,"-")</f>
        <v>-5.573738696147601E-2</v>
      </c>
    </row>
    <row r="143" spans="2:14" x14ac:dyDescent="0.25">
      <c r="B143" s="141" t="s">
        <v>143</v>
      </c>
      <c r="C143" s="142">
        <v>49455</v>
      </c>
      <c r="D143" s="143">
        <v>-0.14354738154613467</v>
      </c>
      <c r="E143" s="142">
        <v>19981</v>
      </c>
      <c r="F143" s="143">
        <f t="shared" si="26"/>
        <v>-0.5959761399251845</v>
      </c>
      <c r="G143" s="142">
        <v>6502</v>
      </c>
      <c r="H143" s="143">
        <f t="shared" si="26"/>
        <v>-0.6745908613182523</v>
      </c>
      <c r="I143" s="142">
        <v>39043</v>
      </c>
      <c r="J143" s="143">
        <f t="shared" si="26"/>
        <v>5.0047677637649954</v>
      </c>
      <c r="K143" s="142">
        <v>43295</v>
      </c>
      <c r="L143" s="143">
        <f t="shared" si="27"/>
        <v>0.10890556565837661</v>
      </c>
      <c r="M143" s="143">
        <f t="shared" ref="M143:M145" si="28">IFERROR(K143/C143-1,"-")</f>
        <v>-0.1245576786978061</v>
      </c>
    </row>
    <row r="144" spans="2:14" x14ac:dyDescent="0.25">
      <c r="B144" s="141" t="s">
        <v>145</v>
      </c>
      <c r="C144" s="142">
        <v>39970</v>
      </c>
      <c r="D144" s="143">
        <v>-7.1609411655401467E-2</v>
      </c>
      <c r="E144" s="142">
        <v>0</v>
      </c>
      <c r="F144" s="143">
        <f t="shared" si="26"/>
        <v>-1</v>
      </c>
      <c r="G144" s="142">
        <v>4409</v>
      </c>
      <c r="H144" s="143" t="str">
        <f t="shared" si="26"/>
        <v>-</v>
      </c>
      <c r="I144" s="142">
        <v>37005</v>
      </c>
      <c r="J144" s="143">
        <f t="shared" si="26"/>
        <v>7.3930596507144486</v>
      </c>
      <c r="K144" s="142">
        <v>38212</v>
      </c>
      <c r="L144" s="143">
        <f t="shared" si="27"/>
        <v>3.2617213890014929E-2</v>
      </c>
      <c r="M144" s="143">
        <f t="shared" si="28"/>
        <v>-4.3982987240430371E-2</v>
      </c>
    </row>
    <row r="145" spans="1:14" x14ac:dyDescent="0.25">
      <c r="B145" s="141" t="s">
        <v>147</v>
      </c>
      <c r="C145" s="142">
        <v>36076</v>
      </c>
      <c r="D145" s="143">
        <v>-0.20360272853705375</v>
      </c>
      <c r="E145" s="142">
        <v>99</v>
      </c>
      <c r="F145" s="143">
        <f t="shared" si="26"/>
        <v>-0.99725579332520231</v>
      </c>
      <c r="G145" s="142">
        <v>7062</v>
      </c>
      <c r="H145" s="143">
        <f t="shared" si="26"/>
        <v>70.333333333333329</v>
      </c>
      <c r="I145" s="142">
        <v>25721</v>
      </c>
      <c r="J145" s="143">
        <f t="shared" si="26"/>
        <v>2.6421693571226283</v>
      </c>
      <c r="K145" s="142">
        <v>28051</v>
      </c>
      <c r="L145" s="143">
        <f t="shared" si="27"/>
        <v>9.0587457719373266E-2</v>
      </c>
      <c r="M145" s="143">
        <f t="shared" si="28"/>
        <v>-0.22244705621465799</v>
      </c>
    </row>
    <row r="146" spans="1:14" x14ac:dyDescent="0.25">
      <c r="B146" s="141" t="s">
        <v>149</v>
      </c>
      <c r="C146" s="142">
        <v>37315</v>
      </c>
      <c r="D146" s="143">
        <v>-0.1883455866359246</v>
      </c>
      <c r="E146" s="142">
        <v>152</v>
      </c>
      <c r="F146" s="143">
        <f t="shared" si="26"/>
        <v>-0.9959265710840145</v>
      </c>
      <c r="G146" s="142">
        <v>11388</v>
      </c>
      <c r="H146" s="143">
        <f t="shared" si="26"/>
        <v>73.921052631578945</v>
      </c>
      <c r="I146" s="142">
        <v>28586</v>
      </c>
      <c r="J146" s="143">
        <f t="shared" si="26"/>
        <v>1.5101861608710925</v>
      </c>
      <c r="K146" s="142"/>
      <c r="L146" s="143"/>
      <c r="M146" s="143"/>
    </row>
    <row r="147" spans="1:14" x14ac:dyDescent="0.25">
      <c r="B147" s="141" t="s">
        <v>151</v>
      </c>
      <c r="C147" s="142">
        <v>36928</v>
      </c>
      <c r="D147" s="143">
        <v>-0.19873283138412134</v>
      </c>
      <c r="E147" s="142">
        <v>7854</v>
      </c>
      <c r="F147" s="143">
        <f t="shared" si="26"/>
        <v>-0.7873158578856152</v>
      </c>
      <c r="G147" s="142">
        <v>18480</v>
      </c>
      <c r="H147" s="143">
        <f t="shared" si="26"/>
        <v>1.3529411764705883</v>
      </c>
      <c r="I147" s="142">
        <v>26193</v>
      </c>
      <c r="J147" s="143">
        <f t="shared" si="26"/>
        <v>0.41737012987012978</v>
      </c>
      <c r="K147" s="142"/>
      <c r="L147" s="143"/>
      <c r="M147" s="143"/>
    </row>
    <row r="148" spans="1:14" x14ac:dyDescent="0.25">
      <c r="B148" s="141" t="s">
        <v>153</v>
      </c>
      <c r="C148" s="142">
        <v>35965</v>
      </c>
      <c r="D148" s="143">
        <v>-0.21134574479749135</v>
      </c>
      <c r="E148" s="142">
        <v>10265</v>
      </c>
      <c r="F148" s="143">
        <f t="shared" si="26"/>
        <v>-0.71458362296677325</v>
      </c>
      <c r="G148" s="142">
        <v>19715</v>
      </c>
      <c r="H148" s="143">
        <f t="shared" si="26"/>
        <v>0.92060399415489536</v>
      </c>
      <c r="I148" s="142">
        <v>27366</v>
      </c>
      <c r="J148" s="143">
        <f t="shared" si="26"/>
        <v>0.38808014202383978</v>
      </c>
      <c r="K148" s="142"/>
      <c r="L148" s="143"/>
      <c r="M148" s="143"/>
    </row>
    <row r="149" spans="1:14" x14ac:dyDescent="0.25">
      <c r="B149" s="141" t="s">
        <v>155</v>
      </c>
      <c r="C149" s="142">
        <v>39092</v>
      </c>
      <c r="D149" s="143">
        <v>-0.18332045041469069</v>
      </c>
      <c r="E149" s="142">
        <v>1689</v>
      </c>
      <c r="F149" s="143">
        <f t="shared" si="26"/>
        <v>-0.9567942289982605</v>
      </c>
      <c r="G149" s="142">
        <v>29438</v>
      </c>
      <c r="H149" s="143">
        <f t="shared" si="26"/>
        <v>16.429248075784489</v>
      </c>
      <c r="I149" s="142">
        <v>28674</v>
      </c>
      <c r="J149" s="143">
        <f t="shared" si="26"/>
        <v>-2.59528500577485E-2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41544</v>
      </c>
      <c r="D150" s="143">
        <v>-0.20083102493074789</v>
      </c>
      <c r="E150" s="142">
        <v>2290</v>
      </c>
      <c r="F150" s="143">
        <f t="shared" si="26"/>
        <v>-0.94487772000770265</v>
      </c>
      <c r="G150" s="142">
        <v>38530</v>
      </c>
      <c r="H150" s="143">
        <f t="shared" si="26"/>
        <v>15.825327510917031</v>
      </c>
      <c r="I150" s="142">
        <v>33330</v>
      </c>
      <c r="J150" s="143">
        <f t="shared" si="26"/>
        <v>-0.13495977160654038</v>
      </c>
      <c r="K150" s="142"/>
      <c r="L150" s="143"/>
      <c r="M150" s="143"/>
    </row>
    <row r="151" spans="1:14" x14ac:dyDescent="0.25">
      <c r="B151" s="141" t="s">
        <v>159</v>
      </c>
      <c r="C151" s="142">
        <v>47732</v>
      </c>
      <c r="D151" s="143">
        <v>-0.13685352622061486</v>
      </c>
      <c r="E151" s="142">
        <v>7794</v>
      </c>
      <c r="F151" s="143">
        <f t="shared" si="26"/>
        <v>-0.83671331601441379</v>
      </c>
      <c r="G151" s="142">
        <v>43787</v>
      </c>
      <c r="H151" s="143">
        <f t="shared" si="26"/>
        <v>4.6180395175776239</v>
      </c>
      <c r="I151" s="142">
        <v>45958</v>
      </c>
      <c r="J151" s="143">
        <f t="shared" si="26"/>
        <v>4.9580925845570611E-2</v>
      </c>
      <c r="K151" s="142"/>
      <c r="L151" s="143"/>
      <c r="M151" s="143"/>
    </row>
    <row r="152" spans="1:14" x14ac:dyDescent="0.25">
      <c r="B152" s="141" t="s">
        <v>161</v>
      </c>
      <c r="C152" s="142">
        <v>39560</v>
      </c>
      <c r="D152" s="143">
        <v>-0.17548978741142141</v>
      </c>
      <c r="E152" s="142">
        <v>6941</v>
      </c>
      <c r="F152" s="143">
        <f t="shared" si="26"/>
        <v>-0.82454499494438827</v>
      </c>
      <c r="G152" s="142">
        <v>35189</v>
      </c>
      <c r="H152" s="143">
        <f t="shared" si="26"/>
        <v>4.0697305863708397</v>
      </c>
      <c r="I152" s="142">
        <v>39499</v>
      </c>
      <c r="J152" s="143">
        <f t="shared" si="26"/>
        <v>0.12248145727357973</v>
      </c>
      <c r="K152" s="142"/>
      <c r="L152" s="143"/>
      <c r="M152" s="143"/>
    </row>
    <row r="153" spans="1:14" ht="15.75" x14ac:dyDescent="0.25">
      <c r="B153" s="144" t="s">
        <v>121</v>
      </c>
      <c r="C153" s="145">
        <v>491040</v>
      </c>
      <c r="D153" s="146">
        <v>-0.15462696434228107</v>
      </c>
      <c r="E153" s="145">
        <v>138922</v>
      </c>
      <c r="F153" s="146">
        <f t="shared" si="26"/>
        <v>-0.71708618442489414</v>
      </c>
      <c r="G153" s="145">
        <v>222501</v>
      </c>
      <c r="H153" s="146">
        <f t="shared" si="26"/>
        <v>0.6016253725111933</v>
      </c>
      <c r="I153" s="145">
        <v>385709</v>
      </c>
      <c r="J153" s="146">
        <f t="shared" si="26"/>
        <v>0.73351580442335096</v>
      </c>
      <c r="K153" s="145">
        <v>187152</v>
      </c>
      <c r="L153" s="146">
        <v>0.19890072580283524</v>
      </c>
      <c r="M153" s="146">
        <v>-0.12095592379664077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">
        <v>187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tr">
        <f>C160</f>
        <v>Francia</v>
      </c>
      <c r="C160" s="317" t="s">
        <v>190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f>2019</f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",RIGHT(2019,2),"/",RIGHT(2018,2))</f>
        <v>var 19/18</v>
      </c>
      <c r="E162" s="139" t="s">
        <v>135</v>
      </c>
      <c r="F162" s="138" t="str">
        <f>CONCATENATE("var ",RIGHT(E161,2),"/",RIGHT(E161-1,2))</f>
        <v>var 20/19</v>
      </c>
      <c r="G162" s="139" t="s">
        <v>135</v>
      </c>
      <c r="H162" s="138" t="str">
        <f>CONCATENATE("var ",RIGHT(G161,2),"/",RIGHT(G161-1,2))</f>
        <v>var 21/20</v>
      </c>
      <c r="I162" s="139" t="s">
        <v>135</v>
      </c>
      <c r="J162" s="138" t="str">
        <f>CONCATENATE("var ",RIGHT(I161,2),"/",RIGHT(I161-1,2))</f>
        <v>var 22/21</v>
      </c>
      <c r="K162" s="139" t="s">
        <v>135</v>
      </c>
      <c r="L162" s="138" t="str">
        <f>CONCATENATE("var ",RIGHT(K161,2),"/",RIGHT(K161-1,2))</f>
        <v>var 23/22</v>
      </c>
      <c r="M162" s="138" t="str">
        <f>CONCATENATE("var ",RIGHT(K161,2),"/",RIGHT(2019,2))</f>
        <v>var 23/19</v>
      </c>
    </row>
    <row r="163" spans="2:13" x14ac:dyDescent="0.25">
      <c r="B163" s="141" t="s">
        <v>139</v>
      </c>
      <c r="C163" s="142">
        <v>12795</v>
      </c>
      <c r="D163" s="143">
        <v>0.10846400415836444</v>
      </c>
      <c r="E163" s="142">
        <v>14112</v>
      </c>
      <c r="F163" s="143">
        <f t="shared" ref="F163:J175" si="29">IFERROR(E163/C163-1,"-")</f>
        <v>0.10293083235638911</v>
      </c>
      <c r="G163" s="142">
        <v>4901</v>
      </c>
      <c r="H163" s="143">
        <f t="shared" si="29"/>
        <v>-0.65270691609977316</v>
      </c>
      <c r="I163" s="142">
        <v>11986</v>
      </c>
      <c r="J163" s="143">
        <f t="shared" si="29"/>
        <v>1.4456233421750664</v>
      </c>
      <c r="K163" s="142">
        <v>17335</v>
      </c>
      <c r="L163" s="143">
        <f t="shared" ref="L163:L167" si="30">IFERROR(K163/I163-1,"-")</f>
        <v>0.44627064909060565</v>
      </c>
      <c r="M163" s="143">
        <f>K163/C163-1</f>
        <v>0.35482610394685432</v>
      </c>
    </row>
    <row r="164" spans="2:13" x14ac:dyDescent="0.25">
      <c r="B164" s="141" t="s">
        <v>141</v>
      </c>
      <c r="C164" s="142">
        <v>15515</v>
      </c>
      <c r="D164" s="143">
        <v>9.8718221089157954E-2</v>
      </c>
      <c r="E164" s="142">
        <v>17655</v>
      </c>
      <c r="F164" s="143">
        <f t="shared" si="29"/>
        <v>0.13793103448275867</v>
      </c>
      <c r="G164" s="142">
        <v>7511</v>
      </c>
      <c r="H164" s="143">
        <f t="shared" si="29"/>
        <v>-0.57456811101670913</v>
      </c>
      <c r="I164" s="142">
        <v>18369</v>
      </c>
      <c r="J164" s="143">
        <f t="shared" si="29"/>
        <v>1.4456131007855144</v>
      </c>
      <c r="K164" s="142">
        <v>21509</v>
      </c>
      <c r="L164" s="143">
        <f t="shared" si="30"/>
        <v>0.170940170940171</v>
      </c>
      <c r="M164" s="143">
        <f>IFERROR(K164/C164-1,"-")</f>
        <v>0.38633580406058643</v>
      </c>
    </row>
    <row r="165" spans="2:13" x14ac:dyDescent="0.25">
      <c r="B165" s="141" t="s">
        <v>143</v>
      </c>
      <c r="C165" s="142">
        <v>13856</v>
      </c>
      <c r="D165" s="143">
        <v>-5.2516411378555783E-2</v>
      </c>
      <c r="E165" s="142">
        <v>5571</v>
      </c>
      <c r="F165" s="143">
        <f t="shared" si="29"/>
        <v>-0.59793591224018483</v>
      </c>
      <c r="G165" s="142">
        <v>7472</v>
      </c>
      <c r="H165" s="143">
        <f t="shared" si="29"/>
        <v>0.34123137677257231</v>
      </c>
      <c r="I165" s="142">
        <v>17053</v>
      </c>
      <c r="J165" s="143">
        <f t="shared" si="29"/>
        <v>1.2822537473233404</v>
      </c>
      <c r="K165" s="142">
        <v>19062</v>
      </c>
      <c r="L165" s="143">
        <f t="shared" si="30"/>
        <v>0.11780918313493216</v>
      </c>
      <c r="M165" s="143">
        <f t="shared" ref="M165:M167" si="31">IFERROR(K165/C165-1,"-")</f>
        <v>0.37572170900692847</v>
      </c>
    </row>
    <row r="166" spans="2:13" x14ac:dyDescent="0.25">
      <c r="B166" s="141" t="s">
        <v>145</v>
      </c>
      <c r="C166" s="142">
        <v>16651</v>
      </c>
      <c r="D166" s="143">
        <v>-0.13568647806903711</v>
      </c>
      <c r="E166" s="142">
        <v>0</v>
      </c>
      <c r="F166" s="143">
        <f t="shared" si="29"/>
        <v>-1</v>
      </c>
      <c r="G166" s="142">
        <v>5631</v>
      </c>
      <c r="H166" s="143" t="str">
        <f t="shared" si="29"/>
        <v>-</v>
      </c>
      <c r="I166" s="142">
        <v>19383</v>
      </c>
      <c r="J166" s="143">
        <f t="shared" si="29"/>
        <v>2.4421949920085244</v>
      </c>
      <c r="K166" s="142">
        <v>22867</v>
      </c>
      <c r="L166" s="143">
        <f t="shared" si="30"/>
        <v>0.17974513749161636</v>
      </c>
      <c r="M166" s="143">
        <f t="shared" si="31"/>
        <v>0.373310912257522</v>
      </c>
    </row>
    <row r="167" spans="2:13" x14ac:dyDescent="0.25">
      <c r="B167" s="141" t="s">
        <v>147</v>
      </c>
      <c r="C167" s="142">
        <v>13929</v>
      </c>
      <c r="D167" s="143">
        <v>-2.2526315789473728E-2</v>
      </c>
      <c r="E167" s="142">
        <v>3</v>
      </c>
      <c r="F167" s="143">
        <f t="shared" si="29"/>
        <v>-0.99978462201163043</v>
      </c>
      <c r="G167" s="142">
        <v>10680</v>
      </c>
      <c r="H167" s="143">
        <f t="shared" si="29"/>
        <v>3559</v>
      </c>
      <c r="I167" s="142">
        <v>17041</v>
      </c>
      <c r="J167" s="143">
        <f t="shared" si="29"/>
        <v>0.59559925093632948</v>
      </c>
      <c r="K167" s="142">
        <v>16337</v>
      </c>
      <c r="L167" s="143">
        <f t="shared" si="30"/>
        <v>-4.1312129569860967E-2</v>
      </c>
      <c r="M167" s="143">
        <f t="shared" si="31"/>
        <v>0.17287673199798981</v>
      </c>
    </row>
    <row r="168" spans="2:13" x14ac:dyDescent="0.25">
      <c r="B168" s="141" t="s">
        <v>149</v>
      </c>
      <c r="C168" s="142">
        <v>12088</v>
      </c>
      <c r="D168" s="143">
        <v>0.12091988130563802</v>
      </c>
      <c r="E168" s="142">
        <v>38</v>
      </c>
      <c r="F168" s="143">
        <f t="shared" si="29"/>
        <v>-0.99685638649900732</v>
      </c>
      <c r="G168" s="142">
        <v>7599</v>
      </c>
      <c r="H168" s="143">
        <f t="shared" si="29"/>
        <v>198.97368421052633</v>
      </c>
      <c r="I168" s="142">
        <v>11317</v>
      </c>
      <c r="J168" s="143">
        <f t="shared" si="29"/>
        <v>0.48927490459270961</v>
      </c>
      <c r="K168" s="142"/>
      <c r="L168" s="143"/>
      <c r="M168" s="143"/>
    </row>
    <row r="169" spans="2:13" x14ac:dyDescent="0.25">
      <c r="B169" s="141" t="s">
        <v>151</v>
      </c>
      <c r="C169" s="142">
        <v>13483</v>
      </c>
      <c r="D169" s="143">
        <v>2.4855579203405309E-2</v>
      </c>
      <c r="E169" s="142">
        <v>1663</v>
      </c>
      <c r="F169" s="143">
        <f t="shared" si="29"/>
        <v>-0.87665949714455238</v>
      </c>
      <c r="G169" s="142">
        <v>11943</v>
      </c>
      <c r="H169" s="143">
        <f t="shared" si="29"/>
        <v>6.1815995189416713</v>
      </c>
      <c r="I169" s="142">
        <v>15278</v>
      </c>
      <c r="J169" s="143">
        <f t="shared" si="29"/>
        <v>0.27924307125512859</v>
      </c>
      <c r="K169" s="142"/>
      <c r="L169" s="143"/>
      <c r="M169" s="143"/>
    </row>
    <row r="170" spans="2:13" x14ac:dyDescent="0.25">
      <c r="B170" s="141" t="s">
        <v>153</v>
      </c>
      <c r="C170" s="142">
        <v>17214</v>
      </c>
      <c r="D170" s="143">
        <v>0.13593770621618062</v>
      </c>
      <c r="E170" s="142">
        <v>5446</v>
      </c>
      <c r="F170" s="143">
        <f t="shared" si="29"/>
        <v>-0.68362960381085158</v>
      </c>
      <c r="G170" s="142">
        <v>15603</v>
      </c>
      <c r="H170" s="143">
        <f t="shared" si="29"/>
        <v>1.8650385604113109</v>
      </c>
      <c r="I170" s="142">
        <v>18573</v>
      </c>
      <c r="J170" s="143">
        <f t="shared" si="29"/>
        <v>0.19034800999807722</v>
      </c>
      <c r="K170" s="142"/>
      <c r="L170" s="143"/>
      <c r="M170" s="143"/>
    </row>
    <row r="171" spans="2:13" x14ac:dyDescent="0.25">
      <c r="B171" s="141" t="s">
        <v>155</v>
      </c>
      <c r="C171" s="142">
        <v>11862</v>
      </c>
      <c r="D171" s="143">
        <v>-3.1989554431206102E-2</v>
      </c>
      <c r="E171" s="142">
        <v>2195</v>
      </c>
      <c r="F171" s="143">
        <f t="shared" si="29"/>
        <v>-0.81495531950767153</v>
      </c>
      <c r="G171" s="142">
        <v>9908</v>
      </c>
      <c r="H171" s="143">
        <f t="shared" si="29"/>
        <v>3.5138952164009112</v>
      </c>
      <c r="I171" s="142">
        <v>14090</v>
      </c>
      <c r="J171" s="143">
        <f t="shared" si="29"/>
        <v>0.42208316511909572</v>
      </c>
      <c r="K171" s="142"/>
      <c r="L171" s="143"/>
      <c r="M171" s="143"/>
    </row>
    <row r="172" spans="2:13" x14ac:dyDescent="0.25">
      <c r="B172" s="141" t="s">
        <v>157</v>
      </c>
      <c r="C172" s="142">
        <v>15838</v>
      </c>
      <c r="D172" s="143">
        <v>1.2336209651645946E-2</v>
      </c>
      <c r="E172" s="142">
        <v>6072</v>
      </c>
      <c r="F172" s="143">
        <f t="shared" si="29"/>
        <v>-0.61661825988129815</v>
      </c>
      <c r="G172" s="142">
        <v>16978</v>
      </c>
      <c r="H172" s="143">
        <f t="shared" si="29"/>
        <v>1.7961133069828721</v>
      </c>
      <c r="I172" s="142">
        <v>21298</v>
      </c>
      <c r="J172" s="143">
        <f t="shared" si="29"/>
        <v>0.25444693132288854</v>
      </c>
      <c r="K172" s="142"/>
      <c r="L172" s="143"/>
      <c r="M172" s="143"/>
    </row>
    <row r="173" spans="2:13" x14ac:dyDescent="0.25">
      <c r="B173" s="141" t="s">
        <v>159</v>
      </c>
      <c r="C173" s="142">
        <v>12272</v>
      </c>
      <c r="D173" s="143">
        <v>0.30248354914030995</v>
      </c>
      <c r="E173" s="142">
        <v>1256</v>
      </c>
      <c r="F173" s="143">
        <f t="shared" si="29"/>
        <v>-0.89765319426336376</v>
      </c>
      <c r="G173" s="142">
        <v>14800</v>
      </c>
      <c r="H173" s="143">
        <f t="shared" si="29"/>
        <v>10.783439490445859</v>
      </c>
      <c r="I173" s="142">
        <v>14412</v>
      </c>
      <c r="J173" s="143">
        <f t="shared" si="29"/>
        <v>-2.621621621621617E-2</v>
      </c>
      <c r="K173" s="142"/>
      <c r="L173" s="143"/>
      <c r="M173" s="143"/>
    </row>
    <row r="174" spans="2:13" x14ac:dyDescent="0.25">
      <c r="B174" s="141" t="s">
        <v>161</v>
      </c>
      <c r="C174" s="142">
        <v>11447</v>
      </c>
      <c r="D174" s="143">
        <v>-3.1802419013786665E-2</v>
      </c>
      <c r="E174" s="142">
        <v>4755</v>
      </c>
      <c r="F174" s="143">
        <f t="shared" si="29"/>
        <v>-0.58460732069537868</v>
      </c>
      <c r="G174" s="142">
        <v>15076</v>
      </c>
      <c r="H174" s="143">
        <f t="shared" si="29"/>
        <v>2.1705573080967402</v>
      </c>
      <c r="I174" s="142">
        <v>18480</v>
      </c>
      <c r="J174" s="143">
        <f t="shared" si="29"/>
        <v>0.22578933404085966</v>
      </c>
      <c r="K174" s="142"/>
      <c r="L174" s="143"/>
      <c r="M174" s="143"/>
    </row>
    <row r="175" spans="2:13" ht="15.75" x14ac:dyDescent="0.25">
      <c r="B175" s="144" t="s">
        <v>121</v>
      </c>
      <c r="C175" s="145">
        <v>166950</v>
      </c>
      <c r="D175" s="146">
        <v>3.0294801932844173E-2</v>
      </c>
      <c r="E175" s="145">
        <v>58766</v>
      </c>
      <c r="F175" s="146">
        <f t="shared" si="29"/>
        <v>-0.64800239592692421</v>
      </c>
      <c r="G175" s="145">
        <v>128102</v>
      </c>
      <c r="H175" s="146">
        <f t="shared" si="29"/>
        <v>1.1798659088588641</v>
      </c>
      <c r="I175" s="145">
        <v>197280</v>
      </c>
      <c r="J175" s="146">
        <f t="shared" si="29"/>
        <v>0.54002279433576361</v>
      </c>
      <c r="K175" s="145">
        <v>97110</v>
      </c>
      <c r="L175" s="146">
        <v>0.15838820498139139</v>
      </c>
      <c r="M175" s="146">
        <v>0.33491875841970686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191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50" t="str">
        <f>C182</f>
        <v>Bélgica</v>
      </c>
      <c r="C182" s="317" t="s">
        <v>194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f>2019</f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",RIGHT(2019,2),"/",RIGHT(2018,2))</f>
        <v>var 19/18</v>
      </c>
      <c r="E184" s="139" t="s">
        <v>135</v>
      </c>
      <c r="F184" s="138" t="str">
        <f>CONCATENATE("var ",RIGHT(E183,2),"/",RIGHT(E183-1,2))</f>
        <v>var 20/19</v>
      </c>
      <c r="G184" s="139" t="s">
        <v>135</v>
      </c>
      <c r="H184" s="138" t="str">
        <f>CONCATENATE("var ",RIGHT(G183,2),"/",RIGHT(G183-1,2))</f>
        <v>var 21/20</v>
      </c>
      <c r="I184" s="139" t="s">
        <v>135</v>
      </c>
      <c r="J184" s="138" t="str">
        <f>CONCATENATE("var ",RIGHT(I183,2),"/",RIGHT(I183-1,2))</f>
        <v>var 22/21</v>
      </c>
      <c r="K184" s="139" t="s">
        <v>135</v>
      </c>
      <c r="L184" s="138" t="str">
        <f>CONCATENATE("var ",RIGHT(K183,2),"/",RIGHT(K183-1,2))</f>
        <v>var 23/22</v>
      </c>
      <c r="M184" s="138" t="str">
        <f>CONCATENATE("var ",RIGHT(K183,2),"/",RIGHT(2019,2))</f>
        <v>var 23/19</v>
      </c>
    </row>
    <row r="185" spans="1:14" x14ac:dyDescent="0.25">
      <c r="A185" s="140"/>
      <c r="B185" s="141" t="s">
        <v>139</v>
      </c>
      <c r="C185" s="142">
        <v>12040</v>
      </c>
      <c r="D185" s="143">
        <v>-2.2885895146891766E-2</v>
      </c>
      <c r="E185" s="142">
        <v>12546</v>
      </c>
      <c r="F185" s="143">
        <f t="shared" ref="F185:J197" si="32">IFERROR(E185/C185-1,"-")</f>
        <v>4.2026578073089738E-2</v>
      </c>
      <c r="G185" s="142">
        <v>1367</v>
      </c>
      <c r="H185" s="143">
        <f t="shared" si="32"/>
        <v>-0.89104096923322174</v>
      </c>
      <c r="I185" s="142">
        <v>11804</v>
      </c>
      <c r="J185" s="143">
        <f t="shared" si="32"/>
        <v>7.6349670811997079</v>
      </c>
      <c r="K185" s="142">
        <v>12734</v>
      </c>
      <c r="L185" s="143">
        <f t="shared" ref="L185:L189" si="33">IFERROR(K185/I185-1,"-")</f>
        <v>7.8786851914605327E-2</v>
      </c>
      <c r="M185" s="143">
        <f>K185/C185-1</f>
        <v>5.7641196013288987E-2</v>
      </c>
    </row>
    <row r="186" spans="1:14" x14ac:dyDescent="0.25">
      <c r="B186" s="141" t="s">
        <v>141</v>
      </c>
      <c r="C186" s="142">
        <v>9796</v>
      </c>
      <c r="D186" s="143">
        <v>-0.17708333333333337</v>
      </c>
      <c r="E186" s="142">
        <v>12131</v>
      </c>
      <c r="F186" s="143">
        <f t="shared" si="32"/>
        <v>0.23836259697835849</v>
      </c>
      <c r="G186" s="142">
        <v>495</v>
      </c>
      <c r="H186" s="143">
        <f t="shared" si="32"/>
        <v>-0.95919544967438797</v>
      </c>
      <c r="I186" s="142">
        <v>13448</v>
      </c>
      <c r="J186" s="143">
        <f t="shared" si="32"/>
        <v>26.167676767676767</v>
      </c>
      <c r="K186" s="142">
        <v>12998</v>
      </c>
      <c r="L186" s="143">
        <f t="shared" si="33"/>
        <v>-3.3462224866151136E-2</v>
      </c>
      <c r="M186" s="143">
        <f>IFERROR(K186/C186-1,"-")</f>
        <v>0.32686810943242151</v>
      </c>
    </row>
    <row r="187" spans="1:14" x14ac:dyDescent="0.25">
      <c r="B187" s="141" t="s">
        <v>143</v>
      </c>
      <c r="C187" s="142">
        <v>12981</v>
      </c>
      <c r="D187" s="143">
        <v>8.3555926544240489E-2</v>
      </c>
      <c r="E187" s="142">
        <v>4809</v>
      </c>
      <c r="F187" s="143">
        <f t="shared" si="32"/>
        <v>-0.62953547492489026</v>
      </c>
      <c r="G187" s="142">
        <v>546</v>
      </c>
      <c r="H187" s="143">
        <f t="shared" si="32"/>
        <v>-0.88646288209606983</v>
      </c>
      <c r="I187" s="142">
        <v>12723</v>
      </c>
      <c r="J187" s="143">
        <f t="shared" si="32"/>
        <v>22.302197802197803</v>
      </c>
      <c r="K187" s="142">
        <v>11046</v>
      </c>
      <c r="L187" s="143">
        <f t="shared" si="33"/>
        <v>-0.1318085357227069</v>
      </c>
      <c r="M187" s="143">
        <f t="shared" ref="M187:M189" si="34">IFERROR(K187/C187-1,"-")</f>
        <v>-0.14906401663970414</v>
      </c>
    </row>
    <row r="188" spans="1:14" x14ac:dyDescent="0.25">
      <c r="B188" s="141" t="s">
        <v>145</v>
      </c>
      <c r="C188" s="142">
        <v>12555</v>
      </c>
      <c r="D188" s="143">
        <v>-4.3792840822543755E-2</v>
      </c>
      <c r="E188" s="142">
        <v>0</v>
      </c>
      <c r="F188" s="143">
        <f t="shared" si="32"/>
        <v>-1</v>
      </c>
      <c r="G188" s="142">
        <v>1296</v>
      </c>
      <c r="H188" s="143" t="str">
        <f t="shared" si="32"/>
        <v>-</v>
      </c>
      <c r="I188" s="142">
        <v>15015</v>
      </c>
      <c r="J188" s="143">
        <f t="shared" si="32"/>
        <v>10.585648148148149</v>
      </c>
      <c r="K188" s="142">
        <v>12403</v>
      </c>
      <c r="L188" s="143">
        <f t="shared" si="33"/>
        <v>-0.173959373959374</v>
      </c>
      <c r="M188" s="143">
        <f t="shared" si="34"/>
        <v>-1.210673038630028E-2</v>
      </c>
    </row>
    <row r="189" spans="1:14" x14ac:dyDescent="0.25">
      <c r="B189" s="141" t="s">
        <v>147</v>
      </c>
      <c r="C189" s="142">
        <v>8698</v>
      </c>
      <c r="D189" s="143">
        <v>-6.8736616702355424E-2</v>
      </c>
      <c r="E189" s="142">
        <v>26</v>
      </c>
      <c r="F189" s="143">
        <f t="shared" si="32"/>
        <v>-0.99701080708208789</v>
      </c>
      <c r="G189" s="142">
        <v>3849</v>
      </c>
      <c r="H189" s="143">
        <f t="shared" si="32"/>
        <v>147.03846153846155</v>
      </c>
      <c r="I189" s="142">
        <v>9508</v>
      </c>
      <c r="J189" s="143">
        <f t="shared" si="32"/>
        <v>1.4702520135100028</v>
      </c>
      <c r="K189" s="142">
        <v>11520</v>
      </c>
      <c r="L189" s="143">
        <f t="shared" si="33"/>
        <v>0.21161127471602859</v>
      </c>
      <c r="M189" s="143">
        <f t="shared" si="34"/>
        <v>0.32444240055185092</v>
      </c>
    </row>
    <row r="190" spans="1:14" x14ac:dyDescent="0.25">
      <c r="B190" s="141" t="s">
        <v>195</v>
      </c>
      <c r="C190" s="142">
        <v>10084</v>
      </c>
      <c r="D190" s="143">
        <v>6.6300095167600714E-2</v>
      </c>
      <c r="E190" s="142">
        <v>17</v>
      </c>
      <c r="F190" s="143">
        <f t="shared" si="32"/>
        <v>-0.9983141610472035</v>
      </c>
      <c r="G190" s="142">
        <v>5753</v>
      </c>
      <c r="H190" s="143">
        <f t="shared" si="32"/>
        <v>337.41176470588238</v>
      </c>
      <c r="I190" s="142">
        <v>8661</v>
      </c>
      <c r="J190" s="143">
        <f t="shared" si="32"/>
        <v>0.50547540413697201</v>
      </c>
      <c r="K190" s="142"/>
      <c r="L190" s="143"/>
      <c r="M190" s="143"/>
    </row>
    <row r="191" spans="1:14" x14ac:dyDescent="0.25">
      <c r="B191" s="141" t="s">
        <v>151</v>
      </c>
      <c r="C191" s="142">
        <v>12140</v>
      </c>
      <c r="D191" s="143">
        <v>5.4918317692040253E-2</v>
      </c>
      <c r="E191" s="142">
        <v>3812</v>
      </c>
      <c r="F191" s="143">
        <f t="shared" si="32"/>
        <v>-0.68599670510708399</v>
      </c>
      <c r="G191" s="142">
        <v>8901</v>
      </c>
      <c r="H191" s="143">
        <f t="shared" si="32"/>
        <v>1.3349947534102835</v>
      </c>
      <c r="I191" s="142">
        <v>14155</v>
      </c>
      <c r="J191" s="143">
        <f t="shared" si="32"/>
        <v>0.59027075609482083</v>
      </c>
      <c r="K191" s="142"/>
      <c r="L191" s="143"/>
      <c r="M191" s="143"/>
    </row>
    <row r="192" spans="1:14" x14ac:dyDescent="0.25">
      <c r="B192" s="141" t="s">
        <v>153</v>
      </c>
      <c r="C192" s="142">
        <v>10486</v>
      </c>
      <c r="D192" s="143">
        <v>-2.3286140089418761E-2</v>
      </c>
      <c r="E192" s="142">
        <v>5984</v>
      </c>
      <c r="F192" s="143">
        <f t="shared" si="32"/>
        <v>-0.42933435056265501</v>
      </c>
      <c r="G192" s="142">
        <v>11063</v>
      </c>
      <c r="H192" s="143">
        <f t="shared" si="32"/>
        <v>0.84876336898395732</v>
      </c>
      <c r="I192" s="142">
        <v>10204</v>
      </c>
      <c r="J192" s="143">
        <f t="shared" si="32"/>
        <v>-7.7646208080990653E-2</v>
      </c>
      <c r="K192" s="142"/>
      <c r="L192" s="143"/>
      <c r="M192" s="143"/>
    </row>
    <row r="193" spans="2:14" x14ac:dyDescent="0.25">
      <c r="B193" s="141" t="s">
        <v>155</v>
      </c>
      <c r="C193" s="142">
        <v>9794</v>
      </c>
      <c r="D193" s="143">
        <v>-3.1735046959960433E-2</v>
      </c>
      <c r="E193" s="142">
        <v>8280</v>
      </c>
      <c r="F193" s="143">
        <f t="shared" si="32"/>
        <v>-0.15458443945272615</v>
      </c>
      <c r="G193" s="142">
        <v>12066</v>
      </c>
      <c r="H193" s="143">
        <f t="shared" si="32"/>
        <v>0.45724637681159419</v>
      </c>
      <c r="I193" s="142">
        <v>10921</v>
      </c>
      <c r="J193" s="143">
        <f t="shared" si="32"/>
        <v>-9.4894745566053373E-2</v>
      </c>
      <c r="K193" s="142"/>
      <c r="L193" s="143"/>
      <c r="M193" s="143"/>
    </row>
    <row r="194" spans="2:14" x14ac:dyDescent="0.25">
      <c r="B194" s="141" t="s">
        <v>157</v>
      </c>
      <c r="C194" s="142">
        <v>10952</v>
      </c>
      <c r="D194" s="143">
        <v>-0.10705258866693845</v>
      </c>
      <c r="E194" s="142">
        <v>3408</v>
      </c>
      <c r="F194" s="143">
        <f t="shared" si="32"/>
        <v>-0.68882395909422933</v>
      </c>
      <c r="G194" s="142">
        <v>16131</v>
      </c>
      <c r="H194" s="143">
        <f t="shared" si="32"/>
        <v>3.733274647887324</v>
      </c>
      <c r="I194" s="142">
        <v>13398</v>
      </c>
      <c r="J194" s="143">
        <f t="shared" si="32"/>
        <v>-0.1694253301097266</v>
      </c>
      <c r="K194" s="142"/>
      <c r="L194" s="143"/>
      <c r="M194" s="143"/>
    </row>
    <row r="195" spans="2:14" x14ac:dyDescent="0.25">
      <c r="B195" s="141" t="s">
        <v>159</v>
      </c>
      <c r="C195" s="142">
        <v>11776</v>
      </c>
      <c r="D195" s="143">
        <v>9.5034405802492117E-2</v>
      </c>
      <c r="E195" s="142">
        <v>1860</v>
      </c>
      <c r="F195" s="143">
        <f t="shared" si="32"/>
        <v>-0.84205163043478259</v>
      </c>
      <c r="G195" s="142">
        <v>16640</v>
      </c>
      <c r="H195" s="143">
        <f t="shared" si="32"/>
        <v>7.9462365591397841</v>
      </c>
      <c r="I195" s="142">
        <v>12499</v>
      </c>
      <c r="J195" s="143">
        <f t="shared" si="32"/>
        <v>-0.24885817307692304</v>
      </c>
      <c r="K195" s="142"/>
      <c r="L195" s="143"/>
      <c r="M195" s="143"/>
    </row>
    <row r="196" spans="2:14" x14ac:dyDescent="0.25">
      <c r="B196" s="141" t="s">
        <v>161</v>
      </c>
      <c r="C196" s="142">
        <v>12560</v>
      </c>
      <c r="D196" s="143">
        <v>-1.1957205789804859E-2</v>
      </c>
      <c r="E196" s="142">
        <v>2657</v>
      </c>
      <c r="F196" s="143">
        <f t="shared" si="32"/>
        <v>-0.78845541401273889</v>
      </c>
      <c r="G196" s="142">
        <v>15230</v>
      </c>
      <c r="H196" s="143">
        <f t="shared" si="32"/>
        <v>4.7320286036883701</v>
      </c>
      <c r="I196" s="142">
        <v>13797</v>
      </c>
      <c r="J196" s="143">
        <f t="shared" si="32"/>
        <v>-9.4090610636900829E-2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133862</v>
      </c>
      <c r="D197" s="146">
        <v>-1.7331874940355152E-2</v>
      </c>
      <c r="E197" s="145">
        <v>55544</v>
      </c>
      <c r="F197" s="146">
        <f t="shared" si="32"/>
        <v>-0.58506521641690701</v>
      </c>
      <c r="G197" s="145">
        <v>93337</v>
      </c>
      <c r="H197" s="146">
        <f t="shared" si="32"/>
        <v>0.68041552642949732</v>
      </c>
      <c r="I197" s="145">
        <v>146133</v>
      </c>
      <c r="J197" s="146">
        <f t="shared" si="32"/>
        <v>0.56564920663831053</v>
      </c>
      <c r="K197" s="145">
        <v>60701</v>
      </c>
      <c r="L197" s="146">
        <v>-2.8752920093442991E-2</v>
      </c>
      <c r="M197" s="146">
        <v>8.2593187087569131E-2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196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50" t="str">
        <f>C204</f>
        <v>Países Bajos</v>
      </c>
      <c r="C204" s="317" t="s">
        <v>199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f>2019</f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",RIGHT(2019,2),"/",RIGHT(2018,2))</f>
        <v>var 19/18</v>
      </c>
      <c r="E206" s="139" t="s">
        <v>135</v>
      </c>
      <c r="F206" s="138" t="str">
        <f>CONCATENATE("var ",RIGHT(E205,2),"/",RIGHT(E205-1,2))</f>
        <v>var 20/19</v>
      </c>
      <c r="G206" s="139" t="s">
        <v>135</v>
      </c>
      <c r="H206" s="138" t="str">
        <f>CONCATENATE("var ",RIGHT(G205,2),"/",RIGHT(G205-1,2))</f>
        <v>var 21/20</v>
      </c>
      <c r="I206" s="139" t="s">
        <v>135</v>
      </c>
      <c r="J206" s="138" t="str">
        <f>CONCATENATE("var ",RIGHT(I205,2),"/",RIGHT(I205-1,2))</f>
        <v>var 22/21</v>
      </c>
      <c r="K206" s="139" t="s">
        <v>135</v>
      </c>
      <c r="L206" s="138" t="str">
        <f>CONCATENATE("var ",RIGHT(K205,2),"/",RIGHT(K205-1,2))</f>
        <v>var 23/22</v>
      </c>
      <c r="M206" s="138" t="str">
        <f>CONCATENATE("var ",RIGHT(K205,2),"/",RIGHT(2019,2))</f>
        <v>var 23/19</v>
      </c>
    </row>
    <row r="207" spans="2:14" x14ac:dyDescent="0.25">
      <c r="B207" s="141" t="s">
        <v>139</v>
      </c>
      <c r="C207" s="142">
        <v>10065</v>
      </c>
      <c r="D207" s="143">
        <v>-4.4975804155992005E-2</v>
      </c>
      <c r="E207" s="142">
        <v>10903</v>
      </c>
      <c r="F207" s="143">
        <f t="shared" ref="F207:J219" si="35">IFERROR(E207/C207-1,"-")</f>
        <v>8.3258817685047282E-2</v>
      </c>
      <c r="G207" s="142">
        <v>451</v>
      </c>
      <c r="H207" s="143">
        <f t="shared" si="35"/>
        <v>-0.95863523800788775</v>
      </c>
      <c r="I207" s="142">
        <v>14324</v>
      </c>
      <c r="J207" s="143">
        <f t="shared" si="35"/>
        <v>30.760532150776054</v>
      </c>
      <c r="K207" s="142">
        <v>12828</v>
      </c>
      <c r="L207" s="143">
        <f t="shared" ref="L207:L211" si="36">IFERROR(K207/I207-1,"-")</f>
        <v>-0.10444010053057806</v>
      </c>
      <c r="M207" s="143">
        <f>K207/C207-1</f>
        <v>0.27451564828614017</v>
      </c>
    </row>
    <row r="208" spans="2:14" x14ac:dyDescent="0.25">
      <c r="B208" s="141" t="s">
        <v>141</v>
      </c>
      <c r="C208" s="142">
        <v>10836</v>
      </c>
      <c r="D208" s="143">
        <v>-7.2498502097064099E-2</v>
      </c>
      <c r="E208" s="142">
        <v>11863</v>
      </c>
      <c r="F208" s="143">
        <f t="shared" si="35"/>
        <v>9.4776670358065696E-2</v>
      </c>
      <c r="G208" s="142">
        <v>575</v>
      </c>
      <c r="H208" s="143">
        <f t="shared" si="35"/>
        <v>-0.9515299671246733</v>
      </c>
      <c r="I208" s="142">
        <v>14346</v>
      </c>
      <c r="J208" s="143">
        <f t="shared" si="35"/>
        <v>23.949565217391303</v>
      </c>
      <c r="K208" s="142">
        <v>12830</v>
      </c>
      <c r="L208" s="143">
        <f t="shared" si="36"/>
        <v>-0.10567405548584974</v>
      </c>
      <c r="M208" s="143">
        <f>IFERROR(K208/C208-1,"-")</f>
        <v>0.18401624215577694</v>
      </c>
    </row>
    <row r="209" spans="2:14" x14ac:dyDescent="0.25">
      <c r="B209" s="141" t="s">
        <v>143</v>
      </c>
      <c r="C209" s="142">
        <v>11990</v>
      </c>
      <c r="D209" s="143">
        <v>0.13113207547169803</v>
      </c>
      <c r="E209" s="142">
        <v>4736</v>
      </c>
      <c r="F209" s="143">
        <f t="shared" si="35"/>
        <v>-0.60500417014178476</v>
      </c>
      <c r="G209" s="142">
        <v>520</v>
      </c>
      <c r="H209" s="143">
        <f t="shared" si="35"/>
        <v>-0.89020270270270274</v>
      </c>
      <c r="I209" s="142">
        <v>13613</v>
      </c>
      <c r="J209" s="143">
        <f t="shared" si="35"/>
        <v>25.178846153846155</v>
      </c>
      <c r="K209" s="142">
        <v>11637</v>
      </c>
      <c r="L209" s="143">
        <f t="shared" si="36"/>
        <v>-0.14515536619407921</v>
      </c>
      <c r="M209" s="143">
        <f t="shared" ref="M209:M211" si="37">IFERROR(K209/C209-1,"-")</f>
        <v>-2.9441201000834027E-2</v>
      </c>
    </row>
    <row r="210" spans="2:14" x14ac:dyDescent="0.25">
      <c r="B210" s="141" t="s">
        <v>145</v>
      </c>
      <c r="C210" s="142">
        <v>13855</v>
      </c>
      <c r="D210" s="143">
        <v>-0.12226797592651251</v>
      </c>
      <c r="E210" s="142">
        <v>0</v>
      </c>
      <c r="F210" s="143">
        <f t="shared" si="35"/>
        <v>-1</v>
      </c>
      <c r="G210" s="142">
        <v>581</v>
      </c>
      <c r="H210" s="143" t="str">
        <f t="shared" si="35"/>
        <v>-</v>
      </c>
      <c r="I210" s="142">
        <v>17808</v>
      </c>
      <c r="J210" s="143">
        <f t="shared" si="35"/>
        <v>29.650602409638555</v>
      </c>
      <c r="K210" s="142">
        <v>16612</v>
      </c>
      <c r="L210" s="143">
        <f t="shared" si="36"/>
        <v>-6.7160826594788836E-2</v>
      </c>
      <c r="M210" s="143">
        <f t="shared" si="37"/>
        <v>0.1989895344640924</v>
      </c>
    </row>
    <row r="211" spans="2:14" x14ac:dyDescent="0.25">
      <c r="B211" s="141" t="s">
        <v>147</v>
      </c>
      <c r="C211" s="142">
        <v>10445</v>
      </c>
      <c r="D211" s="143">
        <v>-0.17182048842372344</v>
      </c>
      <c r="E211" s="142">
        <v>68</v>
      </c>
      <c r="F211" s="143">
        <f t="shared" si="35"/>
        <v>-0.99348970799425562</v>
      </c>
      <c r="G211" s="142">
        <v>1666</v>
      </c>
      <c r="H211" s="143">
        <f t="shared" si="35"/>
        <v>23.5</v>
      </c>
      <c r="I211" s="142">
        <v>15470</v>
      </c>
      <c r="J211" s="143">
        <f t="shared" si="35"/>
        <v>8.2857142857142865</v>
      </c>
      <c r="K211" s="142">
        <v>11219</v>
      </c>
      <c r="L211" s="143">
        <f t="shared" si="36"/>
        <v>-0.27478991596638658</v>
      </c>
      <c r="M211" s="143">
        <f t="shared" si="37"/>
        <v>7.4102441359502169E-2</v>
      </c>
    </row>
    <row r="212" spans="2:14" x14ac:dyDescent="0.25">
      <c r="B212" s="141" t="s">
        <v>149</v>
      </c>
      <c r="C212" s="142">
        <v>9044</v>
      </c>
      <c r="D212" s="143">
        <v>-8.5540950455005094E-2</v>
      </c>
      <c r="E212" s="142">
        <v>28</v>
      </c>
      <c r="F212" s="143">
        <f t="shared" si="35"/>
        <v>-0.99690402476780182</v>
      </c>
      <c r="G212" s="142">
        <v>5971</v>
      </c>
      <c r="H212" s="143">
        <f t="shared" si="35"/>
        <v>212.25</v>
      </c>
      <c r="I212" s="142">
        <v>11750</v>
      </c>
      <c r="J212" s="143">
        <f t="shared" si="35"/>
        <v>0.96784458214704405</v>
      </c>
      <c r="K212" s="142"/>
      <c r="L212" s="143"/>
      <c r="M212" s="143"/>
    </row>
    <row r="213" spans="2:14" x14ac:dyDescent="0.25">
      <c r="B213" s="141" t="s">
        <v>151</v>
      </c>
      <c r="C213" s="142">
        <v>13797</v>
      </c>
      <c r="D213" s="143">
        <v>-6.6635096739277477E-2</v>
      </c>
      <c r="E213" s="142">
        <v>3109</v>
      </c>
      <c r="F213" s="143">
        <f t="shared" si="35"/>
        <v>-0.77466115822280202</v>
      </c>
      <c r="G213" s="142">
        <v>7761</v>
      </c>
      <c r="H213" s="143">
        <f t="shared" si="35"/>
        <v>1.4963010614345449</v>
      </c>
      <c r="I213" s="142">
        <v>15218</v>
      </c>
      <c r="J213" s="143">
        <f t="shared" si="35"/>
        <v>0.96082978997551871</v>
      </c>
      <c r="K213" s="142"/>
      <c r="L213" s="143"/>
      <c r="M213" s="143"/>
    </row>
    <row r="214" spans="2:14" x14ac:dyDescent="0.25">
      <c r="B214" s="141" t="s">
        <v>153</v>
      </c>
      <c r="C214" s="142">
        <v>14554</v>
      </c>
      <c r="D214" s="143">
        <v>-5.4873693096954335E-2</v>
      </c>
      <c r="E214" s="142">
        <v>4970</v>
      </c>
      <c r="F214" s="143">
        <f t="shared" si="35"/>
        <v>-0.65851312353992031</v>
      </c>
      <c r="G214" s="142">
        <v>12517</v>
      </c>
      <c r="H214" s="143">
        <f t="shared" si="35"/>
        <v>1.5185110663983905</v>
      </c>
      <c r="I214" s="142">
        <v>16648</v>
      </c>
      <c r="J214" s="143">
        <f t="shared" si="35"/>
        <v>0.33003115762562918</v>
      </c>
      <c r="K214" s="142"/>
      <c r="L214" s="143"/>
      <c r="M214" s="143"/>
    </row>
    <row r="215" spans="2:14" x14ac:dyDescent="0.25">
      <c r="B215" s="141" t="s">
        <v>155</v>
      </c>
      <c r="C215" s="142">
        <v>9890</v>
      </c>
      <c r="D215" s="143">
        <v>-9.1159713287998545E-2</v>
      </c>
      <c r="E215" s="142">
        <v>476</v>
      </c>
      <c r="F215" s="143">
        <f t="shared" si="35"/>
        <v>-0.95187057633973715</v>
      </c>
      <c r="G215" s="142">
        <v>13430</v>
      </c>
      <c r="H215" s="143">
        <f t="shared" si="35"/>
        <v>27.214285714285715</v>
      </c>
      <c r="I215" s="142">
        <v>13656</v>
      </c>
      <c r="J215" s="143">
        <f t="shared" si="35"/>
        <v>1.6827997021593433E-2</v>
      </c>
      <c r="K215" s="142"/>
      <c r="L215" s="143"/>
      <c r="M215" s="143"/>
    </row>
    <row r="216" spans="2:14" x14ac:dyDescent="0.25">
      <c r="B216" s="141" t="s">
        <v>157</v>
      </c>
      <c r="C216" s="142">
        <v>12903</v>
      </c>
      <c r="D216" s="143">
        <v>-0.10395833333333337</v>
      </c>
      <c r="E216" s="142">
        <v>603</v>
      </c>
      <c r="F216" s="143">
        <f t="shared" si="35"/>
        <v>-0.95326668216693788</v>
      </c>
      <c r="G216" s="142">
        <v>19797</v>
      </c>
      <c r="H216" s="143">
        <f t="shared" si="35"/>
        <v>31.830845771144276</v>
      </c>
      <c r="I216" s="142">
        <v>12565</v>
      </c>
      <c r="J216" s="143">
        <f t="shared" si="35"/>
        <v>-0.36530787493054506</v>
      </c>
      <c r="K216" s="142"/>
      <c r="L216" s="143"/>
      <c r="M216" s="143"/>
    </row>
    <row r="217" spans="2:14" x14ac:dyDescent="0.25">
      <c r="B217" s="141" t="s">
        <v>159</v>
      </c>
      <c r="C217" s="142">
        <v>9991</v>
      </c>
      <c r="D217" s="143">
        <v>4.3337510442773564E-2</v>
      </c>
      <c r="E217" s="142">
        <v>1459</v>
      </c>
      <c r="F217" s="143">
        <f t="shared" si="35"/>
        <v>-0.8539685717145431</v>
      </c>
      <c r="G217" s="142">
        <v>15583</v>
      </c>
      <c r="H217" s="143">
        <f t="shared" si="35"/>
        <v>9.6806031528444141</v>
      </c>
      <c r="I217" s="142">
        <v>12634</v>
      </c>
      <c r="J217" s="143">
        <f t="shared" si="35"/>
        <v>-0.18924468972598341</v>
      </c>
      <c r="K217" s="142"/>
      <c r="L217" s="143"/>
      <c r="M217" s="143"/>
    </row>
    <row r="218" spans="2:14" x14ac:dyDescent="0.25">
      <c r="B218" s="141" t="s">
        <v>161</v>
      </c>
      <c r="C218" s="142">
        <v>10448</v>
      </c>
      <c r="D218" s="143">
        <v>-9.5620577548283237E-4</v>
      </c>
      <c r="E218" s="142">
        <v>1433</v>
      </c>
      <c r="F218" s="143">
        <f t="shared" si="35"/>
        <v>-0.86284456355283301</v>
      </c>
      <c r="G218" s="142">
        <v>14357</v>
      </c>
      <c r="H218" s="143">
        <f t="shared" si="35"/>
        <v>9.0188415910676909</v>
      </c>
      <c r="I218" s="142">
        <v>11551</v>
      </c>
      <c r="J218" s="143">
        <f t="shared" si="35"/>
        <v>-0.19544473079334124</v>
      </c>
      <c r="K218" s="142"/>
      <c r="L218" s="143"/>
      <c r="M218" s="143"/>
    </row>
    <row r="219" spans="2:14" ht="15.75" x14ac:dyDescent="0.25">
      <c r="B219" s="144" t="s">
        <v>121</v>
      </c>
      <c r="C219" s="145">
        <v>137818</v>
      </c>
      <c r="D219" s="146">
        <v>-5.9942976412970861E-2</v>
      </c>
      <c r="E219" s="145">
        <v>39662</v>
      </c>
      <c r="F219" s="146">
        <f t="shared" si="35"/>
        <v>-0.71221465991379929</v>
      </c>
      <c r="G219" s="145">
        <v>93209</v>
      </c>
      <c r="H219" s="146">
        <f t="shared" si="35"/>
        <v>1.3500832030659069</v>
      </c>
      <c r="I219" s="145">
        <v>169583</v>
      </c>
      <c r="J219" s="146">
        <f t="shared" si="35"/>
        <v>0.8193843942108594</v>
      </c>
      <c r="K219" s="145">
        <v>65126</v>
      </c>
      <c r="L219" s="146">
        <v>-0.13810034276941807</v>
      </c>
      <c r="M219" s="146">
        <v>0.13874560682624892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200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50" t="str">
        <f>C226</f>
        <v>Italia</v>
      </c>
      <c r="C226" s="317" t="s">
        <v>203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f>2019</f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",RIGHT(2019,2),"/",RIGHT(2018,2))</f>
        <v>var 19/18</v>
      </c>
      <c r="E228" s="139" t="s">
        <v>135</v>
      </c>
      <c r="F228" s="138" t="str">
        <f>CONCATENATE("var ",RIGHT(E227,2),"/",RIGHT(E227-1,2))</f>
        <v>var 20/19</v>
      </c>
      <c r="G228" s="139" t="s">
        <v>135</v>
      </c>
      <c r="H228" s="138" t="str">
        <f>CONCATENATE("var ",RIGHT(G227,2),"/",RIGHT(G227-1,2))</f>
        <v>var 21/20</v>
      </c>
      <c r="I228" s="139" t="s">
        <v>135</v>
      </c>
      <c r="J228" s="138" t="str">
        <f>CONCATENATE("var ",RIGHT(I227,2),"/",RIGHT(I227-1,2))</f>
        <v>var 22/21</v>
      </c>
      <c r="K228" s="139" t="s">
        <v>135</v>
      </c>
      <c r="L228" s="138" t="str">
        <f>CONCATENATE("var ",RIGHT(K227,2),"/",RIGHT(K227-1,2))</f>
        <v>var 23/22</v>
      </c>
      <c r="M228" s="138" t="str">
        <f>CONCATENATE("var ",RIGHT(K227,2),"/",RIGHT(2019,2))</f>
        <v>var 23/19</v>
      </c>
    </row>
    <row r="229" spans="2:14" x14ac:dyDescent="0.25">
      <c r="B229" s="141" t="s">
        <v>139</v>
      </c>
      <c r="C229" s="142">
        <v>13191</v>
      </c>
      <c r="D229" s="143">
        <v>2.7976932668329235E-2</v>
      </c>
      <c r="E229" s="142">
        <v>12035</v>
      </c>
      <c r="F229" s="143">
        <f t="shared" ref="F229:J241" si="38">IFERROR(E229/C229-1,"-")</f>
        <v>-8.7635509059207028E-2</v>
      </c>
      <c r="G229" s="142">
        <v>1408</v>
      </c>
      <c r="H229" s="143">
        <f t="shared" si="38"/>
        <v>-0.88300789364353971</v>
      </c>
      <c r="I229" s="142">
        <v>9352</v>
      </c>
      <c r="J229" s="143">
        <f t="shared" si="38"/>
        <v>5.6420454545454541</v>
      </c>
      <c r="K229" s="142">
        <v>16063</v>
      </c>
      <c r="L229" s="143">
        <f t="shared" ref="L229:L233" si="39">IFERROR(K229/I229-1,"-")</f>
        <v>0.71760051325919583</v>
      </c>
      <c r="M229" s="143">
        <f>K229/C229-1</f>
        <v>0.21772420589796071</v>
      </c>
    </row>
    <row r="230" spans="2:14" x14ac:dyDescent="0.25">
      <c r="B230" s="141" t="s">
        <v>141</v>
      </c>
      <c r="C230" s="142">
        <v>11280</v>
      </c>
      <c r="D230" s="143">
        <v>7.7727150897881625E-3</v>
      </c>
      <c r="E230" s="142">
        <v>9837</v>
      </c>
      <c r="F230" s="143">
        <f t="shared" si="38"/>
        <v>-0.12792553191489364</v>
      </c>
      <c r="G230" s="142">
        <v>1488</v>
      </c>
      <c r="H230" s="143">
        <f t="shared" si="38"/>
        <v>-0.84873437023482767</v>
      </c>
      <c r="I230" s="142">
        <v>11531</v>
      </c>
      <c r="J230" s="143">
        <f t="shared" si="38"/>
        <v>6.749327956989247</v>
      </c>
      <c r="K230" s="142">
        <v>13125</v>
      </c>
      <c r="L230" s="143">
        <f t="shared" si="39"/>
        <v>0.13823605931835914</v>
      </c>
      <c r="M230" s="143">
        <f>IFERROR(K230/C230-1,"-")</f>
        <v>0.16356382978723394</v>
      </c>
    </row>
    <row r="231" spans="2:14" x14ac:dyDescent="0.25">
      <c r="B231" s="141" t="s">
        <v>143</v>
      </c>
      <c r="C231" s="142">
        <v>11283</v>
      </c>
      <c r="D231" s="143">
        <v>9.5436893203883599E-2</v>
      </c>
      <c r="E231" s="142">
        <v>1844</v>
      </c>
      <c r="F231" s="143">
        <f t="shared" si="38"/>
        <v>-0.8365682885757334</v>
      </c>
      <c r="G231" s="142">
        <v>2168</v>
      </c>
      <c r="H231" s="143">
        <f t="shared" si="38"/>
        <v>0.175704989154013</v>
      </c>
      <c r="I231" s="142">
        <v>13549</v>
      </c>
      <c r="J231" s="143">
        <f t="shared" si="38"/>
        <v>5.2495387453874542</v>
      </c>
      <c r="K231" s="142">
        <v>11883</v>
      </c>
      <c r="L231" s="143">
        <f t="shared" si="39"/>
        <v>-0.12296110414052697</v>
      </c>
      <c r="M231" s="143">
        <f t="shared" ref="M231:M233" si="40">IFERROR(K231/C231-1,"-")</f>
        <v>5.3177346450412166E-2</v>
      </c>
    </row>
    <row r="232" spans="2:14" x14ac:dyDescent="0.25">
      <c r="B232" s="141" t="s">
        <v>145</v>
      </c>
      <c r="C232" s="142">
        <v>11072</v>
      </c>
      <c r="D232" s="143">
        <v>-1.9395979098396965E-2</v>
      </c>
      <c r="E232" s="142">
        <v>0</v>
      </c>
      <c r="F232" s="143">
        <f t="shared" si="38"/>
        <v>-1</v>
      </c>
      <c r="G232" s="142">
        <v>3683</v>
      </c>
      <c r="H232" s="143" t="str">
        <f t="shared" si="38"/>
        <v>-</v>
      </c>
      <c r="I232" s="142">
        <v>12505</v>
      </c>
      <c r="J232" s="143">
        <f t="shared" si="38"/>
        <v>2.3953298941080643</v>
      </c>
      <c r="K232" s="142">
        <v>13375</v>
      </c>
      <c r="L232" s="143">
        <f t="shared" si="39"/>
        <v>6.9572171131547345E-2</v>
      </c>
      <c r="M232" s="143">
        <f t="shared" si="40"/>
        <v>0.20800216763005785</v>
      </c>
    </row>
    <row r="233" spans="2:14" x14ac:dyDescent="0.25">
      <c r="B233" s="141" t="s">
        <v>147</v>
      </c>
      <c r="C233" s="142">
        <v>8602</v>
      </c>
      <c r="D233" s="143">
        <v>-0.11072056239015815</v>
      </c>
      <c r="E233" s="142">
        <v>18</v>
      </c>
      <c r="F233" s="143">
        <f t="shared" si="38"/>
        <v>-0.99790746338060921</v>
      </c>
      <c r="G233" s="142">
        <v>4320</v>
      </c>
      <c r="H233" s="143">
        <f t="shared" si="38"/>
        <v>239</v>
      </c>
      <c r="I233" s="142">
        <v>12696</v>
      </c>
      <c r="J233" s="143">
        <f t="shared" si="38"/>
        <v>1.9388888888888891</v>
      </c>
      <c r="K233" s="142">
        <v>11441</v>
      </c>
      <c r="L233" s="143">
        <f t="shared" si="39"/>
        <v>-9.8850031505986147E-2</v>
      </c>
      <c r="M233" s="143">
        <f t="shared" si="40"/>
        <v>0.3300395256916997</v>
      </c>
    </row>
    <row r="234" spans="2:14" x14ac:dyDescent="0.25">
      <c r="B234" s="141" t="s">
        <v>149</v>
      </c>
      <c r="C234" s="142">
        <v>8180</v>
      </c>
      <c r="D234" s="143">
        <v>-0.13448312347899694</v>
      </c>
      <c r="E234" s="142">
        <v>88</v>
      </c>
      <c r="F234" s="143">
        <f t="shared" si="38"/>
        <v>-0.98924205378973107</v>
      </c>
      <c r="G234" s="142">
        <v>4248</v>
      </c>
      <c r="H234" s="143">
        <f t="shared" si="38"/>
        <v>47.272727272727273</v>
      </c>
      <c r="I234" s="142">
        <v>11083</v>
      </c>
      <c r="J234" s="143">
        <f t="shared" si="38"/>
        <v>1.6089924670433144</v>
      </c>
      <c r="K234" s="142"/>
      <c r="L234" s="143"/>
      <c r="M234" s="143"/>
    </row>
    <row r="235" spans="2:14" x14ac:dyDescent="0.25">
      <c r="B235" s="141" t="s">
        <v>151</v>
      </c>
      <c r="C235" s="142">
        <v>9494</v>
      </c>
      <c r="D235" s="143">
        <v>-5.9720709121521276E-2</v>
      </c>
      <c r="E235" s="142">
        <v>1574</v>
      </c>
      <c r="F235" s="143">
        <f t="shared" si="38"/>
        <v>-0.83421108068253635</v>
      </c>
      <c r="G235" s="142">
        <v>5462</v>
      </c>
      <c r="H235" s="143">
        <f t="shared" si="38"/>
        <v>2.4701397712833546</v>
      </c>
      <c r="I235" s="142">
        <v>10483</v>
      </c>
      <c r="J235" s="143">
        <f t="shared" si="38"/>
        <v>0.91926034419626501</v>
      </c>
      <c r="K235" s="142"/>
      <c r="L235" s="143"/>
      <c r="M235" s="143"/>
    </row>
    <row r="236" spans="2:14" x14ac:dyDescent="0.25">
      <c r="B236" s="141" t="s">
        <v>153</v>
      </c>
      <c r="C236" s="142">
        <v>14626</v>
      </c>
      <c r="D236" s="143">
        <v>-8.3296772171733036E-2</v>
      </c>
      <c r="E236" s="142">
        <v>3866</v>
      </c>
      <c r="F236" s="143">
        <f t="shared" si="38"/>
        <v>-0.735676193080815</v>
      </c>
      <c r="G236" s="142">
        <v>10530</v>
      </c>
      <c r="H236" s="143">
        <f t="shared" si="38"/>
        <v>1.7237454733574755</v>
      </c>
      <c r="I236" s="142">
        <v>16104</v>
      </c>
      <c r="J236" s="143">
        <f t="shared" si="38"/>
        <v>0.52934472934472931</v>
      </c>
      <c r="K236" s="142"/>
      <c r="L236" s="143"/>
      <c r="M236" s="143"/>
    </row>
    <row r="237" spans="2:14" x14ac:dyDescent="0.25">
      <c r="B237" s="141" t="s">
        <v>155</v>
      </c>
      <c r="C237" s="142">
        <v>9949</v>
      </c>
      <c r="D237" s="143">
        <v>-5.7959428400119473E-3</v>
      </c>
      <c r="E237" s="142">
        <v>2102</v>
      </c>
      <c r="F237" s="143">
        <f t="shared" si="38"/>
        <v>-0.78872248467182637</v>
      </c>
      <c r="G237" s="142">
        <v>7497</v>
      </c>
      <c r="H237" s="143">
        <f t="shared" si="38"/>
        <v>2.5666032350142722</v>
      </c>
      <c r="I237" s="142">
        <v>11934</v>
      </c>
      <c r="J237" s="143">
        <f t="shared" si="38"/>
        <v>0.59183673469387754</v>
      </c>
      <c r="K237" s="142"/>
      <c r="L237" s="143"/>
      <c r="M237" s="143"/>
    </row>
    <row r="238" spans="2:14" x14ac:dyDescent="0.25">
      <c r="B238" s="141" t="s">
        <v>157</v>
      </c>
      <c r="C238" s="142">
        <v>10618</v>
      </c>
      <c r="D238" s="143">
        <v>-3.7527193618564159E-2</v>
      </c>
      <c r="E238" s="142">
        <v>2165</v>
      </c>
      <c r="F238" s="143">
        <f t="shared" si="38"/>
        <v>-0.79610096063288749</v>
      </c>
      <c r="G238" s="142">
        <v>9212</v>
      </c>
      <c r="H238" s="143">
        <f t="shared" si="38"/>
        <v>3.2549653579676674</v>
      </c>
      <c r="I238" s="142">
        <v>12755</v>
      </c>
      <c r="J238" s="143">
        <f t="shared" si="38"/>
        <v>0.38460703430308296</v>
      </c>
      <c r="K238" s="142"/>
      <c r="L238" s="143"/>
      <c r="M238" s="143"/>
    </row>
    <row r="239" spans="2:14" x14ac:dyDescent="0.25">
      <c r="B239" s="141" t="s">
        <v>159</v>
      </c>
      <c r="C239" s="142">
        <v>11318</v>
      </c>
      <c r="D239" s="143">
        <v>4.6412721893491105E-2</v>
      </c>
      <c r="E239" s="142">
        <v>1246</v>
      </c>
      <c r="F239" s="143">
        <f t="shared" si="38"/>
        <v>-0.88990987807033051</v>
      </c>
      <c r="G239" s="142">
        <v>11396</v>
      </c>
      <c r="H239" s="143">
        <f t="shared" si="38"/>
        <v>8.1460674157303377</v>
      </c>
      <c r="I239" s="142">
        <v>13438</v>
      </c>
      <c r="J239" s="143">
        <f t="shared" si="38"/>
        <v>0.17918567918567918</v>
      </c>
      <c r="K239" s="142"/>
      <c r="L239" s="143"/>
      <c r="M239" s="143"/>
    </row>
    <row r="240" spans="2:14" x14ac:dyDescent="0.25">
      <c r="B240" s="141" t="s">
        <v>161</v>
      </c>
      <c r="C240" s="142">
        <v>13094</v>
      </c>
      <c r="D240" s="143">
        <v>1.9067631722313072E-2</v>
      </c>
      <c r="E240" s="142">
        <v>1322</v>
      </c>
      <c r="F240" s="143">
        <f t="shared" si="38"/>
        <v>-0.89903772720329922</v>
      </c>
      <c r="G240" s="142">
        <v>12656</v>
      </c>
      <c r="H240" s="143">
        <f t="shared" si="38"/>
        <v>8.5733736762481083</v>
      </c>
      <c r="I240" s="142">
        <v>14336</v>
      </c>
      <c r="J240" s="143">
        <f t="shared" si="38"/>
        <v>0.13274336283185839</v>
      </c>
      <c r="K240" s="142"/>
      <c r="L240" s="143"/>
      <c r="M240" s="143"/>
    </row>
    <row r="241" spans="2:14" ht="15.75" x14ac:dyDescent="0.25">
      <c r="B241" s="144" t="s">
        <v>121</v>
      </c>
      <c r="C241" s="145">
        <v>132707</v>
      </c>
      <c r="D241" s="146">
        <v>-2.058363346519454E-2</v>
      </c>
      <c r="E241" s="145">
        <v>36101</v>
      </c>
      <c r="F241" s="146">
        <f t="shared" si="38"/>
        <v>-0.72796461377319965</v>
      </c>
      <c r="G241" s="145">
        <v>74068</v>
      </c>
      <c r="H241" s="146">
        <f t="shared" si="38"/>
        <v>1.0516883188831336</v>
      </c>
      <c r="I241" s="145">
        <v>149766</v>
      </c>
      <c r="J241" s="146">
        <f t="shared" si="38"/>
        <v>1.0220068045579738</v>
      </c>
      <c r="K241" s="145">
        <v>65887</v>
      </c>
      <c r="L241" s="146">
        <v>0.10487481763453133</v>
      </c>
      <c r="M241" s="146">
        <v>0.18869524428086892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>
        <f>SUM(C229:C237)</f>
        <v>97677</v>
      </c>
      <c r="I244" s="140"/>
      <c r="K244" s="49"/>
      <c r="M244" s="151"/>
    </row>
    <row r="246" spans="2:14" ht="48.75" customHeight="1" thickBot="1" x14ac:dyDescent="0.3">
      <c r="B246" s="307" t="s">
        <v>204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50" t="str">
        <f>C248</f>
        <v>Irlanda</v>
      </c>
      <c r="C248" s="317" t="s">
        <v>207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f>2019</f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",RIGHT(2019,2),"/",RIGHT(2018,2))</f>
        <v>var 19/18</v>
      </c>
      <c r="E250" s="139" t="s">
        <v>135</v>
      </c>
      <c r="F250" s="138" t="str">
        <f>CONCATENATE("var ",RIGHT(E249,2),"/",RIGHT(E249-1,2))</f>
        <v>var 20/19</v>
      </c>
      <c r="G250" s="139" t="s">
        <v>135</v>
      </c>
      <c r="H250" s="138" t="str">
        <f>CONCATENATE("var ",RIGHT(G249,2),"/",RIGHT(G249-1,2))</f>
        <v>var 21/20</v>
      </c>
      <c r="I250" s="139" t="s">
        <v>135</v>
      </c>
      <c r="J250" s="138" t="str">
        <f>CONCATENATE("var ",RIGHT(I249,2),"/",RIGHT(I249-1,2))</f>
        <v>var 22/21</v>
      </c>
      <c r="K250" s="139" t="s">
        <v>135</v>
      </c>
      <c r="L250" s="138" t="str">
        <f>CONCATENATE("var ",RIGHT(K249,2),"/",RIGHT(K249-1,2))</f>
        <v>var 23/22</v>
      </c>
      <c r="M250" s="138" t="str">
        <f>CONCATENATE("var ",RIGHT(K249,2),"/",RIGHT(2019,2))</f>
        <v>var 23/19</v>
      </c>
    </row>
    <row r="251" spans="2:14" x14ac:dyDescent="0.25">
      <c r="B251" s="141" t="s">
        <v>139</v>
      </c>
      <c r="C251" s="142">
        <v>7691</v>
      </c>
      <c r="D251" s="143">
        <v>6.4056447149972273E-2</v>
      </c>
      <c r="E251" s="142">
        <v>9139</v>
      </c>
      <c r="F251" s="143">
        <f t="shared" ref="F251:J263" si="41">IFERROR(E251/C251-1,"-")</f>
        <v>0.188272006241061</v>
      </c>
      <c r="G251" s="142">
        <v>975</v>
      </c>
      <c r="H251" s="143">
        <f t="shared" si="41"/>
        <v>-0.89331436699857747</v>
      </c>
      <c r="I251" s="142">
        <v>10700</v>
      </c>
      <c r="J251" s="143">
        <f t="shared" si="41"/>
        <v>9.9743589743589745</v>
      </c>
      <c r="K251" s="142">
        <v>12002</v>
      </c>
      <c r="L251" s="143">
        <f t="shared" ref="L251:L255" si="42">IFERROR(K251/I251-1,"-")</f>
        <v>0.12168224299065411</v>
      </c>
      <c r="M251" s="143">
        <f>K251/C251-1</f>
        <v>0.56052528929918077</v>
      </c>
    </row>
    <row r="252" spans="2:14" x14ac:dyDescent="0.25">
      <c r="B252" s="141" t="s">
        <v>141</v>
      </c>
      <c r="C252" s="142">
        <v>7497</v>
      </c>
      <c r="D252" s="143">
        <v>0.17803268384663729</v>
      </c>
      <c r="E252" s="142">
        <v>8888</v>
      </c>
      <c r="F252" s="143">
        <f t="shared" si="41"/>
        <v>0.18554088301987459</v>
      </c>
      <c r="G252" s="142">
        <v>704</v>
      </c>
      <c r="H252" s="143">
        <f t="shared" si="41"/>
        <v>-0.92079207920792083</v>
      </c>
      <c r="I252" s="142">
        <v>11614</v>
      </c>
      <c r="J252" s="143">
        <f t="shared" si="41"/>
        <v>15.49715909090909</v>
      </c>
      <c r="K252" s="142">
        <v>11268</v>
      </c>
      <c r="L252" s="143">
        <f t="shared" si="42"/>
        <v>-2.979163079042535E-2</v>
      </c>
      <c r="M252" s="143">
        <f>IFERROR(K252/C252-1,"-")</f>
        <v>0.50300120048019203</v>
      </c>
    </row>
    <row r="253" spans="2:14" x14ac:dyDescent="0.25">
      <c r="B253" s="141" t="s">
        <v>143</v>
      </c>
      <c r="C253" s="142">
        <v>8751</v>
      </c>
      <c r="D253" s="143">
        <v>6.5895249695493208E-2</v>
      </c>
      <c r="E253" s="142">
        <v>3029</v>
      </c>
      <c r="F253" s="143">
        <f t="shared" si="41"/>
        <v>-0.65386812935664496</v>
      </c>
      <c r="G253" s="142">
        <v>508</v>
      </c>
      <c r="H253" s="143">
        <f t="shared" si="41"/>
        <v>-0.83228788379002971</v>
      </c>
      <c r="I253" s="142">
        <v>12149</v>
      </c>
      <c r="J253" s="143">
        <f t="shared" si="41"/>
        <v>22.915354330708663</v>
      </c>
      <c r="K253" s="142">
        <v>12322</v>
      </c>
      <c r="L253" s="143">
        <f t="shared" si="42"/>
        <v>1.423985513210968E-2</v>
      </c>
      <c r="M253" s="143">
        <f t="shared" ref="M253:M255" si="43">IFERROR(K253/C253-1,"-")</f>
        <v>0.40806764941149587</v>
      </c>
    </row>
    <row r="254" spans="2:14" x14ac:dyDescent="0.25">
      <c r="B254" s="141" t="s">
        <v>145</v>
      </c>
      <c r="C254" s="142">
        <v>8831</v>
      </c>
      <c r="D254" s="143">
        <v>0.15212002609262876</v>
      </c>
      <c r="E254" s="142">
        <v>0</v>
      </c>
      <c r="F254" s="143">
        <f t="shared" si="41"/>
        <v>-1</v>
      </c>
      <c r="G254" s="142">
        <v>403</v>
      </c>
      <c r="H254" s="143" t="str">
        <f t="shared" si="41"/>
        <v>-</v>
      </c>
      <c r="I254" s="142">
        <v>11337</v>
      </c>
      <c r="J254" s="143">
        <f t="shared" si="41"/>
        <v>27.131513647642681</v>
      </c>
      <c r="K254" s="142">
        <v>12573</v>
      </c>
      <c r="L254" s="143">
        <f t="shared" si="42"/>
        <v>0.1090235512040223</v>
      </c>
      <c r="M254" s="143">
        <f t="shared" si="43"/>
        <v>0.42373457139621795</v>
      </c>
    </row>
    <row r="255" spans="2:14" x14ac:dyDescent="0.25">
      <c r="B255" s="141" t="s">
        <v>147</v>
      </c>
      <c r="C255" s="142">
        <v>9736</v>
      </c>
      <c r="D255" s="143">
        <v>9.2091979809310054E-2</v>
      </c>
      <c r="E255" s="142">
        <v>0</v>
      </c>
      <c r="F255" s="143">
        <f t="shared" si="41"/>
        <v>-1</v>
      </c>
      <c r="G255" s="142">
        <v>370</v>
      </c>
      <c r="H255" s="143" t="str">
        <f t="shared" si="41"/>
        <v>-</v>
      </c>
      <c r="I255" s="142">
        <v>10696</v>
      </c>
      <c r="J255" s="143">
        <f t="shared" si="41"/>
        <v>27.908108108108109</v>
      </c>
      <c r="K255" s="142">
        <v>12097</v>
      </c>
      <c r="L255" s="143">
        <f t="shared" si="42"/>
        <v>0.130983545250561</v>
      </c>
      <c r="M255" s="143">
        <f t="shared" si="43"/>
        <v>0.24250205423171733</v>
      </c>
    </row>
    <row r="256" spans="2:14" x14ac:dyDescent="0.25">
      <c r="B256" s="141" t="s">
        <v>149</v>
      </c>
      <c r="C256" s="142">
        <v>10998</v>
      </c>
      <c r="D256" s="143">
        <v>4.4752945474473282E-3</v>
      </c>
      <c r="E256" s="142">
        <v>8</v>
      </c>
      <c r="F256" s="143">
        <f t="shared" si="41"/>
        <v>-0.99927259501727583</v>
      </c>
      <c r="G256" s="142">
        <v>454</v>
      </c>
      <c r="H256" s="143">
        <f t="shared" si="41"/>
        <v>55.75</v>
      </c>
      <c r="I256" s="142">
        <v>11328</v>
      </c>
      <c r="J256" s="143">
        <f t="shared" si="41"/>
        <v>23.951541850220263</v>
      </c>
      <c r="K256" s="142"/>
      <c r="L256" s="143"/>
      <c r="M256" s="143"/>
    </row>
    <row r="257" spans="2:14" x14ac:dyDescent="0.25">
      <c r="B257" s="141" t="s">
        <v>151</v>
      </c>
      <c r="C257" s="142">
        <v>11454</v>
      </c>
      <c r="D257" s="143">
        <v>9.8599654709380369E-2</v>
      </c>
      <c r="E257" s="142">
        <v>1045</v>
      </c>
      <c r="F257" s="143">
        <f t="shared" si="41"/>
        <v>-0.90876549676968743</v>
      </c>
      <c r="G257" s="142">
        <v>2072</v>
      </c>
      <c r="H257" s="143">
        <f t="shared" si="41"/>
        <v>0.98277511961722497</v>
      </c>
      <c r="I257" s="142">
        <v>12847</v>
      </c>
      <c r="J257" s="143">
        <f t="shared" si="41"/>
        <v>5.2002895752895757</v>
      </c>
      <c r="K257" s="142"/>
      <c r="L257" s="143"/>
      <c r="M257" s="143"/>
    </row>
    <row r="258" spans="2:14" x14ac:dyDescent="0.25">
      <c r="B258" s="141" t="s">
        <v>153</v>
      </c>
      <c r="C258" s="142">
        <v>10484</v>
      </c>
      <c r="D258" s="143">
        <v>0.1039275560703381</v>
      </c>
      <c r="E258" s="142">
        <v>996</v>
      </c>
      <c r="F258" s="143">
        <f t="shared" si="41"/>
        <v>-0.90499809233117134</v>
      </c>
      <c r="G258" s="142">
        <v>5546</v>
      </c>
      <c r="H258" s="143">
        <f t="shared" si="41"/>
        <v>4.5682730923694779</v>
      </c>
      <c r="I258" s="142">
        <v>11359</v>
      </c>
      <c r="J258" s="143">
        <f t="shared" si="41"/>
        <v>1.0481428056256763</v>
      </c>
      <c r="K258" s="142"/>
      <c r="L258" s="143"/>
      <c r="M258" s="143"/>
    </row>
    <row r="259" spans="2:14" x14ac:dyDescent="0.25">
      <c r="B259" s="141" t="s">
        <v>155</v>
      </c>
      <c r="C259" s="142">
        <v>9714</v>
      </c>
      <c r="D259" s="143">
        <v>-5.034705249780036E-2</v>
      </c>
      <c r="E259" s="142">
        <v>687</v>
      </c>
      <c r="F259" s="143">
        <f t="shared" si="41"/>
        <v>-0.92927733168622606</v>
      </c>
      <c r="G259" s="142">
        <v>6742</v>
      </c>
      <c r="H259" s="143">
        <f t="shared" si="41"/>
        <v>8.8136826783114994</v>
      </c>
      <c r="I259" s="142">
        <v>10700</v>
      </c>
      <c r="J259" s="143">
        <f t="shared" si="41"/>
        <v>0.58706615247700977</v>
      </c>
      <c r="K259" s="142"/>
      <c r="L259" s="143"/>
      <c r="M259" s="143"/>
    </row>
    <row r="260" spans="2:14" x14ac:dyDescent="0.25">
      <c r="B260" s="141" t="s">
        <v>157</v>
      </c>
      <c r="C260" s="142">
        <v>9752</v>
      </c>
      <c r="D260" s="143">
        <v>2.8149710068529288E-2</v>
      </c>
      <c r="E260" s="142">
        <v>746</v>
      </c>
      <c r="F260" s="143">
        <f t="shared" si="41"/>
        <v>-0.92350287120590646</v>
      </c>
      <c r="G260" s="142">
        <v>8432</v>
      </c>
      <c r="H260" s="143">
        <f t="shared" si="41"/>
        <v>10.302949061662199</v>
      </c>
      <c r="I260" s="142">
        <v>10652</v>
      </c>
      <c r="J260" s="143">
        <f t="shared" si="41"/>
        <v>0.26328273244781775</v>
      </c>
      <c r="K260" s="142"/>
      <c r="L260" s="143"/>
      <c r="M260" s="143"/>
    </row>
    <row r="261" spans="2:14" x14ac:dyDescent="0.25">
      <c r="B261" s="141" t="s">
        <v>159</v>
      </c>
      <c r="C261" s="142">
        <v>8447</v>
      </c>
      <c r="D261" s="143">
        <v>0.21592054124082338</v>
      </c>
      <c r="E261" s="142">
        <v>1127</v>
      </c>
      <c r="F261" s="143">
        <f t="shared" si="41"/>
        <v>-0.86657985083461586</v>
      </c>
      <c r="G261" s="142">
        <v>8691</v>
      </c>
      <c r="H261" s="143">
        <f t="shared" si="41"/>
        <v>6.7116237799467617</v>
      </c>
      <c r="I261" s="142">
        <v>10849</v>
      </c>
      <c r="J261" s="143">
        <f t="shared" si="41"/>
        <v>0.24830284202048092</v>
      </c>
      <c r="K261" s="142"/>
      <c r="L261" s="143"/>
      <c r="M261" s="143"/>
    </row>
    <row r="262" spans="2:14" x14ac:dyDescent="0.25">
      <c r="B262" s="141" t="s">
        <v>161</v>
      </c>
      <c r="C262" s="142">
        <v>7720</v>
      </c>
      <c r="D262" s="143">
        <v>6.1606160616061612E-2</v>
      </c>
      <c r="E262" s="142">
        <v>1549</v>
      </c>
      <c r="F262" s="143">
        <f t="shared" si="41"/>
        <v>-0.79935233160621766</v>
      </c>
      <c r="G262" s="142">
        <v>7818</v>
      </c>
      <c r="H262" s="143">
        <f t="shared" si="41"/>
        <v>4.0471271788250487</v>
      </c>
      <c r="I262" s="142">
        <v>10736</v>
      </c>
      <c r="J262" s="143">
        <f t="shared" si="41"/>
        <v>0.37324123816832944</v>
      </c>
      <c r="K262" s="142"/>
      <c r="L262" s="143"/>
      <c r="M262" s="143"/>
    </row>
    <row r="263" spans="2:14" ht="15.75" x14ac:dyDescent="0.25">
      <c r="B263" s="144" t="s">
        <v>121</v>
      </c>
      <c r="C263" s="145">
        <v>111075</v>
      </c>
      <c r="D263" s="146">
        <v>7.6443738067779821E-2</v>
      </c>
      <c r="E263" s="145">
        <v>27214</v>
      </c>
      <c r="F263" s="146">
        <f t="shared" si="41"/>
        <v>-0.75499437317128071</v>
      </c>
      <c r="G263" s="145">
        <v>42715</v>
      </c>
      <c r="H263" s="146">
        <f t="shared" si="41"/>
        <v>0.56959653119717801</v>
      </c>
      <c r="I263" s="145">
        <v>134967</v>
      </c>
      <c r="J263" s="146">
        <f t="shared" si="41"/>
        <v>2.1597097038511062</v>
      </c>
      <c r="K263" s="145">
        <v>60262</v>
      </c>
      <c r="L263" s="146">
        <v>6.6659586519399516E-2</v>
      </c>
      <c r="M263" s="146">
        <v>0.41772926175128222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0"/>
    </row>
    <row r="268" spans="2:14" ht="48.75" customHeight="1" thickBot="1" x14ac:dyDescent="0.3">
      <c r="B268" s="307" t="s">
        <v>208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1" t="s">
        <v>209</v>
      </c>
    </row>
    <row r="269" spans="2:14" ht="10.5" customHeight="1" thickBot="1" x14ac:dyDescent="0.3">
      <c r="B269" s="134"/>
      <c r="C269" s="135"/>
      <c r="D269" s="134"/>
      <c r="E269" s="134"/>
      <c r="F269" s="134"/>
      <c r="G269" s="134"/>
      <c r="H269" s="134"/>
      <c r="I269" s="134"/>
      <c r="J269" s="134"/>
      <c r="K269" s="4"/>
      <c r="L269" s="4"/>
      <c r="N269" s="1" t="s">
        <v>210</v>
      </c>
    </row>
    <row r="270" spans="2:14" ht="22.5" thickTop="1" thickBot="1" x14ac:dyDescent="0.3">
      <c r="B270" s="150" t="str">
        <f>C270</f>
        <v>Suiza</v>
      </c>
      <c r="C270" s="317" t="s">
        <v>211</v>
      </c>
      <c r="D270" s="318"/>
      <c r="E270" s="318"/>
      <c r="F270" s="318"/>
      <c r="G270" s="318"/>
      <c r="H270" s="318"/>
      <c r="I270" s="318"/>
      <c r="J270" s="318"/>
      <c r="K270" s="318"/>
      <c r="L270" s="318"/>
      <c r="M270" s="319"/>
    </row>
    <row r="271" spans="2:14" ht="22.5" thickTop="1" thickBot="1" x14ac:dyDescent="0.3">
      <c r="B271" s="13"/>
      <c r="C271" s="320">
        <f>2019</f>
        <v>2019</v>
      </c>
      <c r="D271" s="321"/>
      <c r="E271" s="322">
        <v>2020</v>
      </c>
      <c r="F271" s="321"/>
      <c r="G271" s="322">
        <v>2021</v>
      </c>
      <c r="H271" s="321"/>
      <c r="I271" s="322">
        <v>2022</v>
      </c>
      <c r="J271" s="321"/>
      <c r="K271" s="322">
        <v>2023</v>
      </c>
      <c r="L271" s="323"/>
      <c r="M271" s="324"/>
    </row>
    <row r="272" spans="2:14" ht="16.5" thickTop="1" thickBot="1" x14ac:dyDescent="0.3">
      <c r="B272" s="16"/>
      <c r="C272" s="137" t="s">
        <v>135</v>
      </c>
      <c r="D272" s="138" t="str">
        <f>CONCATENATE("var ",RIGHT(2019,2),"/",RIGHT(2018,2))</f>
        <v>var 19/18</v>
      </c>
      <c r="E272" s="139" t="s">
        <v>135</v>
      </c>
      <c r="F272" s="138" t="str">
        <f>CONCATENATE("var ",RIGHT(E271,2),"/",RIGHT(E271-1,2))</f>
        <v>var 20/19</v>
      </c>
      <c r="G272" s="139" t="s">
        <v>135</v>
      </c>
      <c r="H272" s="138" t="str">
        <f>CONCATENATE("var ",RIGHT(G271,2),"/",RIGHT(G271-1,2))</f>
        <v>var 21/20</v>
      </c>
      <c r="I272" s="139" t="s">
        <v>135</v>
      </c>
      <c r="J272" s="138" t="str">
        <f>CONCATENATE("var ",RIGHT(I271,2),"/",RIGHT(I271-1,2))</f>
        <v>var 22/21</v>
      </c>
      <c r="K272" s="139" t="s">
        <v>135</v>
      </c>
      <c r="L272" s="138" t="str">
        <f>CONCATENATE("var ",RIGHT(K271,2),"/",RIGHT(K271-1,2))</f>
        <v>var 23/22</v>
      </c>
      <c r="M272" s="138" t="str">
        <f>CONCATENATE("var ",RIGHT(K271,2),"/",RIGHT(2019,2))</f>
        <v>var 23/19</v>
      </c>
    </row>
    <row r="273" spans="2:13" x14ac:dyDescent="0.25">
      <c r="B273" s="141" t="s">
        <v>139</v>
      </c>
      <c r="C273" s="142">
        <v>3107</v>
      </c>
      <c r="D273" s="143">
        <v>-7.9407407407407371E-2</v>
      </c>
      <c r="E273" s="142">
        <v>3295</v>
      </c>
      <c r="F273" s="143">
        <f t="shared" ref="F273:J285" si="44">IFERROR(E273/C273-1,"-")</f>
        <v>6.0508529127776045E-2</v>
      </c>
      <c r="G273" s="142">
        <v>606</v>
      </c>
      <c r="H273" s="143">
        <f t="shared" si="44"/>
        <v>-0.81608497723823969</v>
      </c>
      <c r="I273" s="142">
        <v>2310</v>
      </c>
      <c r="J273" s="143">
        <f t="shared" si="44"/>
        <v>2.8118811881188117</v>
      </c>
      <c r="K273" s="142">
        <v>3770</v>
      </c>
      <c r="L273" s="143">
        <f t="shared" ref="L273:L277" si="45">IFERROR(K273/I273-1,"-")</f>
        <v>0.63203463203463195</v>
      </c>
      <c r="M273" s="143">
        <f>K273/C273-1</f>
        <v>0.21338912133891208</v>
      </c>
    </row>
    <row r="274" spans="2:13" x14ac:dyDescent="0.25">
      <c r="B274" s="141" t="s">
        <v>141</v>
      </c>
      <c r="C274" s="142">
        <v>3118</v>
      </c>
      <c r="D274" s="143">
        <v>-0.1011818968002306</v>
      </c>
      <c r="E274" s="142">
        <v>3745</v>
      </c>
      <c r="F274" s="143">
        <f t="shared" si="44"/>
        <v>0.20109044259140485</v>
      </c>
      <c r="G274" s="142">
        <v>447</v>
      </c>
      <c r="H274" s="143">
        <f t="shared" si="44"/>
        <v>-0.88064085447263019</v>
      </c>
      <c r="I274" s="142">
        <v>3187</v>
      </c>
      <c r="J274" s="143">
        <f t="shared" si="44"/>
        <v>6.1297539149888145</v>
      </c>
      <c r="K274" s="142">
        <v>4064</v>
      </c>
      <c r="L274" s="143">
        <f t="shared" si="45"/>
        <v>0.27518042045811097</v>
      </c>
      <c r="M274" s="143">
        <f>IFERROR(K274/C274-1,"-")</f>
        <v>0.30339961513790881</v>
      </c>
    </row>
    <row r="275" spans="2:13" x14ac:dyDescent="0.25">
      <c r="B275" s="141" t="s">
        <v>143</v>
      </c>
      <c r="C275" s="142">
        <v>3225</v>
      </c>
      <c r="D275" s="143">
        <v>-0.10936205468102733</v>
      </c>
      <c r="E275" s="142">
        <v>1063</v>
      </c>
      <c r="F275" s="143">
        <f t="shared" si="44"/>
        <v>-0.67038759689922478</v>
      </c>
      <c r="G275" s="142">
        <v>728</v>
      </c>
      <c r="H275" s="143">
        <f t="shared" si="44"/>
        <v>-0.31514581373471307</v>
      </c>
      <c r="I275" s="142">
        <v>3118</v>
      </c>
      <c r="J275" s="143">
        <f t="shared" si="44"/>
        <v>3.2829670329670328</v>
      </c>
      <c r="K275" s="142">
        <v>3614</v>
      </c>
      <c r="L275" s="143">
        <f t="shared" si="45"/>
        <v>0.15907633098139828</v>
      </c>
      <c r="M275" s="143">
        <f t="shared" ref="M275:M277" si="46">IFERROR(K275/C275-1,"-")</f>
        <v>0.12062015503875978</v>
      </c>
    </row>
    <row r="276" spans="2:13" x14ac:dyDescent="0.25">
      <c r="B276" s="141" t="s">
        <v>145</v>
      </c>
      <c r="C276" s="142">
        <v>3756</v>
      </c>
      <c r="D276" s="143">
        <v>-0.2137324680761985</v>
      </c>
      <c r="E276" s="142">
        <v>0</v>
      </c>
      <c r="F276" s="143">
        <f t="shared" si="44"/>
        <v>-1</v>
      </c>
      <c r="G276" s="142">
        <v>2190</v>
      </c>
      <c r="H276" s="143" t="str">
        <f t="shared" si="44"/>
        <v>-</v>
      </c>
      <c r="I276" s="142">
        <v>4876</v>
      </c>
      <c r="J276" s="143">
        <f t="shared" si="44"/>
        <v>1.22648401826484</v>
      </c>
      <c r="K276" s="142">
        <v>5655</v>
      </c>
      <c r="L276" s="143">
        <f t="shared" si="45"/>
        <v>0.1597621000820344</v>
      </c>
      <c r="M276" s="143">
        <f t="shared" si="46"/>
        <v>0.50559105431309903</v>
      </c>
    </row>
    <row r="277" spans="2:13" x14ac:dyDescent="0.25">
      <c r="B277" s="141" t="s">
        <v>147</v>
      </c>
      <c r="C277" s="142">
        <v>2844</v>
      </c>
      <c r="D277" s="143">
        <v>-0.17277486910994766</v>
      </c>
      <c r="E277" s="142">
        <v>2</v>
      </c>
      <c r="F277" s="143">
        <f t="shared" si="44"/>
        <v>-0.9992967651195499</v>
      </c>
      <c r="G277" s="142">
        <v>2629</v>
      </c>
      <c r="H277" s="143">
        <f t="shared" si="44"/>
        <v>1313.5</v>
      </c>
      <c r="I277" s="142">
        <v>3214</v>
      </c>
      <c r="J277" s="143">
        <f t="shared" si="44"/>
        <v>0.2225180677063523</v>
      </c>
      <c r="K277" s="142">
        <v>3598</v>
      </c>
      <c r="L277" s="143">
        <f t="shared" si="45"/>
        <v>0.11947728686994408</v>
      </c>
      <c r="M277" s="143">
        <f t="shared" si="46"/>
        <v>0.26511954992967657</v>
      </c>
    </row>
    <row r="278" spans="2:13" x14ac:dyDescent="0.25">
      <c r="B278" s="141" t="s">
        <v>149</v>
      </c>
      <c r="C278" s="142">
        <v>2651</v>
      </c>
      <c r="D278" s="143">
        <v>-0.12392597488433577</v>
      </c>
      <c r="E278" s="142">
        <v>6</v>
      </c>
      <c r="F278" s="143">
        <f t="shared" si="44"/>
        <v>-0.99773670313089402</v>
      </c>
      <c r="G278" s="142">
        <v>1576</v>
      </c>
      <c r="H278" s="143">
        <f t="shared" si="44"/>
        <v>261.66666666666669</v>
      </c>
      <c r="I278" s="142">
        <v>2624</v>
      </c>
      <c r="J278" s="143">
        <f t="shared" si="44"/>
        <v>0.66497461928934021</v>
      </c>
      <c r="K278" s="142"/>
      <c r="L278" s="143"/>
      <c r="M278" s="143"/>
    </row>
    <row r="279" spans="2:13" x14ac:dyDescent="0.25">
      <c r="B279" s="141" t="s">
        <v>151</v>
      </c>
      <c r="C279" s="142">
        <v>3745</v>
      </c>
      <c r="D279" s="143">
        <v>-0.22108985024958405</v>
      </c>
      <c r="E279" s="142">
        <v>1073</v>
      </c>
      <c r="F279" s="143">
        <f t="shared" si="44"/>
        <v>-0.71348464619492658</v>
      </c>
      <c r="G279" s="142">
        <v>3037</v>
      </c>
      <c r="H279" s="143">
        <f t="shared" si="44"/>
        <v>1.8303821062441754</v>
      </c>
      <c r="I279" s="142">
        <v>4059</v>
      </c>
      <c r="J279" s="143">
        <f t="shared" si="44"/>
        <v>0.33651629897925583</v>
      </c>
      <c r="K279" s="142"/>
      <c r="L279" s="143"/>
      <c r="M279" s="143"/>
    </row>
    <row r="280" spans="2:13" x14ac:dyDescent="0.25">
      <c r="B280" s="141" t="s">
        <v>153</v>
      </c>
      <c r="C280" s="142">
        <v>2055</v>
      </c>
      <c r="D280" s="143">
        <v>-0.1960093896713615</v>
      </c>
      <c r="E280" s="142">
        <v>544</v>
      </c>
      <c r="F280" s="143">
        <f t="shared" si="44"/>
        <v>-0.73527980535279802</v>
      </c>
      <c r="G280" s="142">
        <v>2397</v>
      </c>
      <c r="H280" s="143">
        <f t="shared" si="44"/>
        <v>3.40625</v>
      </c>
      <c r="I280" s="142">
        <v>2470</v>
      </c>
      <c r="J280" s="143">
        <f t="shared" si="44"/>
        <v>3.0454735085523543E-2</v>
      </c>
      <c r="K280" s="142"/>
      <c r="L280" s="143"/>
      <c r="M280" s="143"/>
    </row>
    <row r="281" spans="2:13" x14ac:dyDescent="0.25">
      <c r="B281" s="141" t="s">
        <v>155</v>
      </c>
      <c r="C281" s="142">
        <v>3514</v>
      </c>
      <c r="D281" s="143">
        <v>-0.11396873424104892</v>
      </c>
      <c r="E281" s="142">
        <v>448</v>
      </c>
      <c r="F281" s="143">
        <f t="shared" si="44"/>
        <v>-0.87250996015936255</v>
      </c>
      <c r="G281" s="142">
        <v>2864</v>
      </c>
      <c r="H281" s="143">
        <f t="shared" si="44"/>
        <v>5.3928571428571432</v>
      </c>
      <c r="I281" s="142">
        <v>3329</v>
      </c>
      <c r="J281" s="143">
        <f t="shared" si="44"/>
        <v>0.16236033519553073</v>
      </c>
      <c r="K281" s="142"/>
      <c r="L281" s="143"/>
      <c r="M281" s="143"/>
    </row>
    <row r="282" spans="2:13" x14ac:dyDescent="0.25">
      <c r="B282" s="141" t="s">
        <v>157</v>
      </c>
      <c r="C282" s="142">
        <v>5742</v>
      </c>
      <c r="D282" s="143">
        <v>-0.11743006455579463</v>
      </c>
      <c r="E282" s="142">
        <v>279</v>
      </c>
      <c r="F282" s="143">
        <f t="shared" si="44"/>
        <v>-0.95141065830721006</v>
      </c>
      <c r="G282" s="142">
        <v>6899</v>
      </c>
      <c r="H282" s="143">
        <f t="shared" si="44"/>
        <v>23.727598566308245</v>
      </c>
      <c r="I282" s="142">
        <v>6025</v>
      </c>
      <c r="J282" s="143">
        <f t="shared" si="44"/>
        <v>-0.12668502681548055</v>
      </c>
      <c r="K282" s="142"/>
      <c r="L282" s="143"/>
      <c r="M282" s="143"/>
    </row>
    <row r="283" spans="2:13" x14ac:dyDescent="0.25">
      <c r="B283" s="141" t="s">
        <v>159</v>
      </c>
      <c r="C283" s="142">
        <v>4511</v>
      </c>
      <c r="D283" s="143">
        <v>4.0599769319492607E-2</v>
      </c>
      <c r="E283" s="142">
        <v>592</v>
      </c>
      <c r="F283" s="143">
        <f t="shared" si="44"/>
        <v>-0.86876524052316562</v>
      </c>
      <c r="G283" s="142">
        <v>4904</v>
      </c>
      <c r="H283" s="143">
        <f t="shared" si="44"/>
        <v>7.2837837837837842</v>
      </c>
      <c r="I283" s="142">
        <v>5025</v>
      </c>
      <c r="J283" s="143">
        <f t="shared" si="44"/>
        <v>2.4673735725938117E-2</v>
      </c>
      <c r="K283" s="142"/>
      <c r="L283" s="143"/>
      <c r="M283" s="143"/>
    </row>
    <row r="284" spans="2:13" x14ac:dyDescent="0.25">
      <c r="B284" s="141" t="s">
        <v>161</v>
      </c>
      <c r="C284" s="142">
        <v>3559</v>
      </c>
      <c r="D284" s="143">
        <v>2.1526980482204472E-2</v>
      </c>
      <c r="E284" s="142">
        <v>847</v>
      </c>
      <c r="F284" s="143">
        <f t="shared" si="44"/>
        <v>-0.76201180106771571</v>
      </c>
      <c r="G284" s="142">
        <v>2948</v>
      </c>
      <c r="H284" s="143">
        <f t="shared" si="44"/>
        <v>2.4805194805194803</v>
      </c>
      <c r="I284" s="142">
        <v>3989</v>
      </c>
      <c r="J284" s="143">
        <f t="shared" si="44"/>
        <v>0.35312075983717772</v>
      </c>
      <c r="K284" s="142"/>
      <c r="L284" s="143"/>
      <c r="M284" s="143"/>
    </row>
    <row r="285" spans="2:13" ht="15.75" x14ac:dyDescent="0.25">
      <c r="B285" s="144" t="s">
        <v>121</v>
      </c>
      <c r="C285" s="145">
        <v>41827</v>
      </c>
      <c r="D285" s="146">
        <v>-0.11684719494943097</v>
      </c>
      <c r="E285" s="145">
        <v>11898</v>
      </c>
      <c r="F285" s="146">
        <f t="shared" si="44"/>
        <v>-0.7155425921055778</v>
      </c>
      <c r="G285" s="145">
        <v>31225</v>
      </c>
      <c r="H285" s="146">
        <f t="shared" si="44"/>
        <v>1.6243906538914104</v>
      </c>
      <c r="I285" s="145">
        <v>44226</v>
      </c>
      <c r="J285" s="146">
        <f t="shared" si="44"/>
        <v>0.41636509207365902</v>
      </c>
      <c r="K285" s="145">
        <v>20701</v>
      </c>
      <c r="L285" s="146">
        <v>0.23920981741993419</v>
      </c>
      <c r="M285" s="146">
        <v>0.28978193146417452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0"/>
      <c r="I288" s="140"/>
      <c r="L288" s="149"/>
    </row>
    <row r="290" spans="2:14" ht="48.75" customHeight="1" thickBot="1" x14ac:dyDescent="0.3">
      <c r="B290" s="307" t="s">
        <v>212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1" t="s">
        <v>213</v>
      </c>
    </row>
    <row r="291" spans="2:14" ht="10.5" customHeight="1" thickBot="1" x14ac:dyDescent="0.3">
      <c r="B291" s="134"/>
      <c r="C291" s="135"/>
      <c r="D291" s="134"/>
      <c r="E291" s="134"/>
      <c r="F291" s="134"/>
      <c r="G291" s="134"/>
      <c r="H291" s="134"/>
      <c r="I291" s="134"/>
      <c r="J291" s="134"/>
      <c r="K291" s="4"/>
      <c r="L291" s="4"/>
      <c r="N291" s="1" t="s">
        <v>214</v>
      </c>
    </row>
    <row r="292" spans="2:14" ht="22.5" thickTop="1" thickBot="1" x14ac:dyDescent="0.3">
      <c r="B292" s="150" t="str">
        <f>C292</f>
        <v>Austria</v>
      </c>
      <c r="C292" s="317" t="s">
        <v>215</v>
      </c>
      <c r="D292" s="318"/>
      <c r="E292" s="318"/>
      <c r="F292" s="318"/>
      <c r="G292" s="318"/>
      <c r="H292" s="318"/>
      <c r="I292" s="318"/>
      <c r="J292" s="318"/>
      <c r="K292" s="318"/>
      <c r="L292" s="318"/>
      <c r="M292" s="319"/>
    </row>
    <row r="293" spans="2:14" ht="22.5" thickTop="1" thickBot="1" x14ac:dyDescent="0.3">
      <c r="B293" s="13"/>
      <c r="C293" s="320">
        <f>2019</f>
        <v>2019</v>
      </c>
      <c r="D293" s="321"/>
      <c r="E293" s="322">
        <v>2020</v>
      </c>
      <c r="F293" s="321"/>
      <c r="G293" s="322">
        <v>2021</v>
      </c>
      <c r="H293" s="321"/>
      <c r="I293" s="322">
        <v>2022</v>
      </c>
      <c r="J293" s="321"/>
      <c r="K293" s="322">
        <v>2023</v>
      </c>
      <c r="L293" s="323"/>
      <c r="M293" s="324"/>
    </row>
    <row r="294" spans="2:14" ht="16.5" thickTop="1" thickBot="1" x14ac:dyDescent="0.3">
      <c r="B294" s="16"/>
      <c r="C294" s="137" t="s">
        <v>135</v>
      </c>
      <c r="D294" s="138" t="str">
        <f>CONCATENATE("var ",RIGHT(2019,2),"/",RIGHT(2018,2))</f>
        <v>var 19/18</v>
      </c>
      <c r="E294" s="139" t="s">
        <v>135</v>
      </c>
      <c r="F294" s="138" t="str">
        <f>CONCATENATE("var ",RIGHT(E293,2),"/",RIGHT(E293-1,2))</f>
        <v>var 20/19</v>
      </c>
      <c r="G294" s="139" t="s">
        <v>135</v>
      </c>
      <c r="H294" s="138" t="str">
        <f>CONCATENATE("var ",RIGHT(G293,2),"/",RIGHT(G293-1,2))</f>
        <v>var 21/20</v>
      </c>
      <c r="I294" s="139" t="s">
        <v>135</v>
      </c>
      <c r="J294" s="138" t="str">
        <f>CONCATENATE("var ",RIGHT(I293,2),"/",RIGHT(I293-1,2))</f>
        <v>var 22/21</v>
      </c>
      <c r="K294" s="139" t="s">
        <v>135</v>
      </c>
      <c r="L294" s="138" t="str">
        <f>CONCATENATE("var ",RIGHT(K293,2),"/",RIGHT(K293-1,2))</f>
        <v>var 23/22</v>
      </c>
      <c r="M294" s="138" t="str">
        <f>CONCATENATE("var ",RIGHT(K293,2),"/",RIGHT(2019,2))</f>
        <v>var 23/19</v>
      </c>
    </row>
    <row r="295" spans="2:14" x14ac:dyDescent="0.25">
      <c r="B295" s="141" t="s">
        <v>139</v>
      </c>
      <c r="C295" s="142">
        <v>2768</v>
      </c>
      <c r="D295" s="143">
        <v>0.13489134891348908</v>
      </c>
      <c r="E295" s="142">
        <v>2947</v>
      </c>
      <c r="F295" s="143">
        <f t="shared" ref="F295:J307" si="47">IFERROR(E295/C295-1,"-")</f>
        <v>6.4667630057803516E-2</v>
      </c>
      <c r="G295" s="142">
        <v>348</v>
      </c>
      <c r="H295" s="143">
        <f t="shared" si="47"/>
        <v>-0.88191381065490326</v>
      </c>
      <c r="I295" s="142">
        <v>2305</v>
      </c>
      <c r="J295" s="143">
        <f t="shared" si="47"/>
        <v>5.6235632183908049</v>
      </c>
      <c r="K295" s="142">
        <v>2843</v>
      </c>
      <c r="L295" s="143">
        <f t="shared" ref="L295:L299" si="48">IFERROR(K295/I295-1,"-")</f>
        <v>0.23340563991323204</v>
      </c>
      <c r="M295" s="143">
        <f>K295/C295-1</f>
        <v>2.7095375722543391E-2</v>
      </c>
    </row>
    <row r="296" spans="2:14" x14ac:dyDescent="0.25">
      <c r="B296" s="141" t="s">
        <v>141</v>
      </c>
      <c r="C296" s="142">
        <v>2872</v>
      </c>
      <c r="D296" s="143">
        <v>0.14650698602794421</v>
      </c>
      <c r="E296" s="142">
        <v>2785</v>
      </c>
      <c r="F296" s="143">
        <f t="shared" si="47"/>
        <v>-3.0292479108635084E-2</v>
      </c>
      <c r="G296" s="142">
        <v>314</v>
      </c>
      <c r="H296" s="143">
        <f t="shared" si="47"/>
        <v>-0.88725314183123882</v>
      </c>
      <c r="I296" s="142">
        <v>2627</v>
      </c>
      <c r="J296" s="143">
        <f t="shared" si="47"/>
        <v>7.3662420382165603</v>
      </c>
      <c r="K296" s="142">
        <v>3197</v>
      </c>
      <c r="L296" s="143">
        <f t="shared" si="48"/>
        <v>0.21697754092120292</v>
      </c>
      <c r="M296" s="143">
        <f>IFERROR(K296/C296-1,"-")</f>
        <v>0.11316155988857934</v>
      </c>
    </row>
    <row r="297" spans="2:14" x14ac:dyDescent="0.25">
      <c r="B297" s="141" t="s">
        <v>143</v>
      </c>
      <c r="C297" s="142">
        <v>2378</v>
      </c>
      <c r="D297" s="143">
        <v>-3.1758957654723141E-2</v>
      </c>
      <c r="E297" s="142">
        <v>713</v>
      </c>
      <c r="F297" s="143">
        <f t="shared" si="47"/>
        <v>-0.70016820857863749</v>
      </c>
      <c r="G297" s="142">
        <v>443</v>
      </c>
      <c r="H297" s="143">
        <f t="shared" si="47"/>
        <v>-0.37868162692847129</v>
      </c>
      <c r="I297" s="142">
        <v>2006</v>
      </c>
      <c r="J297" s="143">
        <f t="shared" si="47"/>
        <v>3.5282167042889387</v>
      </c>
      <c r="K297" s="142">
        <v>2123</v>
      </c>
      <c r="L297" s="143">
        <f t="shared" si="48"/>
        <v>5.8325024925224289E-2</v>
      </c>
      <c r="M297" s="143">
        <f t="shared" ref="M297:M299" si="49">IFERROR(K297/C297-1,"-")</f>
        <v>-0.10723296888141298</v>
      </c>
    </row>
    <row r="298" spans="2:14" x14ac:dyDescent="0.25">
      <c r="B298" s="141" t="s">
        <v>145</v>
      </c>
      <c r="C298" s="142">
        <v>2304</v>
      </c>
      <c r="D298" s="143">
        <v>0.25149375339489399</v>
      </c>
      <c r="E298" s="142">
        <v>0</v>
      </c>
      <c r="F298" s="143">
        <f t="shared" si="47"/>
        <v>-1</v>
      </c>
      <c r="G298" s="142">
        <v>468</v>
      </c>
      <c r="H298" s="143" t="str">
        <f t="shared" si="47"/>
        <v>-</v>
      </c>
      <c r="I298" s="142">
        <v>2278</v>
      </c>
      <c r="J298" s="143">
        <f t="shared" si="47"/>
        <v>3.8675213675213671</v>
      </c>
      <c r="K298" s="142">
        <v>2553</v>
      </c>
      <c r="L298" s="143">
        <f t="shared" si="48"/>
        <v>0.12071992976294998</v>
      </c>
      <c r="M298" s="143">
        <f t="shared" si="49"/>
        <v>0.10807291666666674</v>
      </c>
    </row>
    <row r="299" spans="2:14" x14ac:dyDescent="0.25">
      <c r="B299" s="141" t="s">
        <v>147</v>
      </c>
      <c r="C299" s="142">
        <v>1548</v>
      </c>
      <c r="D299" s="143">
        <v>-0.57449147883452445</v>
      </c>
      <c r="E299" s="142">
        <v>0</v>
      </c>
      <c r="F299" s="143">
        <f t="shared" si="47"/>
        <v>-1</v>
      </c>
      <c r="G299" s="142">
        <v>605</v>
      </c>
      <c r="H299" s="143" t="str">
        <f t="shared" si="47"/>
        <v>-</v>
      </c>
      <c r="I299" s="142">
        <v>1430</v>
      </c>
      <c r="J299" s="143">
        <f t="shared" si="47"/>
        <v>1.3636363636363638</v>
      </c>
      <c r="K299" s="142">
        <v>1515</v>
      </c>
      <c r="L299" s="143">
        <f t="shared" si="48"/>
        <v>5.9440559440559371E-2</v>
      </c>
      <c r="M299" s="143">
        <f t="shared" si="49"/>
        <v>-2.1317829457364379E-2</v>
      </c>
    </row>
    <row r="300" spans="2:14" x14ac:dyDescent="0.25">
      <c r="B300" s="141" t="s">
        <v>149</v>
      </c>
      <c r="C300" s="142">
        <v>1591</v>
      </c>
      <c r="D300" s="143">
        <v>-0.13249727371864772</v>
      </c>
      <c r="E300" s="142">
        <v>6</v>
      </c>
      <c r="F300" s="143">
        <f t="shared" si="47"/>
        <v>-0.99622878692646133</v>
      </c>
      <c r="G300" s="142">
        <v>496</v>
      </c>
      <c r="H300" s="143">
        <f t="shared" si="47"/>
        <v>81.666666666666671</v>
      </c>
      <c r="I300" s="142">
        <v>1236</v>
      </c>
      <c r="J300" s="143">
        <f t="shared" si="47"/>
        <v>1.4919354838709675</v>
      </c>
      <c r="K300" s="142"/>
      <c r="L300" s="143"/>
      <c r="M300" s="143"/>
    </row>
    <row r="301" spans="2:14" x14ac:dyDescent="0.25">
      <c r="B301" s="141" t="s">
        <v>151</v>
      </c>
      <c r="C301" s="142">
        <v>2514</v>
      </c>
      <c r="D301" s="143">
        <v>3.3717105263157965E-2</v>
      </c>
      <c r="E301" s="142">
        <v>270</v>
      </c>
      <c r="F301" s="143">
        <f t="shared" si="47"/>
        <v>-0.89260143198090691</v>
      </c>
      <c r="G301" s="142">
        <v>1542</v>
      </c>
      <c r="H301" s="143">
        <f t="shared" si="47"/>
        <v>4.7111111111111112</v>
      </c>
      <c r="I301" s="142">
        <v>2676</v>
      </c>
      <c r="J301" s="143">
        <f t="shared" si="47"/>
        <v>0.7354085603112841</v>
      </c>
      <c r="K301" s="142"/>
      <c r="L301" s="143"/>
      <c r="M301" s="143"/>
    </row>
    <row r="302" spans="2:14" x14ac:dyDescent="0.25">
      <c r="B302" s="141" t="s">
        <v>153</v>
      </c>
      <c r="C302" s="142">
        <v>2317</v>
      </c>
      <c r="D302" s="143">
        <v>2.7039007092198641E-2</v>
      </c>
      <c r="E302" s="142">
        <v>259</v>
      </c>
      <c r="F302" s="143">
        <f t="shared" si="47"/>
        <v>-0.88821752265861031</v>
      </c>
      <c r="G302" s="142">
        <v>1373</v>
      </c>
      <c r="H302" s="143">
        <f t="shared" si="47"/>
        <v>4.301158301158301</v>
      </c>
      <c r="I302" s="142">
        <v>1975</v>
      </c>
      <c r="J302" s="143">
        <f t="shared" si="47"/>
        <v>0.43845593590677345</v>
      </c>
      <c r="K302" s="142"/>
      <c r="L302" s="143"/>
      <c r="M302" s="143"/>
    </row>
    <row r="303" spans="2:14" x14ac:dyDescent="0.25">
      <c r="B303" s="141" t="s">
        <v>155</v>
      </c>
      <c r="C303" s="142">
        <v>1734</v>
      </c>
      <c r="D303" s="143">
        <v>-0.16272332206663442</v>
      </c>
      <c r="E303" s="142">
        <v>166</v>
      </c>
      <c r="F303" s="143">
        <f t="shared" si="47"/>
        <v>-0.90426758938869667</v>
      </c>
      <c r="G303" s="142">
        <v>1296</v>
      </c>
      <c r="H303" s="143">
        <f t="shared" si="47"/>
        <v>6.8072289156626509</v>
      </c>
      <c r="I303" s="142">
        <v>1443</v>
      </c>
      <c r="J303" s="143">
        <f t="shared" si="47"/>
        <v>0.11342592592592582</v>
      </c>
      <c r="K303" s="142"/>
      <c r="L303" s="143"/>
      <c r="M303" s="143"/>
    </row>
    <row r="304" spans="2:14" x14ac:dyDescent="0.25">
      <c r="B304" s="141" t="s">
        <v>157</v>
      </c>
      <c r="C304" s="142">
        <v>2116</v>
      </c>
      <c r="D304" s="143">
        <v>-0.15931664680174806</v>
      </c>
      <c r="E304" s="142">
        <v>419</v>
      </c>
      <c r="F304" s="143">
        <f t="shared" si="47"/>
        <v>-0.80198487712665401</v>
      </c>
      <c r="G304" s="142">
        <v>2316</v>
      </c>
      <c r="H304" s="143">
        <f t="shared" si="47"/>
        <v>4.5274463007159902</v>
      </c>
      <c r="I304" s="142">
        <v>2325</v>
      </c>
      <c r="J304" s="143">
        <f t="shared" si="47"/>
        <v>3.8860103626943143E-3</v>
      </c>
      <c r="K304" s="142"/>
      <c r="L304" s="143"/>
      <c r="M304" s="143"/>
    </row>
    <row r="305" spans="2:14" x14ac:dyDescent="0.25">
      <c r="B305" s="141" t="s">
        <v>159</v>
      </c>
      <c r="C305" s="142">
        <v>3174</v>
      </c>
      <c r="D305" s="143">
        <v>4.8562933597621427E-2</v>
      </c>
      <c r="E305" s="142">
        <v>504</v>
      </c>
      <c r="F305" s="143">
        <f t="shared" si="47"/>
        <v>-0.8412098298676749</v>
      </c>
      <c r="G305" s="142">
        <v>2416</v>
      </c>
      <c r="H305" s="143">
        <f t="shared" si="47"/>
        <v>3.7936507936507935</v>
      </c>
      <c r="I305" s="142">
        <v>2632</v>
      </c>
      <c r="J305" s="143">
        <f t="shared" si="47"/>
        <v>8.9403973509933676E-2</v>
      </c>
      <c r="K305" s="142"/>
      <c r="L305" s="143"/>
      <c r="M305" s="143"/>
    </row>
    <row r="306" spans="2:14" x14ac:dyDescent="0.25">
      <c r="B306" s="141" t="s">
        <v>161</v>
      </c>
      <c r="C306" s="142">
        <v>2367</v>
      </c>
      <c r="D306" s="143">
        <v>-0.11480927449513834</v>
      </c>
      <c r="E306" s="142">
        <v>465</v>
      </c>
      <c r="F306" s="143">
        <f t="shared" si="47"/>
        <v>-0.80354879594423323</v>
      </c>
      <c r="G306" s="142">
        <v>2395</v>
      </c>
      <c r="H306" s="143">
        <f t="shared" si="47"/>
        <v>4.150537634408602</v>
      </c>
      <c r="I306" s="142">
        <v>2577</v>
      </c>
      <c r="J306" s="143">
        <f t="shared" si="47"/>
        <v>7.5991649269311123E-2</v>
      </c>
      <c r="K306" s="142"/>
      <c r="L306" s="143"/>
      <c r="M306" s="143"/>
    </row>
    <row r="307" spans="2:14" ht="15.75" x14ac:dyDescent="0.25">
      <c r="B307" s="144" t="s">
        <v>121</v>
      </c>
      <c r="C307" s="145">
        <v>27683</v>
      </c>
      <c r="D307" s="146">
        <v>-6.7598518019535203E-2</v>
      </c>
      <c r="E307" s="145">
        <v>8544</v>
      </c>
      <c r="F307" s="146">
        <f t="shared" si="47"/>
        <v>-0.69136293031824581</v>
      </c>
      <c r="G307" s="145">
        <v>14012</v>
      </c>
      <c r="H307" s="146">
        <f t="shared" si="47"/>
        <v>0.63998127340823974</v>
      </c>
      <c r="I307" s="145">
        <v>25510</v>
      </c>
      <c r="J307" s="146">
        <f t="shared" si="47"/>
        <v>0.82058235797887535</v>
      </c>
      <c r="K307" s="145">
        <v>12231</v>
      </c>
      <c r="L307" s="146">
        <v>0.1488822092804809</v>
      </c>
      <c r="M307" s="146">
        <v>3.0412805391743847E-2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49"/>
      <c r="E310" s="149"/>
      <c r="G310" s="149"/>
      <c r="I310" s="149"/>
      <c r="K310" s="149"/>
    </row>
    <row r="313" spans="2:14" ht="48.75" customHeight="1" thickBot="1" x14ac:dyDescent="0.3">
      <c r="B313" s="307" t="s">
        <v>216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1" t="s">
        <v>213</v>
      </c>
    </row>
    <row r="314" spans="2:14" ht="10.5" customHeight="1" thickBot="1" x14ac:dyDescent="0.3">
      <c r="B314" s="134"/>
      <c r="C314" s="135"/>
      <c r="D314" s="134"/>
      <c r="E314" s="134"/>
      <c r="F314" s="134"/>
      <c r="G314" s="134"/>
      <c r="H314" s="134"/>
      <c r="I314" s="134"/>
      <c r="J314" s="134"/>
      <c r="K314" s="4"/>
      <c r="L314" s="4"/>
      <c r="N314" s="1" t="s">
        <v>214</v>
      </c>
    </row>
    <row r="315" spans="2:14" ht="22.5" thickTop="1" thickBot="1" x14ac:dyDescent="0.3">
      <c r="B315" s="150" t="str">
        <f>C315</f>
        <v>Canadá</v>
      </c>
      <c r="C315" s="317" t="s">
        <v>217</v>
      </c>
      <c r="D315" s="318"/>
      <c r="E315" s="318"/>
      <c r="F315" s="318"/>
      <c r="G315" s="318"/>
      <c r="H315" s="318"/>
      <c r="I315" s="318"/>
      <c r="J315" s="318"/>
      <c r="K315" s="318"/>
      <c r="L315" s="318"/>
      <c r="M315" s="319"/>
    </row>
    <row r="316" spans="2:14" ht="22.5" thickTop="1" thickBot="1" x14ac:dyDescent="0.3">
      <c r="B316" s="13"/>
      <c r="C316" s="320">
        <f>2019</f>
        <v>2019</v>
      </c>
      <c r="D316" s="321"/>
      <c r="E316" s="322">
        <v>2020</v>
      </c>
      <c r="F316" s="321"/>
      <c r="G316" s="322">
        <v>2021</v>
      </c>
      <c r="H316" s="321"/>
      <c r="I316" s="322">
        <v>2022</v>
      </c>
      <c r="J316" s="321"/>
      <c r="K316" s="322">
        <v>2023</v>
      </c>
      <c r="L316" s="323"/>
      <c r="M316" s="324"/>
    </row>
    <row r="317" spans="2:14" ht="16.5" thickTop="1" thickBot="1" x14ac:dyDescent="0.3">
      <c r="B317" s="16"/>
      <c r="C317" s="137" t="s">
        <v>135</v>
      </c>
      <c r="D317" s="138" t="str">
        <f>CONCATENATE("var ",RIGHT(2019,2),"/",RIGHT(2018,2))</f>
        <v>var 19/18</v>
      </c>
      <c r="E317" s="139" t="s">
        <v>135</v>
      </c>
      <c r="F317" s="138" t="str">
        <f>CONCATENATE("var ",RIGHT(E316,2),"/",RIGHT(E316-1,2))</f>
        <v>var 20/19</v>
      </c>
      <c r="G317" s="139" t="s">
        <v>135</v>
      </c>
      <c r="H317" s="138" t="str">
        <f>CONCATENATE("var ",RIGHT(G316,2),"/",RIGHT(G316-1,2))</f>
        <v>var 21/20</v>
      </c>
      <c r="I317" s="139" t="s">
        <v>135</v>
      </c>
      <c r="J317" s="138" t="str">
        <f>CONCATENATE("var ",RIGHT(I316,2),"/",RIGHT(I316-1,2))</f>
        <v>var 22/21</v>
      </c>
      <c r="K317" s="139" t="s">
        <v>135</v>
      </c>
      <c r="L317" s="138" t="str">
        <f>CONCATENATE("var ",RIGHT(K316,2),"/",RIGHT(K316-1,2))</f>
        <v>var 23/22</v>
      </c>
      <c r="M317" s="138" t="str">
        <f>CONCATENATE("var ",RIGHT(K316,2),"/",RIGHT(2019,2))</f>
        <v>var 23/19</v>
      </c>
    </row>
    <row r="318" spans="2:14" x14ac:dyDescent="0.25">
      <c r="B318" s="141" t="s">
        <v>139</v>
      </c>
      <c r="C318" s="142">
        <v>458</v>
      </c>
      <c r="D318" s="143">
        <v>1.0538116591928253</v>
      </c>
      <c r="E318" s="142">
        <v>363</v>
      </c>
      <c r="F318" s="143">
        <f t="shared" ref="F318:J330" si="50">IFERROR(E318/C318-1,"-")</f>
        <v>-0.20742358078602618</v>
      </c>
      <c r="G318" s="142">
        <v>27</v>
      </c>
      <c r="H318" s="143">
        <f t="shared" si="50"/>
        <v>-0.92561983471074383</v>
      </c>
      <c r="I318" s="142">
        <v>331</v>
      </c>
      <c r="J318" s="143">
        <f t="shared" si="50"/>
        <v>11.25925925925926</v>
      </c>
      <c r="K318" s="142">
        <v>572</v>
      </c>
      <c r="L318" s="143">
        <f t="shared" ref="L318:L322" si="51">IFERROR(K318/I318-1,"-")</f>
        <v>0.72809667673716016</v>
      </c>
      <c r="M318" s="143">
        <f>K318/C318-1</f>
        <v>0.24890829694323147</v>
      </c>
    </row>
    <row r="319" spans="2:14" x14ac:dyDescent="0.25">
      <c r="B319" s="141" t="s">
        <v>141</v>
      </c>
      <c r="C319" s="142">
        <v>264</v>
      </c>
      <c r="D319" s="143">
        <v>-0.22352941176470587</v>
      </c>
      <c r="E319" s="142">
        <v>558</v>
      </c>
      <c r="F319" s="143">
        <f t="shared" si="50"/>
        <v>1.1136363636363638</v>
      </c>
      <c r="G319" s="142">
        <v>26</v>
      </c>
      <c r="H319" s="143">
        <f t="shared" si="50"/>
        <v>-0.95340501792114696</v>
      </c>
      <c r="I319" s="142">
        <v>327</v>
      </c>
      <c r="J319" s="143">
        <f t="shared" si="50"/>
        <v>11.576923076923077</v>
      </c>
      <c r="K319" s="142">
        <v>646</v>
      </c>
      <c r="L319" s="143">
        <f t="shared" si="51"/>
        <v>0.97553516819571873</v>
      </c>
      <c r="M319" s="143">
        <f>IFERROR(K319/C319-1,"-")</f>
        <v>1.4469696969696968</v>
      </c>
    </row>
    <row r="320" spans="2:14" x14ac:dyDescent="0.25">
      <c r="B320" s="141" t="s">
        <v>143</v>
      </c>
      <c r="C320" s="142">
        <v>501</v>
      </c>
      <c r="D320" s="143">
        <v>0.39166666666666661</v>
      </c>
      <c r="E320" s="142">
        <v>377</v>
      </c>
      <c r="F320" s="143">
        <f t="shared" si="50"/>
        <v>-0.24750499001996007</v>
      </c>
      <c r="G320" s="142">
        <v>44</v>
      </c>
      <c r="H320" s="143">
        <f t="shared" si="50"/>
        <v>-0.88328912466843501</v>
      </c>
      <c r="I320" s="142">
        <v>357</v>
      </c>
      <c r="J320" s="143">
        <f t="shared" si="50"/>
        <v>7.1136363636363633</v>
      </c>
      <c r="K320" s="142">
        <v>706</v>
      </c>
      <c r="L320" s="143">
        <f t="shared" si="51"/>
        <v>0.97759103641456591</v>
      </c>
      <c r="M320" s="143">
        <f t="shared" ref="M320:M322" si="52">IFERROR(K320/C320-1,"-")</f>
        <v>0.40918163672654684</v>
      </c>
    </row>
    <row r="321" spans="2:13" x14ac:dyDescent="0.25">
      <c r="B321" s="141" t="s">
        <v>145</v>
      </c>
      <c r="C321" s="142">
        <v>247</v>
      </c>
      <c r="D321" s="143">
        <v>-7.1428571428571397E-2</v>
      </c>
      <c r="E321" s="142">
        <v>0</v>
      </c>
      <c r="F321" s="143">
        <f t="shared" si="50"/>
        <v>-1</v>
      </c>
      <c r="G321" s="142">
        <v>28</v>
      </c>
      <c r="H321" s="143" t="str">
        <f t="shared" si="50"/>
        <v>-</v>
      </c>
      <c r="I321" s="142">
        <v>306</v>
      </c>
      <c r="J321" s="143">
        <f t="shared" si="50"/>
        <v>9.9285714285714288</v>
      </c>
      <c r="K321" s="142">
        <v>383</v>
      </c>
      <c r="L321" s="143">
        <f t="shared" si="51"/>
        <v>0.25163398692810457</v>
      </c>
      <c r="M321" s="143">
        <f t="shared" si="52"/>
        <v>0.5506072874493928</v>
      </c>
    </row>
    <row r="322" spans="2:13" x14ac:dyDescent="0.25">
      <c r="B322" s="141" t="s">
        <v>147</v>
      </c>
      <c r="C322" s="142">
        <v>187</v>
      </c>
      <c r="D322" s="143">
        <v>0.14723926380368102</v>
      </c>
      <c r="E322" s="142">
        <v>2</v>
      </c>
      <c r="F322" s="143">
        <f t="shared" si="50"/>
        <v>-0.98930481283422456</v>
      </c>
      <c r="G322" s="142">
        <v>17</v>
      </c>
      <c r="H322" s="143">
        <f t="shared" si="50"/>
        <v>7.5</v>
      </c>
      <c r="I322" s="142">
        <v>266</v>
      </c>
      <c r="J322" s="143">
        <f t="shared" si="50"/>
        <v>14.647058823529411</v>
      </c>
      <c r="K322" s="142">
        <v>402</v>
      </c>
      <c r="L322" s="143">
        <f t="shared" si="51"/>
        <v>0.51127819548872178</v>
      </c>
      <c r="M322" s="143">
        <f t="shared" si="52"/>
        <v>1.1497326203208558</v>
      </c>
    </row>
    <row r="323" spans="2:13" x14ac:dyDescent="0.25">
      <c r="B323" s="141" t="s">
        <v>149</v>
      </c>
      <c r="C323" s="142">
        <v>163</v>
      </c>
      <c r="D323" s="143">
        <v>0.147887323943662</v>
      </c>
      <c r="E323" s="142">
        <v>10</v>
      </c>
      <c r="F323" s="143">
        <f t="shared" si="50"/>
        <v>-0.93865030674846628</v>
      </c>
      <c r="G323" s="142">
        <v>44</v>
      </c>
      <c r="H323" s="143">
        <f t="shared" si="50"/>
        <v>3.4000000000000004</v>
      </c>
      <c r="I323" s="142">
        <v>263</v>
      </c>
      <c r="J323" s="143">
        <f t="shared" si="50"/>
        <v>4.9772727272727275</v>
      </c>
      <c r="K323" s="142"/>
      <c r="L323" s="143"/>
      <c r="M323" s="143"/>
    </row>
    <row r="324" spans="2:13" x14ac:dyDescent="0.25">
      <c r="B324" s="141" t="s">
        <v>151</v>
      </c>
      <c r="C324" s="142">
        <v>202</v>
      </c>
      <c r="D324" s="143">
        <v>-5.6074766355140193E-2</v>
      </c>
      <c r="E324" s="142">
        <v>15</v>
      </c>
      <c r="F324" s="143">
        <f t="shared" si="50"/>
        <v>-0.92574257425742579</v>
      </c>
      <c r="G324" s="142">
        <v>70</v>
      </c>
      <c r="H324" s="143">
        <f t="shared" si="50"/>
        <v>3.666666666666667</v>
      </c>
      <c r="I324" s="142">
        <v>382</v>
      </c>
      <c r="J324" s="143">
        <f t="shared" si="50"/>
        <v>4.4571428571428573</v>
      </c>
      <c r="K324" s="142"/>
      <c r="L324" s="143"/>
      <c r="M324" s="143"/>
    </row>
    <row r="325" spans="2:13" x14ac:dyDescent="0.25">
      <c r="B325" s="141" t="s">
        <v>153</v>
      </c>
      <c r="C325" s="142">
        <v>251</v>
      </c>
      <c r="D325" s="143">
        <v>0.70748299319727881</v>
      </c>
      <c r="E325" s="142">
        <v>12</v>
      </c>
      <c r="F325" s="143">
        <f t="shared" si="50"/>
        <v>-0.952191235059761</v>
      </c>
      <c r="G325" s="142">
        <v>84</v>
      </c>
      <c r="H325" s="143">
        <f t="shared" si="50"/>
        <v>6</v>
      </c>
      <c r="I325" s="142">
        <v>229</v>
      </c>
      <c r="J325" s="143">
        <f t="shared" si="50"/>
        <v>1.7261904761904763</v>
      </c>
      <c r="K325" s="142"/>
      <c r="L325" s="143"/>
      <c r="M325" s="143"/>
    </row>
    <row r="326" spans="2:13" x14ac:dyDescent="0.25">
      <c r="B326" s="141" t="s">
        <v>155</v>
      </c>
      <c r="C326" s="142">
        <v>281</v>
      </c>
      <c r="D326" s="143">
        <v>0.93793103448275872</v>
      </c>
      <c r="E326" s="142">
        <v>16</v>
      </c>
      <c r="F326" s="143">
        <f t="shared" si="50"/>
        <v>-0.94306049822064053</v>
      </c>
      <c r="G326" s="142">
        <v>91</v>
      </c>
      <c r="H326" s="143">
        <f t="shared" si="50"/>
        <v>4.6875</v>
      </c>
      <c r="I326" s="142">
        <v>389</v>
      </c>
      <c r="J326" s="143">
        <f t="shared" si="50"/>
        <v>3.2747252747252746</v>
      </c>
      <c r="K326" s="142"/>
      <c r="L326" s="143"/>
      <c r="M326" s="143"/>
    </row>
    <row r="327" spans="2:13" x14ac:dyDescent="0.25">
      <c r="B327" s="141" t="s">
        <v>157</v>
      </c>
      <c r="C327" s="142">
        <v>278</v>
      </c>
      <c r="D327" s="143">
        <v>0.28110599078341014</v>
      </c>
      <c r="E327" s="142">
        <v>15</v>
      </c>
      <c r="F327" s="143">
        <f t="shared" si="50"/>
        <v>-0.9460431654676259</v>
      </c>
      <c r="G327" s="142">
        <v>176</v>
      </c>
      <c r="H327" s="143">
        <f t="shared" si="50"/>
        <v>10.733333333333333</v>
      </c>
      <c r="I327" s="142">
        <v>526</v>
      </c>
      <c r="J327" s="143">
        <f t="shared" si="50"/>
        <v>1.9886363636363638</v>
      </c>
      <c r="K327" s="142"/>
      <c r="L327" s="143"/>
      <c r="M327" s="143"/>
    </row>
    <row r="328" spans="2:13" x14ac:dyDescent="0.25">
      <c r="B328" s="141" t="s">
        <v>159</v>
      </c>
      <c r="C328" s="142">
        <v>319</v>
      </c>
      <c r="D328" s="143">
        <v>-8.8571428571428523E-2</v>
      </c>
      <c r="E328" s="142">
        <v>39</v>
      </c>
      <c r="F328" s="143">
        <f t="shared" si="50"/>
        <v>-0.87774294670846398</v>
      </c>
      <c r="G328" s="142">
        <v>227</v>
      </c>
      <c r="H328" s="143">
        <f t="shared" si="50"/>
        <v>4.8205128205128203</v>
      </c>
      <c r="I328" s="142">
        <v>511</v>
      </c>
      <c r="J328" s="143">
        <f t="shared" si="50"/>
        <v>1.251101321585903</v>
      </c>
      <c r="K328" s="142"/>
      <c r="L328" s="143"/>
      <c r="M328" s="143"/>
    </row>
    <row r="329" spans="2:13" x14ac:dyDescent="0.25">
      <c r="B329" s="141" t="s">
        <v>161</v>
      </c>
      <c r="C329" s="142">
        <v>331</v>
      </c>
      <c r="D329" s="143">
        <v>0.26335877862595414</v>
      </c>
      <c r="E329" s="142">
        <v>41</v>
      </c>
      <c r="F329" s="143">
        <f t="shared" si="50"/>
        <v>-0.8761329305135952</v>
      </c>
      <c r="G329" s="142">
        <v>307</v>
      </c>
      <c r="H329" s="143">
        <f t="shared" si="50"/>
        <v>6.4878048780487809</v>
      </c>
      <c r="I329" s="142">
        <v>547</v>
      </c>
      <c r="J329" s="143">
        <f t="shared" si="50"/>
        <v>0.78175895765472303</v>
      </c>
      <c r="K329" s="142"/>
      <c r="L329" s="143"/>
      <c r="M329" s="143"/>
    </row>
    <row r="330" spans="2:13" ht="15.75" x14ac:dyDescent="0.25">
      <c r="B330" s="144" t="s">
        <v>121</v>
      </c>
      <c r="C330" s="145">
        <v>3482</v>
      </c>
      <c r="D330" s="146">
        <v>0.23082361258395201</v>
      </c>
      <c r="E330" s="145">
        <v>1448</v>
      </c>
      <c r="F330" s="146">
        <f t="shared" si="50"/>
        <v>-0.58414704192992528</v>
      </c>
      <c r="G330" s="145">
        <v>1141</v>
      </c>
      <c r="H330" s="146">
        <f t="shared" si="50"/>
        <v>-0.21201657458563539</v>
      </c>
      <c r="I330" s="145">
        <v>4434</v>
      </c>
      <c r="J330" s="146">
        <f t="shared" si="50"/>
        <v>2.8860648553900088</v>
      </c>
      <c r="K330" s="145">
        <v>2709</v>
      </c>
      <c r="L330" s="146">
        <v>0.70699432892249536</v>
      </c>
      <c r="M330" s="146">
        <v>0.63488231744115864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49"/>
      <c r="E333" s="149"/>
      <c r="G333" s="149"/>
      <c r="I333" s="149"/>
      <c r="K333" s="149"/>
    </row>
    <row r="339" spans="2:14" ht="48.75" customHeight="1" thickBot="1" x14ac:dyDescent="0.3">
      <c r="B339" s="307" t="s">
        <v>218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1" t="s">
        <v>213</v>
      </c>
    </row>
    <row r="340" spans="2:14" ht="10.5" customHeight="1" thickBot="1" x14ac:dyDescent="0.3">
      <c r="B340" s="134"/>
      <c r="C340" s="135"/>
      <c r="D340" s="134"/>
      <c r="E340" s="134"/>
      <c r="F340" s="134"/>
      <c r="G340" s="134"/>
      <c r="H340" s="134"/>
      <c r="I340" s="134"/>
      <c r="J340" s="134"/>
      <c r="K340" s="4"/>
      <c r="L340" s="4"/>
      <c r="N340" s="1" t="s">
        <v>214</v>
      </c>
    </row>
    <row r="341" spans="2:14" ht="22.5" thickTop="1" thickBot="1" x14ac:dyDescent="0.3">
      <c r="B341" s="150" t="str">
        <f>C341</f>
        <v>Dinamarca</v>
      </c>
      <c r="C341" s="317" t="s">
        <v>219</v>
      </c>
      <c r="D341" s="318"/>
      <c r="E341" s="318"/>
      <c r="F341" s="318"/>
      <c r="G341" s="318"/>
      <c r="H341" s="318"/>
      <c r="I341" s="318"/>
      <c r="J341" s="318"/>
      <c r="K341" s="318"/>
      <c r="L341" s="318"/>
      <c r="M341" s="319"/>
    </row>
    <row r="342" spans="2:14" ht="22.5" thickTop="1" thickBot="1" x14ac:dyDescent="0.3">
      <c r="B342" s="13"/>
      <c r="C342" s="320">
        <f>2019</f>
        <v>2019</v>
      </c>
      <c r="D342" s="321"/>
      <c r="E342" s="322">
        <v>2020</v>
      </c>
      <c r="F342" s="321"/>
      <c r="G342" s="322">
        <v>2021</v>
      </c>
      <c r="H342" s="321"/>
      <c r="I342" s="322">
        <v>2022</v>
      </c>
      <c r="J342" s="321"/>
      <c r="K342" s="322">
        <v>2023</v>
      </c>
      <c r="L342" s="323"/>
      <c r="M342" s="324"/>
    </row>
    <row r="343" spans="2:14" ht="16.5" thickTop="1" thickBot="1" x14ac:dyDescent="0.3">
      <c r="B343" s="16"/>
      <c r="C343" s="137" t="s">
        <v>135</v>
      </c>
      <c r="D343" s="138" t="str">
        <f>CONCATENATE("var ",RIGHT(2019,2),"/",RIGHT(2018,2))</f>
        <v>var 19/18</v>
      </c>
      <c r="E343" s="139" t="s">
        <v>135</v>
      </c>
      <c r="F343" s="138" t="str">
        <f>CONCATENATE("var ",RIGHT(E342,2),"/",RIGHT(E342-1,2))</f>
        <v>var 20/19</v>
      </c>
      <c r="G343" s="139" t="s">
        <v>135</v>
      </c>
      <c r="H343" s="138" t="str">
        <f>CONCATENATE("var ",RIGHT(G342,2),"/",RIGHT(G342-1,2))</f>
        <v>var 21/20</v>
      </c>
      <c r="I343" s="139" t="s">
        <v>135</v>
      </c>
      <c r="J343" s="138" t="str">
        <f>CONCATENATE("var ",RIGHT(I342,2),"/",RIGHT(I342-1,2))</f>
        <v>var 22/21</v>
      </c>
      <c r="K343" s="139" t="s">
        <v>135</v>
      </c>
      <c r="L343" s="138" t="str">
        <f>CONCATENATE("var ",RIGHT(K342,2),"/",RIGHT(K342-1,2))</f>
        <v>var 23/22</v>
      </c>
      <c r="M343" s="138" t="str">
        <f>CONCATENATE("var ",RIGHT(K342,2),"/",RIGHT(2019,2))</f>
        <v>var 23/19</v>
      </c>
    </row>
    <row r="344" spans="2:14" x14ac:dyDescent="0.25">
      <c r="B344" s="141" t="s">
        <v>139</v>
      </c>
      <c r="C344" s="142">
        <v>11406</v>
      </c>
      <c r="D344" s="143">
        <v>8.8462639564844014E-2</v>
      </c>
      <c r="E344" s="142">
        <v>10815</v>
      </c>
      <c r="F344" s="143">
        <f t="shared" ref="F344:J356" si="53">IFERROR(E344/C344-1,"-")</f>
        <v>-5.1814834297738033E-2</v>
      </c>
      <c r="G344" s="142">
        <v>136</v>
      </c>
      <c r="H344" s="143">
        <f t="shared" si="53"/>
        <v>-0.98742487286176606</v>
      </c>
      <c r="I344" s="142">
        <v>8191</v>
      </c>
      <c r="J344" s="143">
        <f t="shared" si="53"/>
        <v>59.227941176470587</v>
      </c>
      <c r="K344" s="142">
        <v>12291</v>
      </c>
      <c r="L344" s="143">
        <f t="shared" ref="L344:L348" si="54">IFERROR(K344/I344-1,"-")</f>
        <v>0.50054938346966193</v>
      </c>
      <c r="M344" s="143">
        <f>K344/C344-1</f>
        <v>7.7590741714886891E-2</v>
      </c>
    </row>
    <row r="345" spans="2:14" x14ac:dyDescent="0.25">
      <c r="B345" s="141" t="s">
        <v>141</v>
      </c>
      <c r="C345" s="142">
        <v>11670</v>
      </c>
      <c r="D345" s="143">
        <v>4.1871261494509371E-2</v>
      </c>
      <c r="E345" s="142">
        <v>12694</v>
      </c>
      <c r="F345" s="143">
        <f t="shared" si="53"/>
        <v>8.7746358183376172E-2</v>
      </c>
      <c r="G345" s="142">
        <v>101</v>
      </c>
      <c r="H345" s="143">
        <f t="shared" si="53"/>
        <v>-0.9920434851110761</v>
      </c>
      <c r="I345" s="142">
        <v>8703</v>
      </c>
      <c r="J345" s="143">
        <f t="shared" si="53"/>
        <v>85.168316831683171</v>
      </c>
      <c r="K345" s="142">
        <v>12445</v>
      </c>
      <c r="L345" s="143">
        <f t="shared" si="54"/>
        <v>0.42996667815695733</v>
      </c>
      <c r="M345" s="143">
        <f>IFERROR(K345/C345-1,"-")</f>
        <v>6.6409597257926389E-2</v>
      </c>
    </row>
    <row r="346" spans="2:14" x14ac:dyDescent="0.25">
      <c r="B346" s="141" t="s">
        <v>143</v>
      </c>
      <c r="C346" s="142">
        <v>13037</v>
      </c>
      <c r="D346" s="143">
        <v>0.23036995092487733</v>
      </c>
      <c r="E346" s="142">
        <v>4819</v>
      </c>
      <c r="F346" s="143">
        <f t="shared" si="53"/>
        <v>-0.63035974534018568</v>
      </c>
      <c r="G346" s="142">
        <v>110</v>
      </c>
      <c r="H346" s="143">
        <f t="shared" si="53"/>
        <v>-0.97717368748703048</v>
      </c>
      <c r="I346" s="142">
        <v>8801</v>
      </c>
      <c r="J346" s="143">
        <f t="shared" si="53"/>
        <v>79.009090909090915</v>
      </c>
      <c r="K346" s="142">
        <v>10180</v>
      </c>
      <c r="L346" s="143">
        <f t="shared" si="54"/>
        <v>0.15668674014316553</v>
      </c>
      <c r="M346" s="143">
        <f t="shared" ref="M346:M348" si="55">IFERROR(K346/C346-1,"-")</f>
        <v>-0.21914550893610496</v>
      </c>
    </row>
    <row r="347" spans="2:14" x14ac:dyDescent="0.25">
      <c r="B347" s="141" t="s">
        <v>145</v>
      </c>
      <c r="C347" s="142">
        <v>5084</v>
      </c>
      <c r="D347" s="143">
        <v>6.0050041701417811E-2</v>
      </c>
      <c r="E347" s="142">
        <v>0</v>
      </c>
      <c r="F347" s="143">
        <f t="shared" si="53"/>
        <v>-1</v>
      </c>
      <c r="G347" s="142">
        <v>78</v>
      </c>
      <c r="H347" s="143" t="str">
        <f t="shared" si="53"/>
        <v>-</v>
      </c>
      <c r="I347" s="142">
        <v>5291</v>
      </c>
      <c r="J347" s="143">
        <f t="shared" si="53"/>
        <v>66.833333333333329</v>
      </c>
      <c r="K347" s="142">
        <v>5293</v>
      </c>
      <c r="L347" s="143">
        <f t="shared" si="54"/>
        <v>3.7800037800028718E-4</v>
      </c>
      <c r="M347" s="143">
        <f t="shared" si="55"/>
        <v>4.1109362706530206E-2</v>
      </c>
    </row>
    <row r="348" spans="2:14" x14ac:dyDescent="0.25">
      <c r="B348" s="141" t="s">
        <v>147</v>
      </c>
      <c r="C348" s="142">
        <v>3362</v>
      </c>
      <c r="D348" s="143">
        <v>0.8761160714285714</v>
      </c>
      <c r="E348" s="142">
        <v>10</v>
      </c>
      <c r="F348" s="143">
        <f t="shared" si="53"/>
        <v>-0.99702558001189767</v>
      </c>
      <c r="G348" s="142">
        <v>100</v>
      </c>
      <c r="H348" s="143">
        <f t="shared" si="53"/>
        <v>9</v>
      </c>
      <c r="I348" s="142">
        <v>1043</v>
      </c>
      <c r="J348" s="143">
        <f t="shared" si="53"/>
        <v>9.43</v>
      </c>
      <c r="K348" s="142">
        <v>1049</v>
      </c>
      <c r="L348" s="143">
        <f t="shared" si="54"/>
        <v>5.7526366251199335E-3</v>
      </c>
      <c r="M348" s="143">
        <f t="shared" si="55"/>
        <v>-0.68798334324806665</v>
      </c>
    </row>
    <row r="349" spans="2:14" x14ac:dyDescent="0.25">
      <c r="B349" s="141" t="s">
        <v>149</v>
      </c>
      <c r="C349" s="142">
        <v>1362</v>
      </c>
      <c r="D349" s="143">
        <v>5.8275058275058189E-2</v>
      </c>
      <c r="E349" s="142">
        <v>8</v>
      </c>
      <c r="F349" s="143">
        <f t="shared" si="53"/>
        <v>-0.99412628487518351</v>
      </c>
      <c r="G349" s="142">
        <v>279</v>
      </c>
      <c r="H349" s="143">
        <f t="shared" si="53"/>
        <v>33.875</v>
      </c>
      <c r="I349" s="142">
        <v>926</v>
      </c>
      <c r="J349" s="143">
        <f t="shared" si="53"/>
        <v>2.3189964157706093</v>
      </c>
      <c r="K349" s="142"/>
      <c r="L349" s="143"/>
      <c r="M349" s="143"/>
    </row>
    <row r="350" spans="2:14" x14ac:dyDescent="0.25">
      <c r="B350" s="141" t="s">
        <v>151</v>
      </c>
      <c r="C350" s="142">
        <v>2362</v>
      </c>
      <c r="D350" s="143">
        <v>-9.188773548635143E-2</v>
      </c>
      <c r="E350" s="142">
        <v>88</v>
      </c>
      <c r="F350" s="143">
        <f t="shared" si="53"/>
        <v>-0.96274343776460625</v>
      </c>
      <c r="G350" s="142">
        <v>1270</v>
      </c>
      <c r="H350" s="143">
        <f t="shared" si="53"/>
        <v>13.431818181818182</v>
      </c>
      <c r="I350" s="142">
        <v>2101</v>
      </c>
      <c r="J350" s="143">
        <f t="shared" si="53"/>
        <v>0.6543307086614174</v>
      </c>
      <c r="K350" s="142"/>
      <c r="L350" s="143"/>
      <c r="M350" s="143"/>
    </row>
    <row r="351" spans="2:14" x14ac:dyDescent="0.25">
      <c r="B351" s="141" t="s">
        <v>153</v>
      </c>
      <c r="C351" s="142">
        <v>1401</v>
      </c>
      <c r="D351" s="143">
        <v>0.28650137741046833</v>
      </c>
      <c r="E351" s="142">
        <v>36</v>
      </c>
      <c r="F351" s="143">
        <f t="shared" si="53"/>
        <v>-0.97430406852248397</v>
      </c>
      <c r="G351" s="142">
        <v>887</v>
      </c>
      <c r="H351" s="143">
        <f t="shared" si="53"/>
        <v>23.638888888888889</v>
      </c>
      <c r="I351" s="142">
        <v>1573</v>
      </c>
      <c r="J351" s="143">
        <f t="shared" si="53"/>
        <v>0.77339346110484786</v>
      </c>
      <c r="K351" s="142"/>
      <c r="L351" s="143"/>
      <c r="M351" s="143"/>
    </row>
    <row r="352" spans="2:14" x14ac:dyDescent="0.25">
      <c r="B352" s="141" t="s">
        <v>155</v>
      </c>
      <c r="C352" s="142">
        <v>1812</v>
      </c>
      <c r="D352" s="143">
        <v>4.0183696900114807E-2</v>
      </c>
      <c r="E352" s="142">
        <v>49</v>
      </c>
      <c r="F352" s="143">
        <f t="shared" si="53"/>
        <v>-0.97295805739514352</v>
      </c>
      <c r="G352" s="142">
        <v>873</v>
      </c>
      <c r="H352" s="143">
        <f t="shared" si="53"/>
        <v>16.816326530612244</v>
      </c>
      <c r="I352" s="142">
        <v>1312</v>
      </c>
      <c r="J352" s="143">
        <f t="shared" si="53"/>
        <v>0.50286368843069873</v>
      </c>
      <c r="K352" s="142"/>
      <c r="L352" s="143"/>
      <c r="M352" s="143"/>
    </row>
    <row r="353" spans="2:14" x14ac:dyDescent="0.25">
      <c r="B353" s="141" t="s">
        <v>157</v>
      </c>
      <c r="C353" s="142">
        <v>5731</v>
      </c>
      <c r="D353" s="143">
        <v>0.10615711252653925</v>
      </c>
      <c r="E353" s="142">
        <v>68</v>
      </c>
      <c r="F353" s="143">
        <f t="shared" si="53"/>
        <v>-0.98813470598499387</v>
      </c>
      <c r="G353" s="142">
        <v>5501</v>
      </c>
      <c r="H353" s="143">
        <f t="shared" si="53"/>
        <v>79.897058823529406</v>
      </c>
      <c r="I353" s="142">
        <v>6474</v>
      </c>
      <c r="J353" s="143">
        <f t="shared" si="53"/>
        <v>0.176876931467006</v>
      </c>
      <c r="K353" s="142"/>
      <c r="L353" s="143"/>
      <c r="M353" s="143"/>
    </row>
    <row r="354" spans="2:14" x14ac:dyDescent="0.25">
      <c r="B354" s="141" t="s">
        <v>159</v>
      </c>
      <c r="C354" s="142">
        <v>8081</v>
      </c>
      <c r="D354" s="143">
        <v>-2.1196705426356544E-2</v>
      </c>
      <c r="E354" s="142">
        <v>82</v>
      </c>
      <c r="F354" s="143">
        <f t="shared" si="53"/>
        <v>-0.98985274099740128</v>
      </c>
      <c r="G354" s="142">
        <v>9238</v>
      </c>
      <c r="H354" s="143">
        <f t="shared" si="53"/>
        <v>111.65853658536585</v>
      </c>
      <c r="I354" s="142">
        <v>10120</v>
      </c>
      <c r="J354" s="143">
        <f t="shared" si="53"/>
        <v>9.5475211084650402E-2</v>
      </c>
      <c r="K354" s="142"/>
      <c r="L354" s="143"/>
      <c r="M354" s="143"/>
    </row>
    <row r="355" spans="2:14" x14ac:dyDescent="0.25">
      <c r="B355" s="141" t="s">
        <v>161</v>
      </c>
      <c r="C355" s="142">
        <v>9082</v>
      </c>
      <c r="D355" s="143">
        <v>-5.8762566069022748E-2</v>
      </c>
      <c r="E355" s="142">
        <v>113</v>
      </c>
      <c r="F355" s="143">
        <f t="shared" si="53"/>
        <v>-0.98755780665051751</v>
      </c>
      <c r="G355" s="142">
        <v>6827</v>
      </c>
      <c r="H355" s="143">
        <f t="shared" si="53"/>
        <v>59.415929203539825</v>
      </c>
      <c r="I355" s="142">
        <v>7805</v>
      </c>
      <c r="J355" s="143">
        <f t="shared" si="53"/>
        <v>0.14325472389043514</v>
      </c>
      <c r="K355" s="142"/>
      <c r="L355" s="143"/>
      <c r="M355" s="143"/>
    </row>
    <row r="356" spans="2:14" ht="15.75" x14ac:dyDescent="0.25">
      <c r="B356" s="144" t="s">
        <v>121</v>
      </c>
      <c r="C356" s="145">
        <v>74390</v>
      </c>
      <c r="D356" s="146">
        <v>8.3312702966404029E-2</v>
      </c>
      <c r="E356" s="145">
        <v>28784</v>
      </c>
      <c r="F356" s="146">
        <f t="shared" si="53"/>
        <v>-0.61306627234843392</v>
      </c>
      <c r="G356" s="145">
        <v>25400</v>
      </c>
      <c r="H356" s="146">
        <f t="shared" si="53"/>
        <v>-0.11756531406336856</v>
      </c>
      <c r="I356" s="145">
        <v>62340</v>
      </c>
      <c r="J356" s="146">
        <f t="shared" si="53"/>
        <v>1.4543307086614172</v>
      </c>
      <c r="K356" s="145">
        <v>41258</v>
      </c>
      <c r="L356" s="146">
        <v>0.2881451184863717</v>
      </c>
      <c r="M356" s="146">
        <v>-7.4081554792522319E-2</v>
      </c>
    </row>
    <row r="357" spans="2:14" ht="6" customHeight="1" x14ac:dyDescent="0.25"/>
    <row r="358" spans="2:14" x14ac:dyDescent="0.25">
      <c r="B358" s="49" t="s">
        <v>108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49"/>
      <c r="E359" s="149"/>
      <c r="G359" s="149"/>
      <c r="I359" s="149"/>
      <c r="K359" s="149"/>
    </row>
    <row r="365" spans="2:14" ht="48.75" customHeight="1" thickBot="1" x14ac:dyDescent="0.3">
      <c r="B365" s="307" t="s">
        <v>220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1" t="s">
        <v>213</v>
      </c>
    </row>
    <row r="366" spans="2:14" ht="10.5" customHeight="1" thickBot="1" x14ac:dyDescent="0.3">
      <c r="B366" s="134"/>
      <c r="C366" s="135"/>
      <c r="D366" s="134"/>
      <c r="E366" s="134"/>
      <c r="F366" s="134"/>
      <c r="G366" s="134"/>
      <c r="H366" s="134"/>
      <c r="I366" s="134"/>
      <c r="J366" s="134"/>
      <c r="K366" s="4"/>
      <c r="L366" s="4"/>
      <c r="N366" s="1" t="s">
        <v>214</v>
      </c>
    </row>
    <row r="367" spans="2:14" ht="22.5" thickTop="1" thickBot="1" x14ac:dyDescent="0.3">
      <c r="B367" s="150" t="str">
        <f>C367</f>
        <v>Finlandia</v>
      </c>
      <c r="C367" s="317" t="s">
        <v>221</v>
      </c>
      <c r="D367" s="318"/>
      <c r="E367" s="318"/>
      <c r="F367" s="318"/>
      <c r="G367" s="318"/>
      <c r="H367" s="318"/>
      <c r="I367" s="318"/>
      <c r="J367" s="318"/>
      <c r="K367" s="318"/>
      <c r="L367" s="318"/>
      <c r="M367" s="319"/>
    </row>
    <row r="368" spans="2:14" ht="22.5" thickTop="1" thickBot="1" x14ac:dyDescent="0.3">
      <c r="B368" s="13"/>
      <c r="C368" s="320">
        <f>2019</f>
        <v>2019</v>
      </c>
      <c r="D368" s="321"/>
      <c r="E368" s="322">
        <v>2020</v>
      </c>
      <c r="F368" s="321"/>
      <c r="G368" s="322">
        <v>2021</v>
      </c>
      <c r="H368" s="321"/>
      <c r="I368" s="322">
        <v>2022</v>
      </c>
      <c r="J368" s="321"/>
      <c r="K368" s="322">
        <v>2023</v>
      </c>
      <c r="L368" s="323"/>
      <c r="M368" s="324"/>
    </row>
    <row r="369" spans="2:13" ht="16.5" thickTop="1" thickBot="1" x14ac:dyDescent="0.3">
      <c r="B369" s="16"/>
      <c r="C369" s="137" t="s">
        <v>135</v>
      </c>
      <c r="D369" s="138" t="str">
        <f>CONCATENATE("var ",RIGHT(2019,2),"/",RIGHT(2018,2))</f>
        <v>var 19/18</v>
      </c>
      <c r="E369" s="139" t="s">
        <v>135</v>
      </c>
      <c r="F369" s="138" t="str">
        <f>CONCATENATE("var ",RIGHT(E368,2),"/",RIGHT(E368-1,2))</f>
        <v>var 20/19</v>
      </c>
      <c r="G369" s="139" t="s">
        <v>135</v>
      </c>
      <c r="H369" s="138" t="str">
        <f>CONCATENATE("var ",RIGHT(G368,2),"/",RIGHT(G368-1,2))</f>
        <v>var 21/20</v>
      </c>
      <c r="I369" s="139" t="s">
        <v>135</v>
      </c>
      <c r="J369" s="138" t="str">
        <f>CONCATENATE("var ",RIGHT(I368,2),"/",RIGHT(I368-1,2))</f>
        <v>var 22/21</v>
      </c>
      <c r="K369" s="139" t="s">
        <v>135</v>
      </c>
      <c r="L369" s="138" t="str">
        <f>CONCATENATE("var ",RIGHT(K368,2),"/",RIGHT(K368-1,2))</f>
        <v>var 23/22</v>
      </c>
      <c r="M369" s="138" t="str">
        <f>CONCATENATE("var ",RIGHT(K368,2),"/",RIGHT(2019,2))</f>
        <v>var 23/19</v>
      </c>
    </row>
    <row r="370" spans="2:13" x14ac:dyDescent="0.25">
      <c r="B370" s="141" t="s">
        <v>139</v>
      </c>
      <c r="C370" s="142">
        <v>12891</v>
      </c>
      <c r="D370" s="143">
        <v>-5.9394381612550173E-2</v>
      </c>
      <c r="E370" s="142">
        <v>13481</v>
      </c>
      <c r="F370" s="143">
        <f t="shared" ref="F370:J382" si="56">IFERROR(E370/C370-1,"-")</f>
        <v>4.5768365526336119E-2</v>
      </c>
      <c r="G370" s="142">
        <v>110</v>
      </c>
      <c r="H370" s="143">
        <f t="shared" si="56"/>
        <v>-0.99184036792522812</v>
      </c>
      <c r="I370" s="142">
        <v>8106</v>
      </c>
      <c r="J370" s="143">
        <f t="shared" si="56"/>
        <v>72.690909090909088</v>
      </c>
      <c r="K370" s="142">
        <v>10905</v>
      </c>
      <c r="L370" s="143">
        <f t="shared" ref="L370:L374" si="57">IFERROR(K370/I370-1,"-")</f>
        <v>0.34529977794226507</v>
      </c>
      <c r="M370" s="143">
        <f>K370/C370-1</f>
        <v>-0.15406097277170117</v>
      </c>
    </row>
    <row r="371" spans="2:13" x14ac:dyDescent="0.25">
      <c r="B371" s="141" t="s">
        <v>141</v>
      </c>
      <c r="C371" s="142">
        <v>13454</v>
      </c>
      <c r="D371" s="143">
        <v>4.2546838844517154E-3</v>
      </c>
      <c r="E371" s="142">
        <v>14277</v>
      </c>
      <c r="F371" s="143">
        <f t="shared" si="56"/>
        <v>6.1171398840493607E-2</v>
      </c>
      <c r="G371" s="142">
        <v>95</v>
      </c>
      <c r="H371" s="143">
        <f t="shared" si="56"/>
        <v>-0.99334594102402463</v>
      </c>
      <c r="I371" s="142">
        <v>7763</v>
      </c>
      <c r="J371" s="143">
        <f t="shared" si="56"/>
        <v>80.715789473684211</v>
      </c>
      <c r="K371" s="142">
        <v>11151</v>
      </c>
      <c r="L371" s="143">
        <f t="shared" si="57"/>
        <v>0.436429215509468</v>
      </c>
      <c r="M371" s="143">
        <f>IFERROR(K371/C371-1,"-")</f>
        <v>-0.17117585848074923</v>
      </c>
    </row>
    <row r="372" spans="2:13" x14ac:dyDescent="0.25">
      <c r="B372" s="141" t="s">
        <v>143</v>
      </c>
      <c r="C372" s="142">
        <v>14560</v>
      </c>
      <c r="D372" s="143">
        <v>5.7294314138406799E-2</v>
      </c>
      <c r="E372" s="142">
        <v>5740</v>
      </c>
      <c r="F372" s="143">
        <f t="shared" si="56"/>
        <v>-0.60576923076923084</v>
      </c>
      <c r="G372" s="142">
        <v>93</v>
      </c>
      <c r="H372" s="143">
        <f t="shared" si="56"/>
        <v>-0.98379790940766554</v>
      </c>
      <c r="I372" s="142">
        <v>7621</v>
      </c>
      <c r="J372" s="143">
        <f t="shared" si="56"/>
        <v>80.946236559139791</v>
      </c>
      <c r="K372" s="142">
        <v>9997</v>
      </c>
      <c r="L372" s="143">
        <f t="shared" si="57"/>
        <v>0.31177010890959189</v>
      </c>
      <c r="M372" s="143">
        <f t="shared" ref="M372:M374" si="58">IFERROR(K372/C372-1,"-")</f>
        <v>-0.31339285714285714</v>
      </c>
    </row>
    <row r="373" spans="2:13" x14ac:dyDescent="0.25">
      <c r="B373" s="141" t="s">
        <v>145</v>
      </c>
      <c r="C373" s="142">
        <v>4884</v>
      </c>
      <c r="D373" s="143">
        <v>6.1804697156984112E-3</v>
      </c>
      <c r="E373" s="142">
        <v>0</v>
      </c>
      <c r="F373" s="143">
        <f t="shared" si="56"/>
        <v>-1</v>
      </c>
      <c r="G373" s="142">
        <v>50</v>
      </c>
      <c r="H373" s="143" t="str">
        <f t="shared" si="56"/>
        <v>-</v>
      </c>
      <c r="I373" s="142">
        <v>2805</v>
      </c>
      <c r="J373" s="143">
        <f t="shared" si="56"/>
        <v>55.1</v>
      </c>
      <c r="K373" s="142">
        <v>3255</v>
      </c>
      <c r="L373" s="143">
        <f t="shared" si="57"/>
        <v>0.16042780748663099</v>
      </c>
      <c r="M373" s="143">
        <f t="shared" si="58"/>
        <v>-0.33353808353808356</v>
      </c>
    </row>
    <row r="374" spans="2:13" x14ac:dyDescent="0.25">
      <c r="B374" s="141" t="s">
        <v>147</v>
      </c>
      <c r="C374" s="142">
        <v>549</v>
      </c>
      <c r="D374" s="143">
        <v>-0.37113402061855671</v>
      </c>
      <c r="E374" s="142">
        <v>0</v>
      </c>
      <c r="F374" s="143">
        <f t="shared" si="56"/>
        <v>-1</v>
      </c>
      <c r="G374" s="142">
        <v>32</v>
      </c>
      <c r="H374" s="143" t="str">
        <f t="shared" si="56"/>
        <v>-</v>
      </c>
      <c r="I374" s="142">
        <v>300</v>
      </c>
      <c r="J374" s="143">
        <f t="shared" si="56"/>
        <v>8.375</v>
      </c>
      <c r="K374" s="142">
        <v>157</v>
      </c>
      <c r="L374" s="143">
        <f t="shared" si="57"/>
        <v>-0.47666666666666668</v>
      </c>
      <c r="M374" s="143">
        <f t="shared" si="58"/>
        <v>-0.71402550091074679</v>
      </c>
    </row>
    <row r="375" spans="2:13" x14ac:dyDescent="0.25">
      <c r="B375" s="141" t="s">
        <v>149</v>
      </c>
      <c r="C375" s="142">
        <v>380</v>
      </c>
      <c r="D375" s="143">
        <v>-0.17748917748917747</v>
      </c>
      <c r="E375" s="142">
        <v>3</v>
      </c>
      <c r="F375" s="143">
        <f t="shared" si="56"/>
        <v>-0.99210526315789471</v>
      </c>
      <c r="G375" s="142">
        <v>28</v>
      </c>
      <c r="H375" s="143">
        <f t="shared" si="56"/>
        <v>8.3333333333333339</v>
      </c>
      <c r="I375" s="142">
        <v>229</v>
      </c>
      <c r="J375" s="143">
        <f t="shared" si="56"/>
        <v>7.1785714285714288</v>
      </c>
      <c r="K375" s="142"/>
      <c r="L375" s="143"/>
      <c r="M375" s="143"/>
    </row>
    <row r="376" spans="2:13" x14ac:dyDescent="0.25">
      <c r="B376" s="141" t="s">
        <v>151</v>
      </c>
      <c r="C376" s="142">
        <v>136</v>
      </c>
      <c r="D376" s="143">
        <v>-0.37899543378995437</v>
      </c>
      <c r="E376" s="142">
        <v>21</v>
      </c>
      <c r="F376" s="143">
        <f t="shared" si="56"/>
        <v>-0.84558823529411764</v>
      </c>
      <c r="G376" s="142">
        <v>56</v>
      </c>
      <c r="H376" s="143">
        <f t="shared" si="56"/>
        <v>1.6666666666666665</v>
      </c>
      <c r="I376" s="142">
        <v>179</v>
      </c>
      <c r="J376" s="143">
        <f t="shared" si="56"/>
        <v>2.1964285714285716</v>
      </c>
      <c r="K376" s="142"/>
      <c r="L376" s="143"/>
      <c r="M376" s="143"/>
    </row>
    <row r="377" spans="2:13" x14ac:dyDescent="0.25">
      <c r="B377" s="141" t="s">
        <v>153</v>
      </c>
      <c r="C377" s="142">
        <v>155</v>
      </c>
      <c r="D377" s="143">
        <v>0.80232558139534893</v>
      </c>
      <c r="E377" s="142">
        <v>54</v>
      </c>
      <c r="F377" s="143">
        <f t="shared" si="56"/>
        <v>-0.65161290322580645</v>
      </c>
      <c r="G377" s="142">
        <v>68</v>
      </c>
      <c r="H377" s="143">
        <f t="shared" si="56"/>
        <v>0.2592592592592593</v>
      </c>
      <c r="I377" s="142">
        <v>157</v>
      </c>
      <c r="J377" s="143">
        <f t="shared" si="56"/>
        <v>1.3088235294117645</v>
      </c>
      <c r="K377" s="142"/>
      <c r="L377" s="143"/>
      <c r="M377" s="143"/>
    </row>
    <row r="378" spans="2:13" x14ac:dyDescent="0.25">
      <c r="B378" s="141" t="s">
        <v>155</v>
      </c>
      <c r="C378" s="142">
        <v>545</v>
      </c>
      <c r="D378" s="143">
        <v>-0.20204978038067345</v>
      </c>
      <c r="E378" s="142">
        <v>25</v>
      </c>
      <c r="F378" s="143">
        <f t="shared" si="56"/>
        <v>-0.95412844036697253</v>
      </c>
      <c r="G378" s="142">
        <v>444</v>
      </c>
      <c r="H378" s="143">
        <f t="shared" si="56"/>
        <v>16.760000000000002</v>
      </c>
      <c r="I378" s="142">
        <v>219</v>
      </c>
      <c r="J378" s="143">
        <f t="shared" si="56"/>
        <v>-0.5067567567567568</v>
      </c>
      <c r="K378" s="142"/>
      <c r="L378" s="143"/>
      <c r="M378" s="143"/>
    </row>
    <row r="379" spans="2:13" x14ac:dyDescent="0.25">
      <c r="B379" s="141" t="s">
        <v>157</v>
      </c>
      <c r="C379" s="142">
        <v>8211</v>
      </c>
      <c r="D379" s="143">
        <v>-3.0120481927710885E-2</v>
      </c>
      <c r="E379" s="142">
        <v>62</v>
      </c>
      <c r="F379" s="143">
        <f t="shared" si="56"/>
        <v>-0.99244915357447328</v>
      </c>
      <c r="G379" s="142">
        <v>2952</v>
      </c>
      <c r="H379" s="143">
        <f t="shared" si="56"/>
        <v>46.612903225806448</v>
      </c>
      <c r="I379" s="142">
        <v>6127</v>
      </c>
      <c r="J379" s="143">
        <f t="shared" si="56"/>
        <v>1.0755420054200542</v>
      </c>
      <c r="K379" s="142"/>
      <c r="L379" s="143"/>
      <c r="M379" s="143"/>
    </row>
    <row r="380" spans="2:13" x14ac:dyDescent="0.25">
      <c r="B380" s="141" t="s">
        <v>159</v>
      </c>
      <c r="C380" s="142">
        <v>14645</v>
      </c>
      <c r="D380" s="143">
        <v>0.12949251889557312</v>
      </c>
      <c r="E380" s="142">
        <v>46</v>
      </c>
      <c r="F380" s="143">
        <f t="shared" si="56"/>
        <v>-0.99685899624445207</v>
      </c>
      <c r="G380" s="142">
        <v>7599</v>
      </c>
      <c r="H380" s="143">
        <f t="shared" si="56"/>
        <v>164.19565217391303</v>
      </c>
      <c r="I380" s="142">
        <v>11086</v>
      </c>
      <c r="J380" s="143">
        <f t="shared" si="56"/>
        <v>0.45887616791683117</v>
      </c>
      <c r="K380" s="142"/>
      <c r="L380" s="143"/>
      <c r="M380" s="143"/>
    </row>
    <row r="381" spans="2:13" x14ac:dyDescent="0.25">
      <c r="B381" s="141" t="s">
        <v>161</v>
      </c>
      <c r="C381" s="142">
        <v>14401</v>
      </c>
      <c r="D381" s="143">
        <v>-3.7880812399786246E-2</v>
      </c>
      <c r="E381" s="142">
        <v>86</v>
      </c>
      <c r="F381" s="143">
        <f t="shared" si="56"/>
        <v>-0.99402819248663288</v>
      </c>
      <c r="G381" s="142">
        <v>8183</v>
      </c>
      <c r="H381" s="143">
        <f t="shared" si="56"/>
        <v>94.151162790697668</v>
      </c>
      <c r="I381" s="142">
        <v>11049</v>
      </c>
      <c r="J381" s="143">
        <f t="shared" si="56"/>
        <v>0.35023829891237934</v>
      </c>
      <c r="K381" s="142"/>
      <c r="L381" s="143"/>
      <c r="M381" s="143"/>
    </row>
    <row r="382" spans="2:13" ht="15.75" x14ac:dyDescent="0.25">
      <c r="B382" s="144" t="s">
        <v>121</v>
      </c>
      <c r="C382" s="145">
        <v>84811</v>
      </c>
      <c r="D382" s="146">
        <v>4.2747187685021615E-3</v>
      </c>
      <c r="E382" s="145">
        <v>33820</v>
      </c>
      <c r="F382" s="146">
        <f t="shared" si="56"/>
        <v>-0.60123097239744849</v>
      </c>
      <c r="G382" s="145">
        <v>19710</v>
      </c>
      <c r="H382" s="146">
        <f t="shared" si="56"/>
        <v>-0.41720875221762266</v>
      </c>
      <c r="I382" s="145">
        <v>55641</v>
      </c>
      <c r="J382" s="146">
        <f t="shared" si="56"/>
        <v>1.8229832572298328</v>
      </c>
      <c r="K382" s="145">
        <v>35465</v>
      </c>
      <c r="L382" s="146">
        <v>0.33352133859748068</v>
      </c>
      <c r="M382" s="146">
        <v>-0.23464543139539906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49"/>
      <c r="E385" s="149"/>
      <c r="G385" s="149"/>
      <c r="I385" s="149"/>
      <c r="K385" s="149"/>
    </row>
    <row r="391" spans="2:14" ht="48.75" customHeight="1" thickBot="1" x14ac:dyDescent="0.3">
      <c r="B391" s="307" t="s">
        <v>222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1" t="s">
        <v>213</v>
      </c>
    </row>
    <row r="392" spans="2:14" ht="10.5" customHeight="1" thickBot="1" x14ac:dyDescent="0.3">
      <c r="B392" s="134"/>
      <c r="C392" s="135"/>
      <c r="D392" s="134"/>
      <c r="E392" s="134"/>
      <c r="F392" s="134"/>
      <c r="G392" s="134"/>
      <c r="H392" s="134"/>
      <c r="I392" s="134"/>
      <c r="J392" s="134"/>
      <c r="K392" s="4"/>
      <c r="L392" s="4"/>
      <c r="N392" s="1" t="s">
        <v>214</v>
      </c>
    </row>
    <row r="393" spans="2:14" ht="22.5" thickTop="1" thickBot="1" x14ac:dyDescent="0.3">
      <c r="B393" s="150" t="str">
        <f>C393</f>
        <v>Noruega</v>
      </c>
      <c r="C393" s="317" t="s">
        <v>223</v>
      </c>
      <c r="D393" s="318"/>
      <c r="E393" s="318"/>
      <c r="F393" s="318"/>
      <c r="G393" s="318"/>
      <c r="H393" s="318"/>
      <c r="I393" s="318"/>
      <c r="J393" s="318"/>
      <c r="K393" s="318"/>
      <c r="L393" s="318"/>
      <c r="M393" s="319"/>
    </row>
    <row r="394" spans="2:14" ht="22.5" thickTop="1" thickBot="1" x14ac:dyDescent="0.3">
      <c r="B394" s="13"/>
      <c r="C394" s="320">
        <f>2019</f>
        <v>2019</v>
      </c>
      <c r="D394" s="321"/>
      <c r="E394" s="322">
        <v>2020</v>
      </c>
      <c r="F394" s="321"/>
      <c r="G394" s="322">
        <v>2021</v>
      </c>
      <c r="H394" s="321"/>
      <c r="I394" s="322">
        <v>2022</v>
      </c>
      <c r="J394" s="321"/>
      <c r="K394" s="322">
        <v>2023</v>
      </c>
      <c r="L394" s="323"/>
      <c r="M394" s="324"/>
    </row>
    <row r="395" spans="2:14" ht="16.5" thickTop="1" thickBot="1" x14ac:dyDescent="0.3">
      <c r="B395" s="16"/>
      <c r="C395" s="137" t="s">
        <v>135</v>
      </c>
      <c r="D395" s="138" t="str">
        <f>CONCATENATE("var ",RIGHT(2019,2),"/",RIGHT(2018,2))</f>
        <v>var 19/18</v>
      </c>
      <c r="E395" s="139" t="s">
        <v>135</v>
      </c>
      <c r="F395" s="138" t="str">
        <f>CONCATENATE("var ",RIGHT(E394,2),"/",RIGHT(E394-1,2))</f>
        <v>var 20/19</v>
      </c>
      <c r="G395" s="139" t="s">
        <v>135</v>
      </c>
      <c r="H395" s="138" t="str">
        <f>CONCATENATE("var ",RIGHT(G394,2),"/",RIGHT(G394-1,2))</f>
        <v>var 21/20</v>
      </c>
      <c r="I395" s="139" t="s">
        <v>135</v>
      </c>
      <c r="J395" s="138" t="str">
        <f>CONCATENATE("var ",RIGHT(I394,2),"/",RIGHT(I394-1,2))</f>
        <v>var 22/21</v>
      </c>
      <c r="K395" s="139" t="s">
        <v>135</v>
      </c>
      <c r="L395" s="138" t="str">
        <f>CONCATENATE("var ",RIGHT(K394,2),"/",RIGHT(K394-1,2))</f>
        <v>var 23/22</v>
      </c>
      <c r="M395" s="138" t="str">
        <f>CONCATENATE("var ",RIGHT(K394,2),"/",RIGHT(2019,2))</f>
        <v>var 23/19</v>
      </c>
    </row>
    <row r="396" spans="2:14" x14ac:dyDescent="0.25">
      <c r="B396" s="141" t="s">
        <v>139</v>
      </c>
      <c r="C396" s="142">
        <v>8585</v>
      </c>
      <c r="D396" s="143">
        <v>9.4062316284537761E-3</v>
      </c>
      <c r="E396" s="142">
        <v>7756</v>
      </c>
      <c r="F396" s="143">
        <f t="shared" ref="F396:J408" si="59">IFERROR(E396/C396-1,"-")</f>
        <v>-9.6563774024461257E-2</v>
      </c>
      <c r="G396" s="142">
        <v>25</v>
      </c>
      <c r="H396" s="143">
        <f t="shared" si="59"/>
        <v>-0.9967766890149562</v>
      </c>
      <c r="I396" s="142">
        <v>4251</v>
      </c>
      <c r="J396" s="143">
        <f t="shared" si="59"/>
        <v>169.04</v>
      </c>
      <c r="K396" s="142">
        <v>7577</v>
      </c>
      <c r="L396" s="143">
        <f t="shared" ref="L396:L400" si="60">IFERROR(K396/I396-1,"-")</f>
        <v>0.78240414020230542</v>
      </c>
      <c r="M396" s="143">
        <f>K396/C396-1</f>
        <v>-0.11741409435061156</v>
      </c>
    </row>
    <row r="397" spans="2:14" x14ac:dyDescent="0.25">
      <c r="B397" s="141" t="s">
        <v>141</v>
      </c>
      <c r="C397" s="142">
        <v>8979</v>
      </c>
      <c r="D397" s="143">
        <v>1.8835810734142644E-2</v>
      </c>
      <c r="E397" s="142">
        <v>9385</v>
      </c>
      <c r="F397" s="143">
        <f t="shared" si="59"/>
        <v>4.5216616549727195E-2</v>
      </c>
      <c r="G397" s="142">
        <v>65</v>
      </c>
      <c r="H397" s="143">
        <f t="shared" si="59"/>
        <v>-0.99307405434203522</v>
      </c>
      <c r="I397" s="142">
        <v>4350</v>
      </c>
      <c r="J397" s="143">
        <f t="shared" si="59"/>
        <v>65.92307692307692</v>
      </c>
      <c r="K397" s="142">
        <v>8120</v>
      </c>
      <c r="L397" s="143">
        <f t="shared" si="60"/>
        <v>0.8666666666666667</v>
      </c>
      <c r="M397" s="143">
        <f>IFERROR(K397/C397-1,"-")</f>
        <v>-9.5667669005457201E-2</v>
      </c>
    </row>
    <row r="398" spans="2:14" x14ac:dyDescent="0.25">
      <c r="B398" s="141" t="s">
        <v>143</v>
      </c>
      <c r="C398" s="142">
        <v>11017</v>
      </c>
      <c r="D398" s="143">
        <v>0.36585668237044389</v>
      </c>
      <c r="E398" s="142">
        <v>3457</v>
      </c>
      <c r="F398" s="143">
        <f t="shared" si="59"/>
        <v>-0.68621221748207317</v>
      </c>
      <c r="G398" s="142">
        <v>61</v>
      </c>
      <c r="H398" s="143">
        <f t="shared" si="59"/>
        <v>-0.98235464275383277</v>
      </c>
      <c r="I398" s="142">
        <v>4263</v>
      </c>
      <c r="J398" s="143">
        <f t="shared" si="59"/>
        <v>68.885245901639351</v>
      </c>
      <c r="K398" s="142">
        <v>6363</v>
      </c>
      <c r="L398" s="143">
        <f t="shared" si="60"/>
        <v>0.49261083743842371</v>
      </c>
      <c r="M398" s="143">
        <f t="shared" ref="M398:M400" si="61">IFERROR(K398/C398-1,"-")</f>
        <v>-0.42243805028592174</v>
      </c>
    </row>
    <row r="399" spans="2:14" x14ac:dyDescent="0.25">
      <c r="B399" s="141" t="s">
        <v>145</v>
      </c>
      <c r="C399" s="142">
        <v>3670</v>
      </c>
      <c r="D399" s="143">
        <v>0.19272018199545005</v>
      </c>
      <c r="E399" s="142">
        <v>0</v>
      </c>
      <c r="F399" s="143">
        <f t="shared" si="59"/>
        <v>-1</v>
      </c>
      <c r="G399" s="142">
        <v>28</v>
      </c>
      <c r="H399" s="143" t="str">
        <f t="shared" si="59"/>
        <v>-</v>
      </c>
      <c r="I399" s="142">
        <v>2519</v>
      </c>
      <c r="J399" s="143">
        <f t="shared" si="59"/>
        <v>88.964285714285708</v>
      </c>
      <c r="K399" s="142">
        <v>3424</v>
      </c>
      <c r="L399" s="143">
        <f t="shared" si="60"/>
        <v>0.3592695514092894</v>
      </c>
      <c r="M399" s="143">
        <f t="shared" si="61"/>
        <v>-6.7029972752043587E-2</v>
      </c>
    </row>
    <row r="400" spans="2:14" x14ac:dyDescent="0.25">
      <c r="B400" s="141" t="s">
        <v>147</v>
      </c>
      <c r="C400" s="142">
        <v>611</v>
      </c>
      <c r="D400" s="143">
        <v>-1.6339869281045694E-3</v>
      </c>
      <c r="E400" s="142">
        <v>0</v>
      </c>
      <c r="F400" s="143">
        <f t="shared" si="59"/>
        <v>-1</v>
      </c>
      <c r="G400" s="142">
        <v>31</v>
      </c>
      <c r="H400" s="143" t="str">
        <f t="shared" si="59"/>
        <v>-</v>
      </c>
      <c r="I400" s="142">
        <v>352</v>
      </c>
      <c r="J400" s="143">
        <f t="shared" si="59"/>
        <v>10.35483870967742</v>
      </c>
      <c r="K400" s="142">
        <v>281</v>
      </c>
      <c r="L400" s="143">
        <f t="shared" si="60"/>
        <v>-0.20170454545454541</v>
      </c>
      <c r="M400" s="143">
        <f t="shared" si="61"/>
        <v>-0.5400981996726677</v>
      </c>
    </row>
    <row r="401" spans="2:13" x14ac:dyDescent="0.25">
      <c r="B401" s="141" t="s">
        <v>149</v>
      </c>
      <c r="C401" s="142">
        <v>1376</v>
      </c>
      <c r="D401" s="143">
        <v>0.22638146167557927</v>
      </c>
      <c r="E401" s="142">
        <v>18</v>
      </c>
      <c r="F401" s="143">
        <f t="shared" si="59"/>
        <v>-0.98691860465116277</v>
      </c>
      <c r="G401" s="142">
        <v>20</v>
      </c>
      <c r="H401" s="143">
        <f t="shared" si="59"/>
        <v>0.11111111111111116</v>
      </c>
      <c r="I401" s="142">
        <v>557</v>
      </c>
      <c r="J401" s="143">
        <f t="shared" si="59"/>
        <v>26.85</v>
      </c>
      <c r="K401" s="142"/>
      <c r="L401" s="143"/>
      <c r="M401" s="143"/>
    </row>
    <row r="402" spans="2:13" x14ac:dyDescent="0.25">
      <c r="B402" s="141" t="s">
        <v>151</v>
      </c>
      <c r="C402" s="142">
        <v>2232</v>
      </c>
      <c r="D402" s="143">
        <v>-5.82278481012658E-2</v>
      </c>
      <c r="E402" s="142">
        <v>28</v>
      </c>
      <c r="F402" s="143">
        <f t="shared" si="59"/>
        <v>-0.98745519713261654</v>
      </c>
      <c r="G402" s="142">
        <v>101</v>
      </c>
      <c r="H402" s="143">
        <f t="shared" si="59"/>
        <v>2.6071428571428572</v>
      </c>
      <c r="I402" s="142">
        <v>512</v>
      </c>
      <c r="J402" s="143">
        <f t="shared" si="59"/>
        <v>4.0693069306930694</v>
      </c>
      <c r="K402" s="142"/>
      <c r="L402" s="143"/>
      <c r="M402" s="143"/>
    </row>
    <row r="403" spans="2:13" x14ac:dyDescent="0.25">
      <c r="B403" s="141" t="s">
        <v>153</v>
      </c>
      <c r="C403" s="142">
        <v>1144</v>
      </c>
      <c r="D403" s="143">
        <v>0.44810126582278476</v>
      </c>
      <c r="E403" s="142">
        <v>32</v>
      </c>
      <c r="F403" s="143">
        <f t="shared" si="59"/>
        <v>-0.97202797202797198</v>
      </c>
      <c r="G403" s="142">
        <v>48</v>
      </c>
      <c r="H403" s="143">
        <f t="shared" si="59"/>
        <v>0.5</v>
      </c>
      <c r="I403" s="142">
        <v>359</v>
      </c>
      <c r="J403" s="143">
        <f t="shared" si="59"/>
        <v>6.479166666666667</v>
      </c>
      <c r="K403" s="142"/>
      <c r="L403" s="143"/>
      <c r="M403" s="143"/>
    </row>
    <row r="404" spans="2:13" x14ac:dyDescent="0.25">
      <c r="B404" s="141" t="s">
        <v>155</v>
      </c>
      <c r="C404" s="142">
        <v>1782</v>
      </c>
      <c r="D404" s="143">
        <v>0.15864759427828345</v>
      </c>
      <c r="E404" s="142">
        <v>28</v>
      </c>
      <c r="F404" s="143">
        <f t="shared" si="59"/>
        <v>-0.98428731762065091</v>
      </c>
      <c r="G404" s="142">
        <v>93</v>
      </c>
      <c r="H404" s="143">
        <f t="shared" si="59"/>
        <v>2.3214285714285716</v>
      </c>
      <c r="I404" s="142">
        <v>303</v>
      </c>
      <c r="J404" s="143">
        <f t="shared" si="59"/>
        <v>2.2580645161290325</v>
      </c>
      <c r="K404" s="142"/>
      <c r="L404" s="143"/>
      <c r="M404" s="143"/>
    </row>
    <row r="405" spans="2:13" x14ac:dyDescent="0.25">
      <c r="B405" s="141" t="s">
        <v>157</v>
      </c>
      <c r="C405" s="142">
        <v>5207</v>
      </c>
      <c r="D405" s="143">
        <v>-0.23302400942701429</v>
      </c>
      <c r="E405" s="142">
        <v>43</v>
      </c>
      <c r="F405" s="143">
        <f t="shared" si="59"/>
        <v>-0.99174188592279622</v>
      </c>
      <c r="G405" s="142">
        <v>1116</v>
      </c>
      <c r="H405" s="143">
        <f t="shared" si="59"/>
        <v>24.953488372093023</v>
      </c>
      <c r="I405" s="142">
        <v>4320</v>
      </c>
      <c r="J405" s="143">
        <f t="shared" si="59"/>
        <v>2.870967741935484</v>
      </c>
      <c r="K405" s="142"/>
      <c r="L405" s="143"/>
      <c r="M405" s="143"/>
    </row>
    <row r="406" spans="2:13" x14ac:dyDescent="0.25">
      <c r="B406" s="141" t="s">
        <v>159</v>
      </c>
      <c r="C406" s="142">
        <v>8591</v>
      </c>
      <c r="D406" s="143">
        <v>-1.5358166189111788E-2</v>
      </c>
      <c r="E406" s="142">
        <v>38</v>
      </c>
      <c r="F406" s="143">
        <f t="shared" si="59"/>
        <v>-0.99557676638342452</v>
      </c>
      <c r="G406" s="142">
        <v>3420</v>
      </c>
      <c r="H406" s="143">
        <f t="shared" si="59"/>
        <v>89</v>
      </c>
      <c r="I406" s="142">
        <v>6929</v>
      </c>
      <c r="J406" s="143">
        <f t="shared" si="59"/>
        <v>1.0260233918128656</v>
      </c>
      <c r="K406" s="142"/>
      <c r="L406" s="143"/>
      <c r="M406" s="143"/>
    </row>
    <row r="407" spans="2:13" x14ac:dyDescent="0.25">
      <c r="B407" s="141" t="s">
        <v>161</v>
      </c>
      <c r="C407" s="142">
        <v>8348</v>
      </c>
      <c r="D407" s="143">
        <v>1.3475780016996453E-2</v>
      </c>
      <c r="E407" s="142">
        <v>26</v>
      </c>
      <c r="F407" s="143">
        <f t="shared" si="59"/>
        <v>-0.9968854815524677</v>
      </c>
      <c r="G407" s="142">
        <v>3192</v>
      </c>
      <c r="H407" s="143">
        <f t="shared" si="59"/>
        <v>121.76923076923077</v>
      </c>
      <c r="I407" s="142">
        <v>5702</v>
      </c>
      <c r="J407" s="143">
        <f t="shared" si="59"/>
        <v>0.7863408521303259</v>
      </c>
      <c r="K407" s="142"/>
      <c r="L407" s="143"/>
      <c r="M407" s="143"/>
    </row>
    <row r="408" spans="2:13" ht="15.75" x14ac:dyDescent="0.25">
      <c r="B408" s="144" t="s">
        <v>121</v>
      </c>
      <c r="C408" s="145">
        <v>61542</v>
      </c>
      <c r="D408" s="146">
        <v>4.941682013505222E-2</v>
      </c>
      <c r="E408" s="145">
        <v>20813</v>
      </c>
      <c r="F408" s="146">
        <f t="shared" si="59"/>
        <v>-0.66180819602872831</v>
      </c>
      <c r="G408" s="145">
        <v>8200</v>
      </c>
      <c r="H408" s="146">
        <f t="shared" si="59"/>
        <v>-0.60601547109979337</v>
      </c>
      <c r="I408" s="145">
        <v>34417</v>
      </c>
      <c r="J408" s="146">
        <f t="shared" si="59"/>
        <v>3.1971951219512196</v>
      </c>
      <c r="K408" s="145">
        <v>25765</v>
      </c>
      <c r="L408" s="146">
        <v>0.63743247537337155</v>
      </c>
      <c r="M408" s="146">
        <v>-0.21596372710121114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49"/>
      <c r="E411" s="149"/>
      <c r="G411" s="149"/>
      <c r="I411" s="149"/>
      <c r="K411" s="149"/>
    </row>
    <row r="417" spans="2:14" ht="48.75" customHeight="1" thickBot="1" x14ac:dyDescent="0.3">
      <c r="B417" s="307" t="s">
        <v>224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1" t="s">
        <v>213</v>
      </c>
    </row>
    <row r="418" spans="2:14" ht="10.5" customHeight="1" thickBot="1" x14ac:dyDescent="0.3">
      <c r="B418" s="134"/>
      <c r="C418" s="135"/>
      <c r="D418" s="134"/>
      <c r="E418" s="134"/>
      <c r="F418" s="134"/>
      <c r="G418" s="134"/>
      <c r="H418" s="134"/>
      <c r="I418" s="134"/>
      <c r="J418" s="134"/>
      <c r="K418" s="4"/>
      <c r="L418" s="4"/>
      <c r="N418" s="1" t="s">
        <v>214</v>
      </c>
    </row>
    <row r="419" spans="2:14" ht="22.5" thickTop="1" thickBot="1" x14ac:dyDescent="0.3">
      <c r="B419" s="150" t="str">
        <f>C419</f>
        <v>Suecia</v>
      </c>
      <c r="C419" s="317" t="s">
        <v>225</v>
      </c>
      <c r="D419" s="318"/>
      <c r="E419" s="318"/>
      <c r="F419" s="318"/>
      <c r="G419" s="318"/>
      <c r="H419" s="318"/>
      <c r="I419" s="318"/>
      <c r="J419" s="318"/>
      <c r="K419" s="318"/>
      <c r="L419" s="318"/>
      <c r="M419" s="319"/>
    </row>
    <row r="420" spans="2:14" ht="22.5" thickTop="1" thickBot="1" x14ac:dyDescent="0.3">
      <c r="B420" s="13"/>
      <c r="C420" s="320">
        <f>2019</f>
        <v>2019</v>
      </c>
      <c r="D420" s="321"/>
      <c r="E420" s="322">
        <v>2020</v>
      </c>
      <c r="F420" s="321"/>
      <c r="G420" s="322">
        <v>2021</v>
      </c>
      <c r="H420" s="321"/>
      <c r="I420" s="322">
        <v>2022</v>
      </c>
      <c r="J420" s="321"/>
      <c r="K420" s="322">
        <v>2023</v>
      </c>
      <c r="L420" s="323"/>
      <c r="M420" s="324"/>
    </row>
    <row r="421" spans="2:14" ht="16.5" thickTop="1" thickBot="1" x14ac:dyDescent="0.3">
      <c r="B421" s="16"/>
      <c r="C421" s="137" t="s">
        <v>135</v>
      </c>
      <c r="D421" s="138" t="str">
        <f>CONCATENATE("var ",RIGHT(2019,2),"/",RIGHT(2018,2))</f>
        <v>var 19/18</v>
      </c>
      <c r="E421" s="139" t="s">
        <v>135</v>
      </c>
      <c r="F421" s="138" t="str">
        <f>CONCATENATE("var ",RIGHT(E420,2),"/",RIGHT(E420-1,2))</f>
        <v>var 20/19</v>
      </c>
      <c r="G421" s="139" t="s">
        <v>135</v>
      </c>
      <c r="H421" s="138" t="str">
        <f>CONCATENATE("var ",RIGHT(G420,2),"/",RIGHT(G420-1,2))</f>
        <v>var 21/20</v>
      </c>
      <c r="I421" s="139" t="s">
        <v>135</v>
      </c>
      <c r="J421" s="138" t="str">
        <f>CONCATENATE("var ",RIGHT(I420,2),"/",RIGHT(I420-1,2))</f>
        <v>var 22/21</v>
      </c>
      <c r="K421" s="139" t="s">
        <v>135</v>
      </c>
      <c r="L421" s="138" t="str">
        <f>CONCATENATE("var ",RIGHT(K420,2),"/",RIGHT(K420-1,2))</f>
        <v>var 23/22</v>
      </c>
      <c r="M421" s="138" t="str">
        <f>CONCATENATE("var ",RIGHT(K420,2),"/",RIGHT(2019,2))</f>
        <v>var 23/19</v>
      </c>
    </row>
    <row r="422" spans="2:14" x14ac:dyDescent="0.25">
      <c r="B422" s="141" t="s">
        <v>139</v>
      </c>
      <c r="C422" s="142">
        <v>16712</v>
      </c>
      <c r="D422" s="143">
        <v>-0.18917083110960164</v>
      </c>
      <c r="E422" s="142">
        <v>16794</v>
      </c>
      <c r="F422" s="143">
        <f t="shared" ref="F422:J434" si="62">IFERROR(E422/C422-1,"-")</f>
        <v>4.9066539013882249E-3</v>
      </c>
      <c r="G422" s="142">
        <v>728</v>
      </c>
      <c r="H422" s="143">
        <f t="shared" si="62"/>
        <v>-0.95665118494700485</v>
      </c>
      <c r="I422" s="142">
        <v>7732</v>
      </c>
      <c r="J422" s="143">
        <f t="shared" si="62"/>
        <v>9.6208791208791204</v>
      </c>
      <c r="K422" s="142">
        <v>12762</v>
      </c>
      <c r="L422" s="143">
        <f t="shared" ref="L422:L426" si="63">IFERROR(K422/I422-1,"-")</f>
        <v>0.65054319710294872</v>
      </c>
      <c r="M422" s="143">
        <f>K422/C422-1</f>
        <v>-0.23635710866443271</v>
      </c>
    </row>
    <row r="423" spans="2:14" x14ac:dyDescent="0.25">
      <c r="B423" s="141" t="s">
        <v>141</v>
      </c>
      <c r="C423" s="142">
        <v>14021</v>
      </c>
      <c r="D423" s="143">
        <v>-0.25451935346660992</v>
      </c>
      <c r="E423" s="142">
        <v>17581</v>
      </c>
      <c r="F423" s="143">
        <f t="shared" si="62"/>
        <v>0.25390485700021403</v>
      </c>
      <c r="G423" s="142">
        <v>577</v>
      </c>
      <c r="H423" s="143">
        <f t="shared" si="62"/>
        <v>-0.96718047892611336</v>
      </c>
      <c r="I423" s="142">
        <v>5816</v>
      </c>
      <c r="J423" s="143">
        <f t="shared" si="62"/>
        <v>9.0797227036395149</v>
      </c>
      <c r="K423" s="142">
        <v>9657</v>
      </c>
      <c r="L423" s="143">
        <f t="shared" si="63"/>
        <v>0.66041953232462181</v>
      </c>
      <c r="M423" s="143">
        <f>IFERROR(K423/C423-1,"-")</f>
        <v>-0.31124741459239713</v>
      </c>
    </row>
    <row r="424" spans="2:14" x14ac:dyDescent="0.25">
      <c r="B424" s="141" t="s">
        <v>143</v>
      </c>
      <c r="C424" s="142">
        <v>17537</v>
      </c>
      <c r="D424" s="143">
        <v>-7.2607086197779003E-2</v>
      </c>
      <c r="E424" s="142">
        <v>5710</v>
      </c>
      <c r="F424" s="143">
        <f t="shared" si="62"/>
        <v>-0.67440269145235787</v>
      </c>
      <c r="G424" s="142">
        <v>660</v>
      </c>
      <c r="H424" s="143">
        <f t="shared" si="62"/>
        <v>-0.88441330998248691</v>
      </c>
      <c r="I424" s="142">
        <v>6989</v>
      </c>
      <c r="J424" s="143">
        <f t="shared" si="62"/>
        <v>9.5893939393939398</v>
      </c>
      <c r="K424" s="142">
        <v>9056</v>
      </c>
      <c r="L424" s="143">
        <f t="shared" si="63"/>
        <v>0.29575046501645441</v>
      </c>
      <c r="M424" s="143">
        <f t="shared" ref="M424:M426" si="64">IFERROR(K424/C424-1,"-")</f>
        <v>-0.4836060899811826</v>
      </c>
    </row>
    <row r="425" spans="2:14" x14ac:dyDescent="0.25">
      <c r="B425" s="141" t="s">
        <v>145</v>
      </c>
      <c r="C425" s="142">
        <v>6610</v>
      </c>
      <c r="D425" s="143">
        <v>-0.28832902670111971</v>
      </c>
      <c r="E425" s="142">
        <v>0</v>
      </c>
      <c r="F425" s="143">
        <f t="shared" si="62"/>
        <v>-1</v>
      </c>
      <c r="G425" s="142">
        <v>248</v>
      </c>
      <c r="H425" s="143" t="str">
        <f t="shared" si="62"/>
        <v>-</v>
      </c>
      <c r="I425" s="142">
        <v>4370</v>
      </c>
      <c r="J425" s="143">
        <f t="shared" si="62"/>
        <v>16.620967741935484</v>
      </c>
      <c r="K425" s="142">
        <v>5653</v>
      </c>
      <c r="L425" s="143">
        <f t="shared" si="63"/>
        <v>0.29359267734553773</v>
      </c>
      <c r="M425" s="143">
        <f t="shared" si="64"/>
        <v>-0.14478063540090769</v>
      </c>
    </row>
    <row r="426" spans="2:14" x14ac:dyDescent="0.25">
      <c r="B426" s="141" t="s">
        <v>147</v>
      </c>
      <c r="C426" s="142">
        <v>1044</v>
      </c>
      <c r="D426" s="143">
        <v>0.12987012987012991</v>
      </c>
      <c r="E426" s="142">
        <v>21</v>
      </c>
      <c r="F426" s="143">
        <f t="shared" si="62"/>
        <v>-0.97988505747126442</v>
      </c>
      <c r="G426" s="142">
        <v>231</v>
      </c>
      <c r="H426" s="143">
        <f t="shared" si="62"/>
        <v>10</v>
      </c>
      <c r="I426" s="142">
        <v>447</v>
      </c>
      <c r="J426" s="143">
        <f t="shared" si="62"/>
        <v>0.93506493506493515</v>
      </c>
      <c r="K426" s="142">
        <v>722</v>
      </c>
      <c r="L426" s="143">
        <f t="shared" si="63"/>
        <v>0.61521252796420578</v>
      </c>
      <c r="M426" s="143">
        <f t="shared" si="64"/>
        <v>-0.30842911877394641</v>
      </c>
    </row>
    <row r="427" spans="2:14" x14ac:dyDescent="0.25">
      <c r="B427" s="141" t="s">
        <v>149</v>
      </c>
      <c r="C427" s="142">
        <v>1923</v>
      </c>
      <c r="D427" s="143">
        <v>0.61596638655462188</v>
      </c>
      <c r="E427" s="142">
        <v>19</v>
      </c>
      <c r="F427" s="143">
        <f t="shared" si="62"/>
        <v>-0.99011960478419136</v>
      </c>
      <c r="G427" s="142">
        <v>151</v>
      </c>
      <c r="H427" s="143">
        <f t="shared" si="62"/>
        <v>6.9473684210526319</v>
      </c>
      <c r="I427" s="142">
        <v>719</v>
      </c>
      <c r="J427" s="143">
        <f t="shared" si="62"/>
        <v>3.7615894039735096</v>
      </c>
      <c r="K427" s="142"/>
      <c r="L427" s="143"/>
      <c r="M427" s="143"/>
    </row>
    <row r="428" spans="2:14" x14ac:dyDescent="0.25">
      <c r="B428" s="141" t="s">
        <v>151</v>
      </c>
      <c r="C428" s="142">
        <v>1700</v>
      </c>
      <c r="D428" s="143">
        <v>0.22390208783297338</v>
      </c>
      <c r="E428" s="142">
        <v>58</v>
      </c>
      <c r="F428" s="143">
        <f t="shared" si="62"/>
        <v>-0.96588235294117641</v>
      </c>
      <c r="G428" s="142">
        <v>216</v>
      </c>
      <c r="H428" s="143">
        <f t="shared" si="62"/>
        <v>2.7241379310344827</v>
      </c>
      <c r="I428" s="142">
        <v>648</v>
      </c>
      <c r="J428" s="143">
        <f t="shared" si="62"/>
        <v>2</v>
      </c>
      <c r="K428" s="142"/>
      <c r="L428" s="143"/>
      <c r="M428" s="143"/>
    </row>
    <row r="429" spans="2:14" x14ac:dyDescent="0.25">
      <c r="B429" s="141" t="s">
        <v>153</v>
      </c>
      <c r="C429" s="142">
        <v>1267</v>
      </c>
      <c r="D429" s="143">
        <v>0.28238866396761142</v>
      </c>
      <c r="E429" s="142">
        <v>96</v>
      </c>
      <c r="F429" s="143">
        <f t="shared" si="62"/>
        <v>-0.92423046566692979</v>
      </c>
      <c r="G429" s="142">
        <v>211</v>
      </c>
      <c r="H429" s="143">
        <f t="shared" si="62"/>
        <v>1.1979166666666665</v>
      </c>
      <c r="I429" s="142">
        <v>649</v>
      </c>
      <c r="J429" s="143">
        <f t="shared" si="62"/>
        <v>2.0758293838862558</v>
      </c>
      <c r="K429" s="142"/>
      <c r="L429" s="143"/>
      <c r="M429" s="143"/>
    </row>
    <row r="430" spans="2:14" x14ac:dyDescent="0.25">
      <c r="B430" s="141" t="s">
        <v>155</v>
      </c>
      <c r="C430" s="142">
        <v>1250</v>
      </c>
      <c r="D430" s="143">
        <v>-0.10007199424046076</v>
      </c>
      <c r="E430" s="142">
        <v>111</v>
      </c>
      <c r="F430" s="143">
        <f t="shared" si="62"/>
        <v>-0.91120000000000001</v>
      </c>
      <c r="G430" s="142">
        <v>273</v>
      </c>
      <c r="H430" s="143">
        <f t="shared" si="62"/>
        <v>1.4594594594594597</v>
      </c>
      <c r="I430" s="142">
        <v>714</v>
      </c>
      <c r="J430" s="143">
        <f t="shared" si="62"/>
        <v>1.6153846153846154</v>
      </c>
      <c r="K430" s="142"/>
      <c r="L430" s="143"/>
      <c r="M430" s="143"/>
    </row>
    <row r="431" spans="2:14" x14ac:dyDescent="0.25">
      <c r="B431" s="141" t="s">
        <v>157</v>
      </c>
      <c r="C431" s="142">
        <v>10088</v>
      </c>
      <c r="D431" s="143">
        <v>-6.6962634110247832E-2</v>
      </c>
      <c r="E431" s="142">
        <v>719</v>
      </c>
      <c r="F431" s="143">
        <f t="shared" si="62"/>
        <v>-0.92872720063441716</v>
      </c>
      <c r="G431" s="142">
        <v>3666</v>
      </c>
      <c r="H431" s="143">
        <f t="shared" si="62"/>
        <v>4.0987482614742694</v>
      </c>
      <c r="I431" s="142">
        <v>5899</v>
      </c>
      <c r="J431" s="143">
        <f t="shared" si="62"/>
        <v>0.6091107474086197</v>
      </c>
      <c r="K431" s="142"/>
      <c r="L431" s="143"/>
      <c r="M431" s="143"/>
    </row>
    <row r="432" spans="2:14" x14ac:dyDescent="0.25">
      <c r="B432" s="141" t="s">
        <v>159</v>
      </c>
      <c r="C432" s="142">
        <v>15908</v>
      </c>
      <c r="D432" s="143">
        <v>-8.3530731828949101E-3</v>
      </c>
      <c r="E432" s="142">
        <v>997</v>
      </c>
      <c r="F432" s="143">
        <f t="shared" si="62"/>
        <v>-0.93732713100326881</v>
      </c>
      <c r="G432" s="142">
        <v>7949</v>
      </c>
      <c r="H432" s="143">
        <f t="shared" si="62"/>
        <v>6.9729187562688066</v>
      </c>
      <c r="I432" s="142">
        <v>11799</v>
      </c>
      <c r="J432" s="143">
        <f t="shared" si="62"/>
        <v>0.48433765253491012</v>
      </c>
      <c r="K432" s="142"/>
      <c r="L432" s="143"/>
      <c r="M432" s="143"/>
    </row>
    <row r="433" spans="2:14" x14ac:dyDescent="0.25">
      <c r="B433" s="141" t="s">
        <v>161</v>
      </c>
      <c r="C433" s="142">
        <v>17968</v>
      </c>
      <c r="D433" s="143">
        <v>-7.648026315789469E-2</v>
      </c>
      <c r="E433" s="142">
        <v>605</v>
      </c>
      <c r="F433" s="143">
        <f t="shared" si="62"/>
        <v>-0.96632902938557441</v>
      </c>
      <c r="G433" s="142">
        <v>7237</v>
      </c>
      <c r="H433" s="143">
        <f t="shared" si="62"/>
        <v>10.96198347107438</v>
      </c>
      <c r="I433" s="142">
        <v>10970</v>
      </c>
      <c r="J433" s="143">
        <f t="shared" si="62"/>
        <v>0.51582147298604397</v>
      </c>
      <c r="K433" s="142"/>
      <c r="L433" s="143"/>
      <c r="M433" s="143"/>
    </row>
    <row r="434" spans="2:14" ht="15.75" x14ac:dyDescent="0.25">
      <c r="B434" s="144" t="s">
        <v>121</v>
      </c>
      <c r="C434" s="145">
        <v>106028</v>
      </c>
      <c r="D434" s="146">
        <v>-0.11500997437545391</v>
      </c>
      <c r="E434" s="145">
        <v>42711</v>
      </c>
      <c r="F434" s="146">
        <f t="shared" si="62"/>
        <v>-0.59717244501452449</v>
      </c>
      <c r="G434" s="145">
        <v>22147</v>
      </c>
      <c r="H434" s="146">
        <f t="shared" si="62"/>
        <v>-0.48146847416356442</v>
      </c>
      <c r="I434" s="145">
        <v>56752</v>
      </c>
      <c r="J434" s="146">
        <f t="shared" si="62"/>
        <v>1.5625141102632409</v>
      </c>
      <c r="K434" s="145">
        <v>37850</v>
      </c>
      <c r="L434" s="146">
        <v>0.49286108700796727</v>
      </c>
      <c r="M434" s="146">
        <v>-0.32318861311780278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49"/>
      <c r="E437" s="149"/>
      <c r="G437" s="149"/>
      <c r="I437" s="149"/>
      <c r="K437" s="149"/>
    </row>
    <row r="443" spans="2:14" ht="48.75" customHeight="1" thickBot="1" x14ac:dyDescent="0.3">
      <c r="B443" s="307" t="s">
        <v>226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1" t="s">
        <v>213</v>
      </c>
    </row>
    <row r="444" spans="2:14" ht="10.5" customHeight="1" thickBot="1" x14ac:dyDescent="0.3">
      <c r="B444" s="134"/>
      <c r="C444" s="135"/>
      <c r="D444" s="134"/>
      <c r="E444" s="134"/>
      <c r="F444" s="134"/>
      <c r="G444" s="134"/>
      <c r="H444" s="134"/>
      <c r="I444" s="134"/>
      <c r="J444" s="134"/>
      <c r="K444" s="4"/>
      <c r="L444" s="4"/>
      <c r="N444" s="1" t="s">
        <v>214</v>
      </c>
    </row>
    <row r="445" spans="2:14" ht="22.5" thickTop="1" thickBot="1" x14ac:dyDescent="0.3">
      <c r="B445" s="150" t="str">
        <f>C445</f>
        <v>Portugal</v>
      </c>
      <c r="C445" s="317" t="s">
        <v>227</v>
      </c>
      <c r="D445" s="318"/>
      <c r="E445" s="318"/>
      <c r="F445" s="318"/>
      <c r="G445" s="318"/>
      <c r="H445" s="318"/>
      <c r="I445" s="318"/>
      <c r="J445" s="318"/>
      <c r="K445" s="318"/>
      <c r="L445" s="318"/>
      <c r="M445" s="319"/>
    </row>
    <row r="446" spans="2:14" ht="22.5" thickTop="1" thickBot="1" x14ac:dyDescent="0.3">
      <c r="B446" s="13"/>
      <c r="C446" s="320">
        <f>2019</f>
        <v>2019</v>
      </c>
      <c r="D446" s="321"/>
      <c r="E446" s="322">
        <v>2020</v>
      </c>
      <c r="F446" s="321"/>
      <c r="G446" s="322">
        <v>2021</v>
      </c>
      <c r="H446" s="321"/>
      <c r="I446" s="322">
        <v>2022</v>
      </c>
      <c r="J446" s="321"/>
      <c r="K446" s="322">
        <v>2023</v>
      </c>
      <c r="L446" s="323"/>
      <c r="M446" s="324"/>
    </row>
    <row r="447" spans="2:14" ht="16.5" thickTop="1" thickBot="1" x14ac:dyDescent="0.3">
      <c r="B447" s="16"/>
      <c r="C447" s="137" t="s">
        <v>135</v>
      </c>
      <c r="D447" s="138" t="str">
        <f>CONCATENATE("var ",RIGHT(2019,2),"/",RIGHT(2018,2))</f>
        <v>var 19/18</v>
      </c>
      <c r="E447" s="139" t="s">
        <v>135</v>
      </c>
      <c r="F447" s="138" t="str">
        <f>CONCATENATE("var ",RIGHT(E446,2),"/",RIGHT(E446-1,2))</f>
        <v>var 20/19</v>
      </c>
      <c r="G447" s="139" t="s">
        <v>135</v>
      </c>
      <c r="H447" s="138" t="str">
        <f>CONCATENATE("var ",RIGHT(G446,2),"/",RIGHT(G446-1,2))</f>
        <v>var 21/20</v>
      </c>
      <c r="I447" s="139" t="s">
        <v>135</v>
      </c>
      <c r="J447" s="138" t="str">
        <f>CONCATENATE("var ",RIGHT(I446,2),"/",RIGHT(I446-1,2))</f>
        <v>var 22/21</v>
      </c>
      <c r="K447" s="139" t="s">
        <v>135</v>
      </c>
      <c r="L447" s="138" t="str">
        <f>CONCATENATE("var ",RIGHT(K446,2),"/",RIGHT(K446-1,2))</f>
        <v>var 23/22</v>
      </c>
      <c r="M447" s="138" t="str">
        <f>CONCATENATE("var ",RIGHT(K446,2),"/",RIGHT(2019,2))</f>
        <v>var 23/19</v>
      </c>
    </row>
    <row r="448" spans="2:14" x14ac:dyDescent="0.25">
      <c r="B448" s="141" t="s">
        <v>139</v>
      </c>
      <c r="C448" s="142">
        <v>387</v>
      </c>
      <c r="D448" s="143">
        <v>0</v>
      </c>
      <c r="E448" s="142">
        <v>555</v>
      </c>
      <c r="F448" s="143">
        <f t="shared" ref="F448:J460" si="65">IFERROR(E448/C448-1,"-")</f>
        <v>0.43410852713178305</v>
      </c>
      <c r="G448" s="142">
        <v>156</v>
      </c>
      <c r="H448" s="143">
        <f t="shared" si="65"/>
        <v>-0.7189189189189189</v>
      </c>
      <c r="I448" s="142">
        <v>411</v>
      </c>
      <c r="J448" s="143">
        <f t="shared" si="65"/>
        <v>1.6346153846153846</v>
      </c>
      <c r="K448" s="142">
        <v>996</v>
      </c>
      <c r="L448" s="143">
        <f t="shared" ref="L448:L452" si="66">IFERROR(K448/I448-1,"-")</f>
        <v>1.4233576642335768</v>
      </c>
      <c r="M448" s="143">
        <f>K448/C448-1</f>
        <v>1.5736434108527133</v>
      </c>
    </row>
    <row r="449" spans="2:13" x14ac:dyDescent="0.25">
      <c r="B449" s="141" t="s">
        <v>141</v>
      </c>
      <c r="C449" s="142">
        <v>408</v>
      </c>
      <c r="D449" s="143">
        <v>0.45714285714285707</v>
      </c>
      <c r="E449" s="142">
        <v>507</v>
      </c>
      <c r="F449" s="143">
        <f t="shared" si="65"/>
        <v>0.24264705882352944</v>
      </c>
      <c r="G449" s="142">
        <v>114</v>
      </c>
      <c r="H449" s="143">
        <f t="shared" si="65"/>
        <v>-0.7751479289940828</v>
      </c>
      <c r="I449" s="142">
        <v>667</v>
      </c>
      <c r="J449" s="143">
        <f t="shared" si="65"/>
        <v>4.8508771929824563</v>
      </c>
      <c r="K449" s="142">
        <v>916</v>
      </c>
      <c r="L449" s="143">
        <f t="shared" si="66"/>
        <v>0.37331334332833577</v>
      </c>
      <c r="M449" s="143">
        <f>IFERROR(K449/C449-1,"-")</f>
        <v>1.2450980392156863</v>
      </c>
    </row>
    <row r="450" spans="2:13" x14ac:dyDescent="0.25">
      <c r="B450" s="141" t="s">
        <v>143</v>
      </c>
      <c r="C450" s="142">
        <v>455</v>
      </c>
      <c r="D450" s="143">
        <v>0.48208469055374592</v>
      </c>
      <c r="E450" s="142">
        <v>155</v>
      </c>
      <c r="F450" s="143">
        <f t="shared" si="65"/>
        <v>-0.65934065934065933</v>
      </c>
      <c r="G450" s="142">
        <v>183</v>
      </c>
      <c r="H450" s="143">
        <f t="shared" si="65"/>
        <v>0.1806451612903226</v>
      </c>
      <c r="I450" s="142">
        <v>862</v>
      </c>
      <c r="J450" s="143">
        <f t="shared" si="65"/>
        <v>3.7103825136612025</v>
      </c>
      <c r="K450" s="142">
        <v>1066</v>
      </c>
      <c r="L450" s="143">
        <f t="shared" si="66"/>
        <v>0.23665893271461713</v>
      </c>
      <c r="M450" s="143">
        <f t="shared" ref="M450:M452" si="67">IFERROR(K450/C450-1,"-")</f>
        <v>1.342857142857143</v>
      </c>
    </row>
    <row r="451" spans="2:13" x14ac:dyDescent="0.25">
      <c r="B451" s="141" t="s">
        <v>145</v>
      </c>
      <c r="C451" s="142">
        <v>1040</v>
      </c>
      <c r="D451" s="143">
        <v>1.295805739514349</v>
      </c>
      <c r="E451" s="142">
        <v>0</v>
      </c>
      <c r="F451" s="143">
        <f t="shared" si="65"/>
        <v>-1</v>
      </c>
      <c r="G451" s="142">
        <v>284</v>
      </c>
      <c r="H451" s="143" t="str">
        <f t="shared" si="65"/>
        <v>-</v>
      </c>
      <c r="I451" s="142">
        <v>1288</v>
      </c>
      <c r="J451" s="143">
        <f t="shared" si="65"/>
        <v>3.535211267605634</v>
      </c>
      <c r="K451" s="142">
        <v>1958</v>
      </c>
      <c r="L451" s="143">
        <f t="shared" si="66"/>
        <v>0.52018633540372661</v>
      </c>
      <c r="M451" s="143">
        <f t="shared" si="67"/>
        <v>0.88269230769230766</v>
      </c>
    </row>
    <row r="452" spans="2:13" x14ac:dyDescent="0.25">
      <c r="B452" s="141" t="s">
        <v>147</v>
      </c>
      <c r="C452" s="142">
        <v>996</v>
      </c>
      <c r="D452" s="143">
        <v>0.78815080789946146</v>
      </c>
      <c r="E452" s="142">
        <v>4</v>
      </c>
      <c r="F452" s="143">
        <f t="shared" si="65"/>
        <v>-0.99598393574297184</v>
      </c>
      <c r="G452" s="142">
        <v>394</v>
      </c>
      <c r="H452" s="143">
        <f t="shared" si="65"/>
        <v>97.5</v>
      </c>
      <c r="I452" s="142">
        <v>1689</v>
      </c>
      <c r="J452" s="143">
        <f t="shared" si="65"/>
        <v>3.2868020304568528</v>
      </c>
      <c r="K452" s="142">
        <v>1815</v>
      </c>
      <c r="L452" s="143">
        <f t="shared" si="66"/>
        <v>7.460035523978692E-2</v>
      </c>
      <c r="M452" s="143">
        <f t="shared" si="67"/>
        <v>0.82228915662650603</v>
      </c>
    </row>
    <row r="453" spans="2:13" x14ac:dyDescent="0.25">
      <c r="B453" s="141" t="s">
        <v>149</v>
      </c>
      <c r="C453" s="142">
        <v>1638</v>
      </c>
      <c r="D453" s="143">
        <v>0.56297709923664119</v>
      </c>
      <c r="E453" s="142">
        <v>9</v>
      </c>
      <c r="F453" s="143">
        <f t="shared" si="65"/>
        <v>-0.99450549450549453</v>
      </c>
      <c r="G453" s="142">
        <v>650</v>
      </c>
      <c r="H453" s="143">
        <f t="shared" si="65"/>
        <v>71.222222222222229</v>
      </c>
      <c r="I453" s="142">
        <v>2250</v>
      </c>
      <c r="J453" s="143">
        <f t="shared" si="65"/>
        <v>2.4615384615384617</v>
      </c>
      <c r="K453" s="142"/>
      <c r="L453" s="143"/>
      <c r="M453" s="143"/>
    </row>
    <row r="454" spans="2:13" x14ac:dyDescent="0.25">
      <c r="B454" s="141" t="s">
        <v>151</v>
      </c>
      <c r="C454" s="142">
        <v>1730</v>
      </c>
      <c r="D454" s="143">
        <v>-9.4714809000523315E-2</v>
      </c>
      <c r="E454" s="142">
        <v>288</v>
      </c>
      <c r="F454" s="143">
        <f t="shared" si="65"/>
        <v>-0.83352601156069361</v>
      </c>
      <c r="G454" s="142">
        <v>1314</v>
      </c>
      <c r="H454" s="143">
        <f t="shared" si="65"/>
        <v>3.5625</v>
      </c>
      <c r="I454" s="142">
        <v>2964</v>
      </c>
      <c r="J454" s="143">
        <f t="shared" si="65"/>
        <v>1.2557077625570776</v>
      </c>
      <c r="K454" s="142"/>
      <c r="L454" s="143"/>
      <c r="M454" s="143"/>
    </row>
    <row r="455" spans="2:13" x14ac:dyDescent="0.25">
      <c r="B455" s="141" t="s">
        <v>153</v>
      </c>
      <c r="C455" s="142">
        <v>2223</v>
      </c>
      <c r="D455" s="143">
        <v>-0.19718309859154926</v>
      </c>
      <c r="E455" s="142">
        <v>814</v>
      </c>
      <c r="F455" s="143">
        <f t="shared" si="65"/>
        <v>-0.6338281601439496</v>
      </c>
      <c r="G455" s="142">
        <v>2103</v>
      </c>
      <c r="H455" s="143">
        <f t="shared" si="65"/>
        <v>1.5835380835380835</v>
      </c>
      <c r="I455" s="142">
        <v>3666</v>
      </c>
      <c r="J455" s="143">
        <f t="shared" si="65"/>
        <v>0.74322396576319538</v>
      </c>
      <c r="K455" s="142"/>
      <c r="L455" s="143"/>
      <c r="M455" s="143"/>
    </row>
    <row r="456" spans="2:13" x14ac:dyDescent="0.25">
      <c r="B456" s="141" t="s">
        <v>155</v>
      </c>
      <c r="C456" s="142">
        <v>1934</v>
      </c>
      <c r="D456" s="143">
        <v>0.30323450134770891</v>
      </c>
      <c r="E456" s="142">
        <v>570</v>
      </c>
      <c r="F456" s="143">
        <f t="shared" si="65"/>
        <v>-0.70527404343329891</v>
      </c>
      <c r="G456" s="142">
        <v>1697</v>
      </c>
      <c r="H456" s="143">
        <f t="shared" si="65"/>
        <v>1.9771929824561405</v>
      </c>
      <c r="I456" s="142">
        <v>2780</v>
      </c>
      <c r="J456" s="143">
        <f t="shared" si="65"/>
        <v>0.63818503241013547</v>
      </c>
      <c r="K456" s="142"/>
      <c r="L456" s="143"/>
      <c r="M456" s="143"/>
    </row>
    <row r="457" spans="2:13" x14ac:dyDescent="0.25">
      <c r="B457" s="141" t="s">
        <v>157</v>
      </c>
      <c r="C457" s="142">
        <v>1047</v>
      </c>
      <c r="D457" s="143">
        <v>1.036964980544747</v>
      </c>
      <c r="E457" s="142">
        <v>354</v>
      </c>
      <c r="F457" s="143">
        <f t="shared" si="65"/>
        <v>-0.66189111747851004</v>
      </c>
      <c r="G457" s="142">
        <v>971</v>
      </c>
      <c r="H457" s="143">
        <f t="shared" si="65"/>
        <v>1.7429378531073447</v>
      </c>
      <c r="I457" s="142">
        <v>1666</v>
      </c>
      <c r="J457" s="143">
        <f t="shared" si="65"/>
        <v>0.71575695159629249</v>
      </c>
      <c r="K457" s="142"/>
      <c r="L457" s="143"/>
      <c r="M457" s="143"/>
    </row>
    <row r="458" spans="2:13" x14ac:dyDescent="0.25">
      <c r="B458" s="141" t="s">
        <v>159</v>
      </c>
      <c r="C458" s="142">
        <v>752</v>
      </c>
      <c r="D458" s="143">
        <v>0.61373390557939911</v>
      </c>
      <c r="E458" s="142">
        <v>169</v>
      </c>
      <c r="F458" s="143">
        <f t="shared" si="65"/>
        <v>-0.77526595744680848</v>
      </c>
      <c r="G458" s="142">
        <v>891</v>
      </c>
      <c r="H458" s="143">
        <f t="shared" si="65"/>
        <v>4.2721893491124261</v>
      </c>
      <c r="I458" s="142">
        <v>1352</v>
      </c>
      <c r="J458" s="143">
        <f t="shared" si="65"/>
        <v>0.51739618406285071</v>
      </c>
      <c r="K458" s="142"/>
      <c r="L458" s="143"/>
      <c r="M458" s="143"/>
    </row>
    <row r="459" spans="2:13" x14ac:dyDescent="0.25">
      <c r="B459" s="141" t="s">
        <v>161</v>
      </c>
      <c r="C459" s="142">
        <v>760</v>
      </c>
      <c r="D459" s="143">
        <v>0.75115207373271886</v>
      </c>
      <c r="E459" s="142">
        <v>202</v>
      </c>
      <c r="F459" s="143">
        <f t="shared" si="65"/>
        <v>-0.73421052631578942</v>
      </c>
      <c r="G459" s="142">
        <v>814</v>
      </c>
      <c r="H459" s="143">
        <f t="shared" si="65"/>
        <v>3.0297029702970297</v>
      </c>
      <c r="I459" s="142">
        <v>1061</v>
      </c>
      <c r="J459" s="143">
        <f t="shared" si="65"/>
        <v>0.30343980343980337</v>
      </c>
      <c r="K459" s="142"/>
      <c r="L459" s="143"/>
      <c r="M459" s="143"/>
    </row>
    <row r="460" spans="2:13" ht="15.75" x14ac:dyDescent="0.25">
      <c r="B460" s="144" t="s">
        <v>121</v>
      </c>
      <c r="C460" s="145">
        <v>13370</v>
      </c>
      <c r="D460" s="146">
        <v>0.26013195098963249</v>
      </c>
      <c r="E460" s="145">
        <v>3627</v>
      </c>
      <c r="F460" s="146">
        <f t="shared" si="65"/>
        <v>-0.72872101720269256</v>
      </c>
      <c r="G460" s="145">
        <v>9571</v>
      </c>
      <c r="H460" s="146">
        <f t="shared" si="65"/>
        <v>1.6388199614006065</v>
      </c>
      <c r="I460" s="145">
        <v>20656</v>
      </c>
      <c r="J460" s="146">
        <f t="shared" si="65"/>
        <v>1.1581861874412289</v>
      </c>
      <c r="K460" s="145">
        <v>6751</v>
      </c>
      <c r="L460" s="146">
        <v>0.37299166158226571</v>
      </c>
      <c r="M460" s="146">
        <v>1.0544735240413878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49"/>
      <c r="E463" s="149"/>
      <c r="G463" s="149"/>
      <c r="I463" s="149"/>
      <c r="K463" s="149"/>
    </row>
    <row r="466" spans="2:14" ht="48.75" customHeight="1" thickBot="1" x14ac:dyDescent="0.3">
      <c r="B466" s="307" t="s">
        <v>228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1" t="s">
        <v>213</v>
      </c>
    </row>
    <row r="467" spans="2:14" ht="10.5" customHeight="1" thickBot="1" x14ac:dyDescent="0.3">
      <c r="B467" s="134"/>
      <c r="C467" s="135"/>
      <c r="D467" s="134"/>
      <c r="E467" s="134"/>
      <c r="F467" s="134"/>
      <c r="G467" s="134"/>
      <c r="H467" s="134"/>
      <c r="I467" s="134"/>
      <c r="J467" s="134"/>
      <c r="K467" s="4"/>
      <c r="L467" s="4"/>
      <c r="N467" s="1" t="s">
        <v>214</v>
      </c>
    </row>
    <row r="468" spans="2:14" ht="22.5" thickTop="1" thickBot="1" x14ac:dyDescent="0.3">
      <c r="B468" s="150" t="str">
        <f>C468</f>
        <v>Polonia</v>
      </c>
      <c r="C468" s="317" t="s">
        <v>229</v>
      </c>
      <c r="D468" s="318"/>
      <c r="E468" s="318"/>
      <c r="F468" s="318"/>
      <c r="G468" s="318"/>
      <c r="H468" s="318"/>
      <c r="I468" s="318"/>
      <c r="J468" s="318"/>
      <c r="K468" s="318"/>
      <c r="L468" s="318"/>
      <c r="M468" s="319"/>
    </row>
    <row r="469" spans="2:14" ht="22.5" thickTop="1" thickBot="1" x14ac:dyDescent="0.3">
      <c r="B469" s="13"/>
      <c r="C469" s="320">
        <f>2019</f>
        <v>2019</v>
      </c>
      <c r="D469" s="321"/>
      <c r="E469" s="322">
        <v>2020</v>
      </c>
      <c r="F469" s="321"/>
      <c r="G469" s="322">
        <v>2021</v>
      </c>
      <c r="H469" s="321"/>
      <c r="I469" s="322">
        <v>2022</v>
      </c>
      <c r="J469" s="321"/>
      <c r="K469" s="322">
        <v>2023</v>
      </c>
      <c r="L469" s="323"/>
      <c r="M469" s="324"/>
    </row>
    <row r="470" spans="2:14" ht="16.5" thickTop="1" thickBot="1" x14ac:dyDescent="0.3">
      <c r="B470" s="16"/>
      <c r="C470" s="137" t="s">
        <v>135</v>
      </c>
      <c r="D470" s="138" t="str">
        <f>CONCATENATE("var ",RIGHT(2019,2),"/",RIGHT(2018,2))</f>
        <v>var 19/18</v>
      </c>
      <c r="E470" s="139" t="s">
        <v>135</v>
      </c>
      <c r="F470" s="138" t="str">
        <f>CONCATENATE("var ",RIGHT(E469,2),"/",RIGHT(E469-1,2))</f>
        <v>var 20/19</v>
      </c>
      <c r="G470" s="139" t="s">
        <v>135</v>
      </c>
      <c r="H470" s="138" t="str">
        <f>CONCATENATE("var ",RIGHT(G469,2),"/",RIGHT(G469-1,2))</f>
        <v>var 21/20</v>
      </c>
      <c r="I470" s="139" t="s">
        <v>135</v>
      </c>
      <c r="J470" s="138" t="str">
        <f>CONCATENATE("var ",RIGHT(I469,2),"/",RIGHT(I469-1,2))</f>
        <v>var 22/21</v>
      </c>
      <c r="K470" s="139" t="s">
        <v>135</v>
      </c>
      <c r="L470" s="138" t="str">
        <f>CONCATENATE("var ",RIGHT(K469,2),"/",RIGHT(K469-1,2))</f>
        <v>var 23/22</v>
      </c>
      <c r="M470" s="138" t="str">
        <f>CONCATENATE("var ",RIGHT(K469,2),"/",RIGHT(2019,2))</f>
        <v>var 23/19</v>
      </c>
    </row>
    <row r="471" spans="2:14" x14ac:dyDescent="0.25">
      <c r="B471" s="141" t="s">
        <v>139</v>
      </c>
      <c r="C471" s="142">
        <v>4077</v>
      </c>
      <c r="D471" s="143">
        <v>2.3343373493975861E-2</v>
      </c>
      <c r="E471" s="142">
        <v>5674</v>
      </c>
      <c r="F471" s="143">
        <f t="shared" ref="F471:J483" si="68">IFERROR(E471/C471-1,"-")</f>
        <v>0.39170959038508713</v>
      </c>
      <c r="G471" s="142">
        <v>2224</v>
      </c>
      <c r="H471" s="143">
        <f t="shared" si="68"/>
        <v>-0.60803665844201626</v>
      </c>
      <c r="I471" s="142">
        <v>7725</v>
      </c>
      <c r="J471" s="143">
        <f t="shared" si="68"/>
        <v>2.473471223021583</v>
      </c>
      <c r="K471" s="142">
        <v>9856</v>
      </c>
      <c r="L471" s="143">
        <f t="shared" ref="L471:L475" si="69">IFERROR(K471/I471-1,"-")</f>
        <v>0.27585760517799351</v>
      </c>
      <c r="M471" s="143">
        <f>K471/C471-1</f>
        <v>1.4174638214373312</v>
      </c>
    </row>
    <row r="472" spans="2:14" x14ac:dyDescent="0.25">
      <c r="B472" s="141" t="s">
        <v>141</v>
      </c>
      <c r="C472" s="142">
        <v>3794</v>
      </c>
      <c r="D472" s="143">
        <v>-4.3609780690698208E-2</v>
      </c>
      <c r="E472" s="142">
        <v>6153</v>
      </c>
      <c r="F472" s="143">
        <f t="shared" si="68"/>
        <v>0.62177121771217703</v>
      </c>
      <c r="G472" s="142">
        <v>1915</v>
      </c>
      <c r="H472" s="143">
        <f t="shared" si="68"/>
        <v>-0.68876970583455233</v>
      </c>
      <c r="I472" s="142">
        <v>7768</v>
      </c>
      <c r="J472" s="143">
        <f t="shared" si="68"/>
        <v>3.0563968668407311</v>
      </c>
      <c r="K472" s="142">
        <v>9688</v>
      </c>
      <c r="L472" s="143">
        <f t="shared" si="69"/>
        <v>0.24716786817713698</v>
      </c>
      <c r="M472" s="143">
        <f>IFERROR(K472/C472-1,"-")</f>
        <v>1.5535055350553506</v>
      </c>
    </row>
    <row r="473" spans="2:14" x14ac:dyDescent="0.25">
      <c r="B473" s="141" t="s">
        <v>143</v>
      </c>
      <c r="C473" s="142">
        <v>4418</v>
      </c>
      <c r="D473" s="143">
        <v>0.13954088212535476</v>
      </c>
      <c r="E473" s="142">
        <v>1768</v>
      </c>
      <c r="F473" s="143">
        <f t="shared" si="68"/>
        <v>-0.59981892258940694</v>
      </c>
      <c r="G473" s="142">
        <v>2228</v>
      </c>
      <c r="H473" s="143">
        <f t="shared" si="68"/>
        <v>0.26018099547511309</v>
      </c>
      <c r="I473" s="142">
        <v>6642</v>
      </c>
      <c r="J473" s="143">
        <f t="shared" si="68"/>
        <v>1.9811490125673248</v>
      </c>
      <c r="K473" s="142">
        <v>8109</v>
      </c>
      <c r="L473" s="143">
        <f t="shared" si="69"/>
        <v>0.22086720867208665</v>
      </c>
      <c r="M473" s="143">
        <f t="shared" ref="M473:M475" si="70">IFERROR(K473/C473-1,"-")</f>
        <v>0.83544590312358524</v>
      </c>
    </row>
    <row r="474" spans="2:14" x14ac:dyDescent="0.25">
      <c r="B474" s="141" t="s">
        <v>145</v>
      </c>
      <c r="C474" s="142">
        <v>4145</v>
      </c>
      <c r="D474" s="143">
        <v>-0.1634712411705348</v>
      </c>
      <c r="E474" s="142">
        <v>0</v>
      </c>
      <c r="F474" s="143">
        <f t="shared" si="68"/>
        <v>-1</v>
      </c>
      <c r="G474" s="142">
        <v>3165</v>
      </c>
      <c r="H474" s="143" t="str">
        <f t="shared" si="68"/>
        <v>-</v>
      </c>
      <c r="I474" s="142">
        <v>6432</v>
      </c>
      <c r="J474" s="143">
        <f t="shared" si="68"/>
        <v>1.0322274881516589</v>
      </c>
      <c r="K474" s="142">
        <v>8091</v>
      </c>
      <c r="L474" s="143">
        <f t="shared" si="69"/>
        <v>0.25792910447761197</v>
      </c>
      <c r="M474" s="143">
        <f t="shared" si="70"/>
        <v>0.95199034981905917</v>
      </c>
    </row>
    <row r="475" spans="2:14" x14ac:dyDescent="0.25">
      <c r="B475" s="141" t="s">
        <v>147</v>
      </c>
      <c r="C475" s="142">
        <v>4275</v>
      </c>
      <c r="D475" s="143">
        <v>-0.13879935535858179</v>
      </c>
      <c r="E475" s="142">
        <v>4</v>
      </c>
      <c r="F475" s="143">
        <f t="shared" si="68"/>
        <v>-0.9990643274853801</v>
      </c>
      <c r="G475" s="142">
        <v>3823</v>
      </c>
      <c r="H475" s="143">
        <f t="shared" si="68"/>
        <v>954.75</v>
      </c>
      <c r="I475" s="142">
        <v>7440</v>
      </c>
      <c r="J475" s="143">
        <f t="shared" si="68"/>
        <v>0.94611561600837035</v>
      </c>
      <c r="K475" s="142">
        <v>7048</v>
      </c>
      <c r="L475" s="143">
        <f t="shared" si="69"/>
        <v>-5.2688172043010795E-2</v>
      </c>
      <c r="M475" s="143">
        <f t="shared" si="70"/>
        <v>0.64865497076023382</v>
      </c>
    </row>
    <row r="476" spans="2:14" x14ac:dyDescent="0.25">
      <c r="B476" s="141" t="s">
        <v>149</v>
      </c>
      <c r="C476" s="142">
        <v>4620</v>
      </c>
      <c r="D476" s="143">
        <v>-0.21039138608784824</v>
      </c>
      <c r="E476" s="142">
        <v>30</v>
      </c>
      <c r="F476" s="143">
        <f t="shared" si="68"/>
        <v>-0.99350649350649356</v>
      </c>
      <c r="G476" s="142">
        <v>4349</v>
      </c>
      <c r="H476" s="143">
        <f t="shared" si="68"/>
        <v>143.96666666666667</v>
      </c>
      <c r="I476" s="142">
        <v>7190</v>
      </c>
      <c r="J476" s="143">
        <f t="shared" si="68"/>
        <v>0.65325362152218891</v>
      </c>
      <c r="K476" s="142"/>
      <c r="L476" s="143"/>
      <c r="M476" s="143"/>
    </row>
    <row r="477" spans="2:14" x14ac:dyDescent="0.25">
      <c r="B477" s="141" t="s">
        <v>151</v>
      </c>
      <c r="C477" s="142">
        <v>4820</v>
      </c>
      <c r="D477" s="143">
        <v>-0.12427325581395354</v>
      </c>
      <c r="E477" s="142">
        <v>2480</v>
      </c>
      <c r="F477" s="143">
        <f t="shared" si="68"/>
        <v>-0.48547717842323657</v>
      </c>
      <c r="G477" s="142">
        <v>8160</v>
      </c>
      <c r="H477" s="143">
        <f t="shared" si="68"/>
        <v>2.2903225806451615</v>
      </c>
      <c r="I477" s="142">
        <v>9038</v>
      </c>
      <c r="J477" s="143">
        <f t="shared" si="68"/>
        <v>0.10759803921568634</v>
      </c>
      <c r="K477" s="142"/>
      <c r="L477" s="143"/>
      <c r="M477" s="143"/>
    </row>
    <row r="478" spans="2:14" x14ac:dyDescent="0.25">
      <c r="B478" s="141" t="s">
        <v>153</v>
      </c>
      <c r="C478" s="142">
        <v>5518</v>
      </c>
      <c r="D478" s="143">
        <v>-4.7964113181504509E-2</v>
      </c>
      <c r="E478" s="142">
        <v>4018</v>
      </c>
      <c r="F478" s="143">
        <f t="shared" si="68"/>
        <v>-0.2718376223269301</v>
      </c>
      <c r="G478" s="142">
        <v>8147</v>
      </c>
      <c r="H478" s="143">
        <f t="shared" si="68"/>
        <v>1.0276256844201095</v>
      </c>
      <c r="I478" s="142">
        <v>8119</v>
      </c>
      <c r="J478" s="143">
        <f t="shared" si="68"/>
        <v>-3.4368479194795132E-3</v>
      </c>
      <c r="K478" s="142"/>
      <c r="L478" s="143"/>
      <c r="M478" s="143"/>
    </row>
    <row r="479" spans="2:14" x14ac:dyDescent="0.25">
      <c r="B479" s="141" t="s">
        <v>155</v>
      </c>
      <c r="C479" s="142">
        <v>5043</v>
      </c>
      <c r="D479" s="143">
        <v>-5.2957746478873191E-2</v>
      </c>
      <c r="E479" s="142">
        <v>1891</v>
      </c>
      <c r="F479" s="143">
        <f t="shared" si="68"/>
        <v>-0.62502478683323415</v>
      </c>
      <c r="G479" s="142">
        <v>8181</v>
      </c>
      <c r="H479" s="143">
        <f t="shared" si="68"/>
        <v>3.3262823902696983</v>
      </c>
      <c r="I479" s="142">
        <v>9035</v>
      </c>
      <c r="J479" s="143">
        <f t="shared" si="68"/>
        <v>0.10438821659943764</v>
      </c>
      <c r="K479" s="142"/>
      <c r="L479" s="143"/>
      <c r="M479" s="143"/>
    </row>
    <row r="480" spans="2:14" x14ac:dyDescent="0.25">
      <c r="B480" s="141" t="s">
        <v>157</v>
      </c>
      <c r="C480" s="142">
        <v>4270</v>
      </c>
      <c r="D480" s="143">
        <v>3.7162982754432861E-2</v>
      </c>
      <c r="E480" s="142">
        <v>2564</v>
      </c>
      <c r="F480" s="143">
        <f t="shared" si="68"/>
        <v>-0.39953161592505859</v>
      </c>
      <c r="G480" s="142">
        <v>5206</v>
      </c>
      <c r="H480" s="143">
        <f t="shared" si="68"/>
        <v>1.0304212168486742</v>
      </c>
      <c r="I480" s="142">
        <v>6965</v>
      </c>
      <c r="J480" s="143">
        <f t="shared" si="68"/>
        <v>0.33787936995774115</v>
      </c>
      <c r="K480" s="142"/>
      <c r="L480" s="143"/>
      <c r="M480" s="143"/>
    </row>
    <row r="481" spans="2:14" x14ac:dyDescent="0.25">
      <c r="B481" s="141" t="s">
        <v>159</v>
      </c>
      <c r="C481" s="142">
        <v>3997</v>
      </c>
      <c r="D481" s="143">
        <v>4.7431865828092334E-2</v>
      </c>
      <c r="E481" s="142">
        <v>2053</v>
      </c>
      <c r="F481" s="143">
        <f t="shared" si="68"/>
        <v>-0.48636477358018515</v>
      </c>
      <c r="G481" s="142">
        <v>6097</v>
      </c>
      <c r="H481" s="143">
        <f t="shared" si="68"/>
        <v>1.9698002922552362</v>
      </c>
      <c r="I481" s="142">
        <v>7112</v>
      </c>
      <c r="J481" s="143">
        <f t="shared" si="68"/>
        <v>0.16647531572904706</v>
      </c>
      <c r="K481" s="142"/>
      <c r="L481" s="143"/>
      <c r="M481" s="143"/>
    </row>
    <row r="482" spans="2:14" x14ac:dyDescent="0.25">
      <c r="B482" s="141" t="s">
        <v>161</v>
      </c>
      <c r="C482" s="142">
        <v>4130</v>
      </c>
      <c r="D482" s="143">
        <v>3.7427781964330498E-2</v>
      </c>
      <c r="E482" s="142">
        <v>2828</v>
      </c>
      <c r="F482" s="143">
        <f t="shared" si="68"/>
        <v>-0.31525423728813562</v>
      </c>
      <c r="G482" s="142">
        <v>7456</v>
      </c>
      <c r="H482" s="143">
        <f t="shared" si="68"/>
        <v>1.6364922206506365</v>
      </c>
      <c r="I482" s="142">
        <v>7799</v>
      </c>
      <c r="J482" s="143">
        <f t="shared" si="68"/>
        <v>4.6003218884120178E-2</v>
      </c>
      <c r="K482" s="142"/>
      <c r="L482" s="143"/>
      <c r="M482" s="143"/>
    </row>
    <row r="483" spans="2:14" ht="15.75" x14ac:dyDescent="0.25">
      <c r="B483" s="144" t="s">
        <v>121</v>
      </c>
      <c r="C483" s="145">
        <v>53107</v>
      </c>
      <c r="D483" s="146">
        <v>-5.3975096638580577E-2</v>
      </c>
      <c r="E483" s="145">
        <v>29463</v>
      </c>
      <c r="F483" s="146">
        <f t="shared" si="68"/>
        <v>-0.44521437851883927</v>
      </c>
      <c r="G483" s="145">
        <v>60951</v>
      </c>
      <c r="H483" s="146">
        <f t="shared" si="68"/>
        <v>1.0687302718664089</v>
      </c>
      <c r="I483" s="145">
        <v>91265</v>
      </c>
      <c r="J483" s="146">
        <f t="shared" si="68"/>
        <v>0.49735033059342748</v>
      </c>
      <c r="K483" s="145">
        <v>42792</v>
      </c>
      <c r="L483" s="146">
        <v>0.18843558197017241</v>
      </c>
      <c r="M483" s="146">
        <v>1.0663479646530494</v>
      </c>
    </row>
    <row r="484" spans="2:14" ht="6" customHeight="1" x14ac:dyDescent="0.25"/>
    <row r="485" spans="2:14" x14ac:dyDescent="0.25">
      <c r="B485" s="49" t="s">
        <v>108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49"/>
      <c r="E486" s="149"/>
      <c r="G486" s="149"/>
      <c r="I486" s="149"/>
      <c r="K486" s="149"/>
    </row>
    <row r="493" spans="2:14" ht="48.75" customHeight="1" thickBot="1" x14ac:dyDescent="0.3">
      <c r="B493" s="307" t="s">
        <v>230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1" t="s">
        <v>213</v>
      </c>
    </row>
    <row r="494" spans="2:14" ht="10.5" customHeight="1" thickBot="1" x14ac:dyDescent="0.3">
      <c r="B494" s="134"/>
      <c r="C494" s="135"/>
      <c r="D494" s="134"/>
      <c r="E494" s="134"/>
      <c r="F494" s="134"/>
      <c r="G494" s="134"/>
      <c r="H494" s="134"/>
      <c r="I494" s="134"/>
      <c r="J494" s="134"/>
      <c r="K494" s="4"/>
      <c r="L494" s="4"/>
      <c r="N494" s="1" t="s">
        <v>214</v>
      </c>
    </row>
    <row r="495" spans="2:14" ht="22.5" thickTop="1" thickBot="1" x14ac:dyDescent="0.3">
      <c r="B495" s="150" t="str">
        <f>C495</f>
        <v>Islandia</v>
      </c>
      <c r="C495" s="317" t="s">
        <v>231</v>
      </c>
      <c r="D495" s="318"/>
      <c r="E495" s="318"/>
      <c r="F495" s="318"/>
      <c r="G495" s="318"/>
      <c r="H495" s="318"/>
      <c r="I495" s="318"/>
      <c r="J495" s="318"/>
      <c r="K495" s="318"/>
      <c r="L495" s="318"/>
      <c r="M495" s="319"/>
    </row>
    <row r="496" spans="2:14" ht="22.5" thickTop="1" thickBot="1" x14ac:dyDescent="0.3">
      <c r="B496" s="13"/>
      <c r="C496" s="320">
        <f>2019</f>
        <v>2019</v>
      </c>
      <c r="D496" s="321"/>
      <c r="E496" s="322">
        <v>2020</v>
      </c>
      <c r="F496" s="321"/>
      <c r="G496" s="322">
        <v>2021</v>
      </c>
      <c r="H496" s="321"/>
      <c r="I496" s="322">
        <v>2022</v>
      </c>
      <c r="J496" s="321"/>
      <c r="K496" s="322">
        <v>2023</v>
      </c>
      <c r="L496" s="323"/>
      <c r="M496" s="324"/>
    </row>
    <row r="497" spans="2:13" ht="16.5" thickTop="1" thickBot="1" x14ac:dyDescent="0.3">
      <c r="B497" s="16"/>
      <c r="C497" s="137" t="s">
        <v>135</v>
      </c>
      <c r="D497" s="138" t="str">
        <f>CONCATENATE("var ",RIGHT(2019,2),"/",RIGHT(2018,2))</f>
        <v>var 19/18</v>
      </c>
      <c r="E497" s="139" t="s">
        <v>135</v>
      </c>
      <c r="F497" s="138" t="str">
        <f>CONCATENATE("var ",RIGHT(E496,2),"/",RIGHT(E496-1,2))</f>
        <v>var 20/19</v>
      </c>
      <c r="G497" s="139" t="s">
        <v>135</v>
      </c>
      <c r="H497" s="138" t="str">
        <f>CONCATENATE("var ",RIGHT(G496,2),"/",RIGHT(G496-1,2))</f>
        <v>var 21/20</v>
      </c>
      <c r="I497" s="139" t="s">
        <v>135</v>
      </c>
      <c r="J497" s="138" t="str">
        <f>CONCATENATE("var ",RIGHT(I496,2),"/",RIGHT(I496-1,2))</f>
        <v>var 22/21</v>
      </c>
      <c r="K497" s="139" t="s">
        <v>135</v>
      </c>
      <c r="L497" s="138" t="str">
        <f>CONCATENATE("var ",RIGHT(K496,2),"/",RIGHT(K496-1,2))</f>
        <v>var 23/22</v>
      </c>
      <c r="M497" s="138" t="str">
        <f>CONCATENATE("var ",RIGHT(K496,2),"/",RIGHT(2019,2))</f>
        <v>var 23/19</v>
      </c>
    </row>
    <row r="498" spans="2:13" x14ac:dyDescent="0.25">
      <c r="B498" s="141" t="s">
        <v>139</v>
      </c>
      <c r="C498" s="142">
        <v>1925</v>
      </c>
      <c r="D498" s="143">
        <v>0.21298046628859479</v>
      </c>
      <c r="E498" s="142">
        <v>3209</v>
      </c>
      <c r="F498" s="143">
        <f t="shared" ref="F498:J510" si="71">IFERROR(E498/C498-1,"-")</f>
        <v>0.66701298701298706</v>
      </c>
      <c r="G498" s="142">
        <v>95</v>
      </c>
      <c r="H498" s="143">
        <f t="shared" si="71"/>
        <v>-0.97039576191960109</v>
      </c>
      <c r="I498" s="142">
        <v>4299</v>
      </c>
      <c r="J498" s="143">
        <f t="shared" si="71"/>
        <v>44.252631578947366</v>
      </c>
      <c r="K498" s="142">
        <v>4920</v>
      </c>
      <c r="L498" s="143">
        <f t="shared" ref="L498:L502" si="72">IFERROR(K498/I498-1,"-")</f>
        <v>0.1444521981856246</v>
      </c>
      <c r="M498" s="143">
        <f>K498/C498-1</f>
        <v>1.5558441558441558</v>
      </c>
    </row>
    <row r="499" spans="2:13" x14ac:dyDescent="0.25">
      <c r="B499" s="141" t="s">
        <v>141</v>
      </c>
      <c r="C499" s="142">
        <v>2446</v>
      </c>
      <c r="D499" s="143">
        <v>7.9911699779249501E-2</v>
      </c>
      <c r="E499" s="142">
        <v>3208</v>
      </c>
      <c r="F499" s="143">
        <f t="shared" si="71"/>
        <v>0.31152902698282903</v>
      </c>
      <c r="G499" s="142">
        <v>235</v>
      </c>
      <c r="H499" s="143">
        <f t="shared" si="71"/>
        <v>-0.92674563591022441</v>
      </c>
      <c r="I499" s="142">
        <v>4391</v>
      </c>
      <c r="J499" s="143">
        <f t="shared" si="71"/>
        <v>17.685106382978724</v>
      </c>
      <c r="K499" s="142">
        <v>6110</v>
      </c>
      <c r="L499" s="143">
        <f t="shared" si="72"/>
        <v>0.39148257800045538</v>
      </c>
      <c r="M499" s="143">
        <f>IFERROR(K499/C499-1,"-")</f>
        <v>1.4979558462796403</v>
      </c>
    </row>
    <row r="500" spans="2:13" x14ac:dyDescent="0.25">
      <c r="B500" s="141" t="s">
        <v>143</v>
      </c>
      <c r="C500" s="142">
        <v>2568</v>
      </c>
      <c r="D500" s="143">
        <v>2.4331870761866714E-2</v>
      </c>
      <c r="E500" s="142">
        <v>1261</v>
      </c>
      <c r="F500" s="143">
        <f t="shared" si="71"/>
        <v>-0.50895638629283491</v>
      </c>
      <c r="G500" s="142">
        <v>337</v>
      </c>
      <c r="H500" s="143">
        <f t="shared" si="71"/>
        <v>-0.73275178429817611</v>
      </c>
      <c r="I500" s="142">
        <v>5161</v>
      </c>
      <c r="J500" s="143">
        <f t="shared" si="71"/>
        <v>14.314540059347181</v>
      </c>
      <c r="K500" s="142">
        <v>5249</v>
      </c>
      <c r="L500" s="143">
        <f t="shared" si="72"/>
        <v>1.7050959116450271E-2</v>
      </c>
      <c r="M500" s="143">
        <f t="shared" ref="M500:M502" si="73">IFERROR(K500/C500-1,"-")</f>
        <v>1.0440031152647977</v>
      </c>
    </row>
    <row r="501" spans="2:13" x14ac:dyDescent="0.25">
      <c r="B501" s="141" t="s">
        <v>145</v>
      </c>
      <c r="C501" s="142">
        <v>2274</v>
      </c>
      <c r="D501" s="143">
        <v>0.54693877551020398</v>
      </c>
      <c r="E501" s="142">
        <v>0</v>
      </c>
      <c r="F501" s="143">
        <f t="shared" si="71"/>
        <v>-1</v>
      </c>
      <c r="G501" s="142">
        <v>138</v>
      </c>
      <c r="H501" s="143" t="str">
        <f t="shared" si="71"/>
        <v>-</v>
      </c>
      <c r="I501" s="142">
        <v>5011</v>
      </c>
      <c r="J501" s="143">
        <f t="shared" si="71"/>
        <v>35.311594202898547</v>
      </c>
      <c r="K501" s="142">
        <v>5208</v>
      </c>
      <c r="L501" s="143">
        <f t="shared" si="72"/>
        <v>3.9313510277389829E-2</v>
      </c>
      <c r="M501" s="143">
        <f t="shared" si="73"/>
        <v>1.2902374670184695</v>
      </c>
    </row>
    <row r="502" spans="2:13" x14ac:dyDescent="0.25">
      <c r="B502" s="141" t="s">
        <v>147</v>
      </c>
      <c r="C502" s="142">
        <v>1230</v>
      </c>
      <c r="D502" s="143">
        <v>-0.12642045454545459</v>
      </c>
      <c r="E502" s="142">
        <v>0</v>
      </c>
      <c r="F502" s="143">
        <f t="shared" si="71"/>
        <v>-1</v>
      </c>
      <c r="G502" s="142">
        <v>278</v>
      </c>
      <c r="H502" s="143" t="str">
        <f t="shared" si="71"/>
        <v>-</v>
      </c>
      <c r="I502" s="142">
        <v>3031</v>
      </c>
      <c r="J502" s="143">
        <f t="shared" si="71"/>
        <v>9.9028776978417259</v>
      </c>
      <c r="K502" s="142">
        <v>3077</v>
      </c>
      <c r="L502" s="143">
        <f t="shared" si="72"/>
        <v>1.5176509402837324E-2</v>
      </c>
      <c r="M502" s="143">
        <f t="shared" si="73"/>
        <v>1.5016260162601625</v>
      </c>
    </row>
    <row r="503" spans="2:13" x14ac:dyDescent="0.25">
      <c r="B503" s="141" t="s">
        <v>149</v>
      </c>
      <c r="C503" s="142">
        <v>2289</v>
      </c>
      <c r="D503" s="143">
        <v>0.33391608391608396</v>
      </c>
      <c r="E503" s="142">
        <v>2</v>
      </c>
      <c r="F503" s="143">
        <f t="shared" si="71"/>
        <v>-0.9991262560069899</v>
      </c>
      <c r="G503" s="142">
        <v>1048</v>
      </c>
      <c r="H503" s="143">
        <f t="shared" si="71"/>
        <v>523</v>
      </c>
      <c r="I503" s="142">
        <v>4239</v>
      </c>
      <c r="J503" s="143">
        <f t="shared" si="71"/>
        <v>3.0448473282442752</v>
      </c>
      <c r="K503" s="142"/>
      <c r="L503" s="143"/>
      <c r="M503" s="143"/>
    </row>
    <row r="504" spans="2:13" x14ac:dyDescent="0.25">
      <c r="B504" s="141" t="s">
        <v>151</v>
      </c>
      <c r="C504" s="142">
        <v>2449</v>
      </c>
      <c r="D504" s="143">
        <v>0.36055555555555552</v>
      </c>
      <c r="E504" s="142">
        <v>90</v>
      </c>
      <c r="F504" s="143">
        <f t="shared" si="71"/>
        <v>-0.9632503062474479</v>
      </c>
      <c r="G504" s="142">
        <v>2684</v>
      </c>
      <c r="H504" s="143">
        <f t="shared" si="71"/>
        <v>28.822222222222223</v>
      </c>
      <c r="I504" s="142">
        <v>5114</v>
      </c>
      <c r="J504" s="143">
        <f t="shared" si="71"/>
        <v>0.90536512667660207</v>
      </c>
      <c r="K504" s="142"/>
      <c r="L504" s="143"/>
      <c r="M504" s="143"/>
    </row>
    <row r="505" spans="2:13" x14ac:dyDescent="0.25">
      <c r="B505" s="141" t="s">
        <v>153</v>
      </c>
      <c r="C505" s="142">
        <v>1463</v>
      </c>
      <c r="D505" s="143">
        <v>-6.9338422391857502E-2</v>
      </c>
      <c r="E505" s="142">
        <v>219</v>
      </c>
      <c r="F505" s="143">
        <f t="shared" si="71"/>
        <v>-0.85030758714969235</v>
      </c>
      <c r="G505" s="142">
        <v>1484</v>
      </c>
      <c r="H505" s="143">
        <f t="shared" si="71"/>
        <v>5.7762557077625569</v>
      </c>
      <c r="I505" s="142">
        <v>2991</v>
      </c>
      <c r="J505" s="143">
        <f t="shared" si="71"/>
        <v>1.0154986522911051</v>
      </c>
      <c r="K505" s="142"/>
      <c r="L505" s="143"/>
      <c r="M505" s="143"/>
    </row>
    <row r="506" spans="2:13" x14ac:dyDescent="0.25">
      <c r="B506" s="141" t="s">
        <v>155</v>
      </c>
      <c r="C506" s="142">
        <v>1374</v>
      </c>
      <c r="D506" s="143">
        <v>-0.11297611362169147</v>
      </c>
      <c r="E506" s="142">
        <v>15</v>
      </c>
      <c r="F506" s="143">
        <f t="shared" si="71"/>
        <v>-0.98908296943231444</v>
      </c>
      <c r="G506" s="142">
        <v>2699</v>
      </c>
      <c r="H506" s="143">
        <f t="shared" si="71"/>
        <v>178.93333333333334</v>
      </c>
      <c r="I506" s="142">
        <v>3337</v>
      </c>
      <c r="J506" s="143">
        <f t="shared" si="71"/>
        <v>0.23638384586884031</v>
      </c>
      <c r="K506" s="142"/>
      <c r="L506" s="143"/>
      <c r="M506" s="143"/>
    </row>
    <row r="507" spans="2:13" x14ac:dyDescent="0.25">
      <c r="B507" s="141" t="s">
        <v>157</v>
      </c>
      <c r="C507" s="142">
        <v>2555</v>
      </c>
      <c r="D507" s="143">
        <v>0.30157921548650024</v>
      </c>
      <c r="E507" s="142">
        <v>25</v>
      </c>
      <c r="F507" s="143">
        <f t="shared" si="71"/>
        <v>-0.99021526418786698</v>
      </c>
      <c r="G507" s="142">
        <v>4587</v>
      </c>
      <c r="H507" s="143">
        <f t="shared" si="71"/>
        <v>182.48</v>
      </c>
      <c r="I507" s="142">
        <v>5084</v>
      </c>
      <c r="J507" s="143">
        <f t="shared" si="71"/>
        <v>0.10834968388925215</v>
      </c>
      <c r="K507" s="142"/>
      <c r="L507" s="143"/>
      <c r="M507" s="143"/>
    </row>
    <row r="508" spans="2:13" x14ac:dyDescent="0.25">
      <c r="B508" s="141" t="s">
        <v>159</v>
      </c>
      <c r="C508" s="142">
        <v>2216</v>
      </c>
      <c r="D508" s="143">
        <v>0.42324983943481054</v>
      </c>
      <c r="E508" s="142">
        <v>24</v>
      </c>
      <c r="F508" s="143">
        <f t="shared" si="71"/>
        <v>-0.98916967509025266</v>
      </c>
      <c r="G508" s="142">
        <v>2748</v>
      </c>
      <c r="H508" s="143">
        <f t="shared" si="71"/>
        <v>113.5</v>
      </c>
      <c r="I508" s="142">
        <v>3402</v>
      </c>
      <c r="J508" s="143">
        <f t="shared" si="71"/>
        <v>0.23799126637554591</v>
      </c>
      <c r="K508" s="142"/>
      <c r="L508" s="143"/>
      <c r="M508" s="143"/>
    </row>
    <row r="509" spans="2:13" x14ac:dyDescent="0.25">
      <c r="B509" s="141" t="s">
        <v>161</v>
      </c>
      <c r="C509" s="142">
        <v>2578</v>
      </c>
      <c r="D509" s="143">
        <v>0.25389105058365757</v>
      </c>
      <c r="E509" s="142">
        <v>37</v>
      </c>
      <c r="F509" s="143">
        <f t="shared" si="71"/>
        <v>-0.98564778898370831</v>
      </c>
      <c r="G509" s="142">
        <v>4076</v>
      </c>
      <c r="H509" s="143">
        <f t="shared" si="71"/>
        <v>109.16216216216216</v>
      </c>
      <c r="I509" s="142">
        <v>5002</v>
      </c>
      <c r="J509" s="143">
        <f t="shared" si="71"/>
        <v>0.22718351324828268</v>
      </c>
      <c r="K509" s="142"/>
      <c r="L509" s="143"/>
      <c r="M509" s="143"/>
    </row>
    <row r="510" spans="2:13" ht="15.75" x14ac:dyDescent="0.25">
      <c r="B510" s="144" t="s">
        <v>121</v>
      </c>
      <c r="C510" s="145">
        <v>25367</v>
      </c>
      <c r="D510" s="146">
        <v>0.18261072261072253</v>
      </c>
      <c r="E510" s="145">
        <v>8090</v>
      </c>
      <c r="F510" s="146">
        <f t="shared" si="71"/>
        <v>-0.68108172034533054</v>
      </c>
      <c r="G510" s="145">
        <v>20409</v>
      </c>
      <c r="H510" s="146">
        <f t="shared" si="71"/>
        <v>1.5227441285537702</v>
      </c>
      <c r="I510" s="145">
        <v>51062</v>
      </c>
      <c r="J510" s="146">
        <f t="shared" si="71"/>
        <v>1.5019354206477535</v>
      </c>
      <c r="K510" s="145">
        <v>24564</v>
      </c>
      <c r="L510" s="146">
        <v>0.12200246654181712</v>
      </c>
      <c r="M510" s="146">
        <v>1.3521976443550705</v>
      </c>
    </row>
    <row r="511" spans="2:13" ht="6" customHeight="1" x14ac:dyDescent="0.25"/>
    <row r="512" spans="2:13" x14ac:dyDescent="0.25">
      <c r="B512" s="49" t="s">
        <v>108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49"/>
      <c r="E513" s="149"/>
      <c r="G513" s="149"/>
      <c r="I513" s="140"/>
    </row>
    <row r="516" spans="2:14" ht="48.75" customHeight="1" thickBot="1" x14ac:dyDescent="0.3">
      <c r="B516" s="307" t="s">
        <v>232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1" t="s">
        <v>213</v>
      </c>
    </row>
    <row r="517" spans="2:14" ht="10.5" customHeight="1" thickBot="1" x14ac:dyDescent="0.3">
      <c r="B517" s="134"/>
      <c r="C517" s="135"/>
      <c r="D517" s="134"/>
      <c r="E517" s="134"/>
      <c r="F517" s="134"/>
      <c r="G517" s="134"/>
      <c r="H517" s="134"/>
      <c r="I517" s="134"/>
      <c r="J517" s="134"/>
      <c r="K517" s="4"/>
      <c r="L517" s="4"/>
      <c r="N517" s="1" t="s">
        <v>214</v>
      </c>
    </row>
    <row r="518" spans="2:14" ht="22.5" thickTop="1" thickBot="1" x14ac:dyDescent="0.3">
      <c r="B518" s="150" t="str">
        <f>C518</f>
        <v>Luxemburgo</v>
      </c>
      <c r="C518" s="317" t="s">
        <v>233</v>
      </c>
      <c r="D518" s="318"/>
      <c r="E518" s="318"/>
      <c r="F518" s="318"/>
      <c r="G518" s="318"/>
      <c r="H518" s="318"/>
      <c r="I518" s="318"/>
      <c r="J518" s="318"/>
      <c r="K518" s="318"/>
      <c r="L518" s="318"/>
      <c r="M518" s="319"/>
    </row>
    <row r="519" spans="2:14" ht="22.5" thickTop="1" thickBot="1" x14ac:dyDescent="0.3">
      <c r="B519" s="13"/>
      <c r="C519" s="320">
        <f>2019</f>
        <v>2019</v>
      </c>
      <c r="D519" s="321"/>
      <c r="E519" s="322">
        <v>2020</v>
      </c>
      <c r="F519" s="321"/>
      <c r="G519" s="322">
        <v>2021</v>
      </c>
      <c r="H519" s="321"/>
      <c r="I519" s="322">
        <v>2022</v>
      </c>
      <c r="J519" s="321"/>
      <c r="K519" s="322">
        <v>2023</v>
      </c>
      <c r="L519" s="323"/>
      <c r="M519" s="324"/>
    </row>
    <row r="520" spans="2:14" ht="16.5" thickTop="1" thickBot="1" x14ac:dyDescent="0.3">
      <c r="B520" s="16"/>
      <c r="C520" s="137" t="s">
        <v>135</v>
      </c>
      <c r="D520" s="138" t="str">
        <f>CONCATENATE("var ",RIGHT(2019,2),"/",RIGHT(2018,2))</f>
        <v>var 19/18</v>
      </c>
      <c r="E520" s="139" t="s">
        <v>135</v>
      </c>
      <c r="F520" s="138" t="str">
        <f>CONCATENATE("var ",RIGHT(E519,2),"/",RIGHT(E519-1,2))</f>
        <v>var 20/19</v>
      </c>
      <c r="G520" s="139" t="s">
        <v>135</v>
      </c>
      <c r="H520" s="138" t="str">
        <f>CONCATENATE("var ",RIGHT(G519,2),"/",RIGHT(G519-1,2))</f>
        <v>var 21/20</v>
      </c>
      <c r="I520" s="139" t="s">
        <v>135</v>
      </c>
      <c r="J520" s="138" t="str">
        <f>CONCATENATE("var ",RIGHT(I519,2),"/",RIGHT(I519-1,2))</f>
        <v>var 22/21</v>
      </c>
      <c r="K520" s="139" t="s">
        <v>135</v>
      </c>
      <c r="L520" s="138" t="str">
        <f>CONCATENATE("var ",RIGHT(K519,2),"/",RIGHT(K519-1,2))</f>
        <v>var 23/22</v>
      </c>
      <c r="M520" s="138" t="str">
        <f>CONCATENATE("var ",RIGHT(K519,2),"/",RIGHT(2019,2))</f>
        <v>var 23/19</v>
      </c>
    </row>
    <row r="521" spans="2:14" x14ac:dyDescent="0.25">
      <c r="B521" s="141" t="s">
        <v>139</v>
      </c>
      <c r="C521" s="142">
        <v>197</v>
      </c>
      <c r="D521" s="143">
        <v>-0.2334630350194552</v>
      </c>
      <c r="E521" s="142">
        <v>294</v>
      </c>
      <c r="F521" s="143">
        <f t="shared" ref="F521:J533" si="74">IFERROR(E521/C521-1,"-")</f>
        <v>0.49238578680203049</v>
      </c>
      <c r="G521" s="142">
        <v>186</v>
      </c>
      <c r="H521" s="143">
        <f t="shared" si="74"/>
        <v>-0.36734693877551017</v>
      </c>
      <c r="I521" s="142">
        <v>416</v>
      </c>
      <c r="J521" s="143">
        <f t="shared" si="74"/>
        <v>1.236559139784946</v>
      </c>
      <c r="K521" s="142">
        <v>471</v>
      </c>
      <c r="L521" s="143">
        <f t="shared" ref="L521:L525" si="75">IFERROR(K521/I521-1,"-")</f>
        <v>0.13221153846153855</v>
      </c>
      <c r="M521" s="143">
        <f>K521/C521-1</f>
        <v>1.3908629441624365</v>
      </c>
    </row>
    <row r="522" spans="2:14" x14ac:dyDescent="0.25">
      <c r="B522" s="141" t="s">
        <v>141</v>
      </c>
      <c r="C522" s="142">
        <v>289</v>
      </c>
      <c r="D522" s="143">
        <v>-6.7741935483870974E-2</v>
      </c>
      <c r="E522" s="142">
        <v>337</v>
      </c>
      <c r="F522" s="143">
        <f t="shared" si="74"/>
        <v>0.16608996539792398</v>
      </c>
      <c r="G522" s="142">
        <v>284</v>
      </c>
      <c r="H522" s="143">
        <f t="shared" si="74"/>
        <v>-0.15727002967359049</v>
      </c>
      <c r="I522" s="142">
        <v>634</v>
      </c>
      <c r="J522" s="143">
        <f t="shared" si="74"/>
        <v>1.232394366197183</v>
      </c>
      <c r="K522" s="142">
        <v>528</v>
      </c>
      <c r="L522" s="143">
        <f t="shared" si="75"/>
        <v>-0.16719242902208198</v>
      </c>
      <c r="M522" s="143">
        <f>IFERROR(K522/C522-1,"-")</f>
        <v>0.82698961937716264</v>
      </c>
    </row>
    <row r="523" spans="2:14" x14ac:dyDescent="0.25">
      <c r="B523" s="141" t="s">
        <v>143</v>
      </c>
      <c r="C523" s="142">
        <v>206</v>
      </c>
      <c r="D523" s="143">
        <v>-0.26164874551971329</v>
      </c>
      <c r="E523" s="142">
        <v>142</v>
      </c>
      <c r="F523" s="143">
        <f t="shared" si="74"/>
        <v>-0.31067961165048541</v>
      </c>
      <c r="G523" s="142">
        <v>268</v>
      </c>
      <c r="H523" s="143">
        <f t="shared" si="74"/>
        <v>0.88732394366197176</v>
      </c>
      <c r="I523" s="142">
        <v>411</v>
      </c>
      <c r="J523" s="143">
        <f t="shared" si="74"/>
        <v>0.53358208955223874</v>
      </c>
      <c r="K523" s="142">
        <v>371</v>
      </c>
      <c r="L523" s="143">
        <f t="shared" si="75"/>
        <v>-9.7323600973236002E-2</v>
      </c>
      <c r="M523" s="143">
        <f t="shared" ref="M523:M525" si="76">IFERROR(K523/C523-1,"-")</f>
        <v>0.80097087378640786</v>
      </c>
    </row>
    <row r="524" spans="2:14" x14ac:dyDescent="0.25">
      <c r="B524" s="141" t="s">
        <v>145</v>
      </c>
      <c r="C524" s="142">
        <v>367</v>
      </c>
      <c r="D524" s="143">
        <v>0.21122112211221111</v>
      </c>
      <c r="E524" s="142">
        <v>0</v>
      </c>
      <c r="F524" s="143">
        <f t="shared" si="74"/>
        <v>-1</v>
      </c>
      <c r="G524" s="142">
        <v>790</v>
      </c>
      <c r="H524" s="143" t="str">
        <f t="shared" si="74"/>
        <v>-</v>
      </c>
      <c r="I524" s="142">
        <v>673</v>
      </c>
      <c r="J524" s="143">
        <f t="shared" si="74"/>
        <v>-0.14810126582278482</v>
      </c>
      <c r="K524" s="142">
        <v>578</v>
      </c>
      <c r="L524" s="143">
        <f t="shared" si="75"/>
        <v>-0.14115898959881135</v>
      </c>
      <c r="M524" s="143">
        <f t="shared" si="76"/>
        <v>0.57493188010899177</v>
      </c>
    </row>
    <row r="525" spans="2:14" x14ac:dyDescent="0.25">
      <c r="B525" s="141" t="s">
        <v>147</v>
      </c>
      <c r="C525" s="142">
        <v>165</v>
      </c>
      <c r="D525" s="143">
        <v>-0.11764705882352944</v>
      </c>
      <c r="E525" s="142">
        <v>0</v>
      </c>
      <c r="F525" s="143">
        <f t="shared" si="74"/>
        <v>-1</v>
      </c>
      <c r="G525" s="142">
        <v>418</v>
      </c>
      <c r="H525" s="143" t="str">
        <f t="shared" si="74"/>
        <v>-</v>
      </c>
      <c r="I525" s="142">
        <v>247</v>
      </c>
      <c r="J525" s="143">
        <f t="shared" si="74"/>
        <v>-0.40909090909090906</v>
      </c>
      <c r="K525" s="142">
        <v>379</v>
      </c>
      <c r="L525" s="143">
        <f t="shared" si="75"/>
        <v>0.53441295546558698</v>
      </c>
      <c r="M525" s="143">
        <f t="shared" si="76"/>
        <v>1.2969696969696969</v>
      </c>
    </row>
    <row r="526" spans="2:14" x14ac:dyDescent="0.25">
      <c r="B526" s="141" t="s">
        <v>149</v>
      </c>
      <c r="C526" s="142">
        <v>95</v>
      </c>
      <c r="D526" s="143">
        <v>-0.20168067226890751</v>
      </c>
      <c r="E526" s="142">
        <v>0</v>
      </c>
      <c r="F526" s="143">
        <f t="shared" si="74"/>
        <v>-1</v>
      </c>
      <c r="G526" s="142">
        <v>199</v>
      </c>
      <c r="H526" s="143" t="str">
        <f t="shared" si="74"/>
        <v>-</v>
      </c>
      <c r="I526" s="142">
        <v>216</v>
      </c>
      <c r="J526" s="143">
        <f t="shared" si="74"/>
        <v>8.5427135678391997E-2</v>
      </c>
      <c r="K526" s="142"/>
      <c r="L526" s="143"/>
      <c r="M526" s="143"/>
    </row>
    <row r="527" spans="2:14" x14ac:dyDescent="0.25">
      <c r="B527" s="141" t="s">
        <v>151</v>
      </c>
      <c r="C527" s="142">
        <v>145</v>
      </c>
      <c r="D527" s="143">
        <v>-0.24870466321243523</v>
      </c>
      <c r="E527" s="142">
        <v>71</v>
      </c>
      <c r="F527" s="143">
        <f t="shared" si="74"/>
        <v>-0.51034482758620692</v>
      </c>
      <c r="G527" s="142">
        <v>218</v>
      </c>
      <c r="H527" s="143">
        <f t="shared" si="74"/>
        <v>2.0704225352112675</v>
      </c>
      <c r="I527" s="142">
        <v>233</v>
      </c>
      <c r="J527" s="143">
        <f t="shared" si="74"/>
        <v>6.8807339449541205E-2</v>
      </c>
      <c r="K527" s="142"/>
      <c r="L527" s="143"/>
      <c r="M527" s="143"/>
    </row>
    <row r="528" spans="2:14" x14ac:dyDescent="0.25">
      <c r="B528" s="141" t="s">
        <v>153</v>
      </c>
      <c r="C528" s="142">
        <v>264</v>
      </c>
      <c r="D528" s="143">
        <v>-2.5830258302583009E-2</v>
      </c>
      <c r="E528" s="142">
        <v>122</v>
      </c>
      <c r="F528" s="143">
        <f t="shared" si="74"/>
        <v>-0.53787878787878785</v>
      </c>
      <c r="G528" s="142">
        <v>340</v>
      </c>
      <c r="H528" s="143">
        <f t="shared" si="74"/>
        <v>1.7868852459016393</v>
      </c>
      <c r="I528" s="142">
        <v>428</v>
      </c>
      <c r="J528" s="143">
        <f t="shared" si="74"/>
        <v>0.25882352941176467</v>
      </c>
      <c r="K528" s="142"/>
      <c r="L528" s="143"/>
      <c r="M528" s="143"/>
    </row>
    <row r="529" spans="2:14" x14ac:dyDescent="0.25">
      <c r="B529" s="141" t="s">
        <v>155</v>
      </c>
      <c r="C529" s="142">
        <v>204</v>
      </c>
      <c r="D529" s="143">
        <v>3.5532994923857864E-2</v>
      </c>
      <c r="E529" s="142">
        <v>83</v>
      </c>
      <c r="F529" s="143">
        <f t="shared" si="74"/>
        <v>-0.59313725490196079</v>
      </c>
      <c r="G529" s="142">
        <v>236</v>
      </c>
      <c r="H529" s="143">
        <f t="shared" si="74"/>
        <v>1.8433734939759034</v>
      </c>
      <c r="I529" s="142">
        <v>363</v>
      </c>
      <c r="J529" s="143">
        <f t="shared" si="74"/>
        <v>0.53813559322033888</v>
      </c>
      <c r="K529" s="142"/>
      <c r="L529" s="143"/>
      <c r="M529" s="143"/>
    </row>
    <row r="530" spans="2:14" x14ac:dyDescent="0.25">
      <c r="B530" s="141" t="s">
        <v>157</v>
      </c>
      <c r="C530" s="142">
        <v>235</v>
      </c>
      <c r="D530" s="143">
        <v>-8.203125E-2</v>
      </c>
      <c r="E530" s="142">
        <v>146</v>
      </c>
      <c r="F530" s="143">
        <f t="shared" si="74"/>
        <v>-0.37872340425531914</v>
      </c>
      <c r="G530" s="142">
        <v>463</v>
      </c>
      <c r="H530" s="143">
        <f t="shared" si="74"/>
        <v>2.1712328767123288</v>
      </c>
      <c r="I530" s="142">
        <v>416</v>
      </c>
      <c r="J530" s="143">
        <f t="shared" si="74"/>
        <v>-0.10151187904967607</v>
      </c>
      <c r="K530" s="142"/>
      <c r="L530" s="143"/>
      <c r="M530" s="143"/>
    </row>
    <row r="531" spans="2:14" x14ac:dyDescent="0.25">
      <c r="B531" s="141" t="s">
        <v>159</v>
      </c>
      <c r="C531" s="142">
        <v>224</v>
      </c>
      <c r="D531" s="143">
        <v>-0.14828897338403046</v>
      </c>
      <c r="E531" s="142">
        <v>184</v>
      </c>
      <c r="F531" s="143">
        <f t="shared" si="74"/>
        <v>-0.1785714285714286</v>
      </c>
      <c r="G531" s="142">
        <v>435</v>
      </c>
      <c r="H531" s="143">
        <f t="shared" si="74"/>
        <v>1.3641304347826089</v>
      </c>
      <c r="I531" s="142">
        <v>344</v>
      </c>
      <c r="J531" s="143">
        <f t="shared" si="74"/>
        <v>-0.20919540229885059</v>
      </c>
      <c r="K531" s="142"/>
      <c r="L531" s="143"/>
      <c r="M531" s="143"/>
    </row>
    <row r="532" spans="2:14" x14ac:dyDescent="0.25">
      <c r="B532" s="141" t="s">
        <v>161</v>
      </c>
      <c r="C532" s="142">
        <v>411</v>
      </c>
      <c r="D532" s="143">
        <v>0.15774647887323945</v>
      </c>
      <c r="E532" s="142">
        <v>342</v>
      </c>
      <c r="F532" s="143">
        <f t="shared" si="74"/>
        <v>-0.16788321167883213</v>
      </c>
      <c r="G532" s="142">
        <v>612</v>
      </c>
      <c r="H532" s="143">
        <f t="shared" si="74"/>
        <v>0.78947368421052633</v>
      </c>
      <c r="I532" s="142">
        <v>594</v>
      </c>
      <c r="J532" s="143">
        <f t="shared" si="74"/>
        <v>-2.9411764705882359E-2</v>
      </c>
      <c r="K532" s="142"/>
      <c r="L532" s="143"/>
      <c r="M532" s="143"/>
    </row>
    <row r="533" spans="2:14" ht="15.75" x14ac:dyDescent="0.25">
      <c r="B533" s="144" t="s">
        <v>121</v>
      </c>
      <c r="C533" s="145">
        <v>2802</v>
      </c>
      <c r="D533" s="146">
        <v>-6.2876254180602054E-2</v>
      </c>
      <c r="E533" s="145">
        <v>1721</v>
      </c>
      <c r="F533" s="146">
        <f t="shared" si="74"/>
        <v>-0.38579586009992861</v>
      </c>
      <c r="G533" s="145">
        <v>4449</v>
      </c>
      <c r="H533" s="146">
        <f t="shared" si="74"/>
        <v>1.5851249273678096</v>
      </c>
      <c r="I533" s="145">
        <v>4975</v>
      </c>
      <c r="J533" s="146">
        <f t="shared" si="74"/>
        <v>0.11822881546414932</v>
      </c>
      <c r="K533" s="145">
        <v>2327</v>
      </c>
      <c r="L533" s="146">
        <v>-2.2679546409071771E-2</v>
      </c>
      <c r="M533" s="146">
        <v>0.90114379084967311</v>
      </c>
    </row>
    <row r="534" spans="2:14" ht="6" customHeight="1" x14ac:dyDescent="0.25"/>
    <row r="535" spans="2:14" x14ac:dyDescent="0.25">
      <c r="B535" s="49" t="s">
        <v>108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49"/>
      <c r="E536" s="149"/>
      <c r="G536" s="149"/>
      <c r="I536" s="149"/>
      <c r="K536" s="149"/>
    </row>
    <row r="539" spans="2:14" ht="48.75" customHeight="1" thickBot="1" x14ac:dyDescent="0.3">
      <c r="B539" s="307" t="s">
        <v>234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1" t="s">
        <v>213</v>
      </c>
    </row>
    <row r="540" spans="2:14" ht="10.5" customHeight="1" thickBot="1" x14ac:dyDescent="0.3">
      <c r="B540" s="134"/>
      <c r="C540" s="135"/>
      <c r="D540" s="134"/>
      <c r="E540" s="134"/>
      <c r="F540" s="134"/>
      <c r="G540" s="134"/>
      <c r="H540" s="134"/>
      <c r="I540" s="134"/>
      <c r="J540" s="134"/>
      <c r="K540" s="4"/>
      <c r="L540" s="4"/>
      <c r="N540" s="1" t="s">
        <v>214</v>
      </c>
    </row>
    <row r="541" spans="2:14" ht="22.5" thickTop="1" thickBot="1" x14ac:dyDescent="0.3">
      <c r="B541" s="150" t="str">
        <f>C541</f>
        <v>Lituania</v>
      </c>
      <c r="C541" s="317" t="s">
        <v>235</v>
      </c>
      <c r="D541" s="318"/>
      <c r="E541" s="318"/>
      <c r="F541" s="318"/>
      <c r="G541" s="318"/>
      <c r="H541" s="318"/>
      <c r="I541" s="318"/>
      <c r="J541" s="318"/>
      <c r="K541" s="318"/>
      <c r="L541" s="318"/>
      <c r="M541" s="319"/>
    </row>
    <row r="542" spans="2:14" ht="22.5" thickTop="1" thickBot="1" x14ac:dyDescent="0.3">
      <c r="B542" s="13"/>
      <c r="C542" s="320">
        <f>2019</f>
        <v>2019</v>
      </c>
      <c r="D542" s="321"/>
      <c r="E542" s="322">
        <v>2020</v>
      </c>
      <c r="F542" s="321"/>
      <c r="G542" s="322">
        <v>2021</v>
      </c>
      <c r="H542" s="321"/>
      <c r="I542" s="322">
        <v>2022</v>
      </c>
      <c r="J542" s="321"/>
      <c r="K542" s="322">
        <v>2023</v>
      </c>
      <c r="L542" s="323"/>
      <c r="M542" s="324"/>
    </row>
    <row r="543" spans="2:14" ht="16.5" thickTop="1" thickBot="1" x14ac:dyDescent="0.3">
      <c r="B543" s="16"/>
      <c r="C543" s="137" t="s">
        <v>135</v>
      </c>
      <c r="D543" s="138" t="str">
        <f>CONCATENATE("var ",RIGHT(2019,2),"/",RIGHT(2018,2))</f>
        <v>var 19/18</v>
      </c>
      <c r="E543" s="139" t="s">
        <v>135</v>
      </c>
      <c r="F543" s="138" t="str">
        <f>CONCATENATE("var ",RIGHT(E542,2),"/",RIGHT(E542-1,2))</f>
        <v>var 20/19</v>
      </c>
      <c r="G543" s="139" t="s">
        <v>135</v>
      </c>
      <c r="H543" s="138" t="str">
        <f>CONCATENATE("var ",RIGHT(G542,2),"/",RIGHT(G542-1,2))</f>
        <v>var 21/20</v>
      </c>
      <c r="I543" s="139" t="s">
        <v>135</v>
      </c>
      <c r="J543" s="138" t="str">
        <f>CONCATENATE("var ",RIGHT(I542,2),"/",RIGHT(I542-1,2))</f>
        <v>var 22/21</v>
      </c>
      <c r="K543" s="139" t="s">
        <v>135</v>
      </c>
      <c r="L543" s="138" t="str">
        <f>CONCATENATE("var ",RIGHT(K542,2),"/",RIGHT(K542-1,2))</f>
        <v>var 23/22</v>
      </c>
      <c r="M543" s="138" t="str">
        <f>CONCATENATE("var ",RIGHT(K542,2),"/",RIGHT(2019,2))</f>
        <v>var 23/19</v>
      </c>
    </row>
    <row r="544" spans="2:14" x14ac:dyDescent="0.25">
      <c r="B544" s="141" t="s">
        <v>139</v>
      </c>
      <c r="C544" s="142">
        <v>1009</v>
      </c>
      <c r="D544" s="143">
        <v>-4.3601895734597163E-2</v>
      </c>
      <c r="E544" s="142">
        <v>1169</v>
      </c>
      <c r="F544" s="143">
        <f t="shared" ref="F544:J556" si="77">IFERROR(E544/C544-1,"-")</f>
        <v>0.15857284440039643</v>
      </c>
      <c r="G544" s="142">
        <v>664</v>
      </c>
      <c r="H544" s="143">
        <f t="shared" si="77"/>
        <v>-0.43199315654405479</v>
      </c>
      <c r="I544" s="142">
        <v>2347</v>
      </c>
      <c r="J544" s="143">
        <f t="shared" si="77"/>
        <v>2.5346385542168677</v>
      </c>
      <c r="K544" s="142">
        <v>2983</v>
      </c>
      <c r="L544" s="143">
        <f t="shared" ref="L544:L548" si="78">IFERROR(K544/I544-1,"-")</f>
        <v>0.2709842351938645</v>
      </c>
      <c r="M544" s="143">
        <f>K544/C544-1</f>
        <v>1.956392467789891</v>
      </c>
    </row>
    <row r="545" spans="2:13" x14ac:dyDescent="0.25">
      <c r="B545" s="141" t="s">
        <v>141</v>
      </c>
      <c r="C545" s="142">
        <v>967</v>
      </c>
      <c r="D545" s="143">
        <v>0.16086434573829522</v>
      </c>
      <c r="E545" s="142">
        <v>1117</v>
      </c>
      <c r="F545" s="143">
        <f t="shared" si="77"/>
        <v>0.15511892450879006</v>
      </c>
      <c r="G545" s="142">
        <v>1808</v>
      </c>
      <c r="H545" s="143">
        <f t="shared" si="77"/>
        <v>0.61862130707251572</v>
      </c>
      <c r="I545" s="142">
        <v>2812</v>
      </c>
      <c r="J545" s="143">
        <f t="shared" si="77"/>
        <v>0.55530973451327426</v>
      </c>
      <c r="K545" s="142">
        <v>3202</v>
      </c>
      <c r="L545" s="143">
        <f t="shared" si="78"/>
        <v>0.13869132290184916</v>
      </c>
      <c r="M545" s="143">
        <f>IFERROR(K545/C545-1,"-")</f>
        <v>2.311271975180972</v>
      </c>
    </row>
    <row r="546" spans="2:13" x14ac:dyDescent="0.25">
      <c r="B546" s="141" t="s">
        <v>143</v>
      </c>
      <c r="C546" s="142">
        <v>833</v>
      </c>
      <c r="D546" s="143">
        <v>-0.24683544303797467</v>
      </c>
      <c r="E546" s="142">
        <v>453</v>
      </c>
      <c r="F546" s="143">
        <f t="shared" si="77"/>
        <v>-0.45618247298919568</v>
      </c>
      <c r="G546" s="142">
        <v>1500</v>
      </c>
      <c r="H546" s="143">
        <f t="shared" si="77"/>
        <v>2.3112582781456954</v>
      </c>
      <c r="I546" s="142">
        <v>2942</v>
      </c>
      <c r="J546" s="143">
        <f t="shared" si="77"/>
        <v>0.96133333333333337</v>
      </c>
      <c r="K546" s="142">
        <v>2731</v>
      </c>
      <c r="L546" s="143">
        <f t="shared" si="78"/>
        <v>-7.1719918422841644E-2</v>
      </c>
      <c r="M546" s="143">
        <f t="shared" ref="M546:M548" si="79">IFERROR(K546/C546-1,"-")</f>
        <v>2.2785114045618249</v>
      </c>
    </row>
    <row r="547" spans="2:13" x14ac:dyDescent="0.25">
      <c r="B547" s="141" t="s">
        <v>145</v>
      </c>
      <c r="C547" s="142">
        <v>799</v>
      </c>
      <c r="D547" s="143">
        <v>-0.40328603435399557</v>
      </c>
      <c r="E547" s="142">
        <v>0</v>
      </c>
      <c r="F547" s="143">
        <f t="shared" si="77"/>
        <v>-1</v>
      </c>
      <c r="G547" s="142">
        <v>1189</v>
      </c>
      <c r="H547" s="143" t="str">
        <f t="shared" si="77"/>
        <v>-</v>
      </c>
      <c r="I547" s="142">
        <v>2602</v>
      </c>
      <c r="J547" s="143">
        <f t="shared" si="77"/>
        <v>1.1883936080740116</v>
      </c>
      <c r="K547" s="142">
        <v>2340</v>
      </c>
      <c r="L547" s="143">
        <f t="shared" si="78"/>
        <v>-0.10069177555726361</v>
      </c>
      <c r="M547" s="143">
        <f t="shared" si="79"/>
        <v>1.9286608260325409</v>
      </c>
    </row>
    <row r="548" spans="2:13" x14ac:dyDescent="0.25">
      <c r="B548" s="141" t="s">
        <v>147</v>
      </c>
      <c r="C548" s="142">
        <v>729</v>
      </c>
      <c r="D548" s="143">
        <v>2.6760563380281654E-2</v>
      </c>
      <c r="E548" s="142">
        <v>6</v>
      </c>
      <c r="F548" s="143">
        <f t="shared" si="77"/>
        <v>-0.99176954732510292</v>
      </c>
      <c r="G548" s="142">
        <v>573</v>
      </c>
      <c r="H548" s="143">
        <f t="shared" si="77"/>
        <v>94.5</v>
      </c>
      <c r="I548" s="142">
        <v>1393</v>
      </c>
      <c r="J548" s="143">
        <f t="shared" si="77"/>
        <v>1.4310645724258291</v>
      </c>
      <c r="K548" s="142">
        <v>1069</v>
      </c>
      <c r="L548" s="143">
        <f t="shared" si="78"/>
        <v>-0.23259152907394109</v>
      </c>
      <c r="M548" s="143">
        <f t="shared" si="79"/>
        <v>0.46639231824417005</v>
      </c>
    </row>
    <row r="549" spans="2:13" x14ac:dyDescent="0.25">
      <c r="B549" s="141" t="s">
        <v>149</v>
      </c>
      <c r="C549" s="142">
        <v>414</v>
      </c>
      <c r="D549" s="143">
        <v>-7.194244604316502E-3</v>
      </c>
      <c r="E549" s="142">
        <v>2</v>
      </c>
      <c r="F549" s="143">
        <f t="shared" si="77"/>
        <v>-0.99516908212560384</v>
      </c>
      <c r="G549" s="142">
        <v>279</v>
      </c>
      <c r="H549" s="143">
        <f t="shared" si="77"/>
        <v>138.5</v>
      </c>
      <c r="I549" s="142">
        <v>699</v>
      </c>
      <c r="J549" s="143">
        <f t="shared" si="77"/>
        <v>1.5053763440860215</v>
      </c>
      <c r="K549" s="142"/>
      <c r="L549" s="143"/>
      <c r="M549" s="143"/>
    </row>
    <row r="550" spans="2:13" x14ac:dyDescent="0.25">
      <c r="B550" s="141" t="s">
        <v>151</v>
      </c>
      <c r="C550" s="142">
        <v>636</v>
      </c>
      <c r="D550" s="143">
        <v>0.81196581196581197</v>
      </c>
      <c r="E550" s="142">
        <v>80</v>
      </c>
      <c r="F550" s="143">
        <f t="shared" si="77"/>
        <v>-0.87421383647798745</v>
      </c>
      <c r="G550" s="142">
        <v>450</v>
      </c>
      <c r="H550" s="143">
        <f t="shared" si="77"/>
        <v>4.625</v>
      </c>
      <c r="I550" s="142">
        <v>618</v>
      </c>
      <c r="J550" s="143">
        <f t="shared" si="77"/>
        <v>0.37333333333333329</v>
      </c>
      <c r="K550" s="142"/>
      <c r="L550" s="143"/>
      <c r="M550" s="143"/>
    </row>
    <row r="551" spans="2:13" x14ac:dyDescent="0.25">
      <c r="B551" s="141" t="s">
        <v>153</v>
      </c>
      <c r="C551" s="142">
        <v>747</v>
      </c>
      <c r="D551" s="143">
        <v>0.98670212765957444</v>
      </c>
      <c r="E551" s="142">
        <v>86</v>
      </c>
      <c r="F551" s="143">
        <f t="shared" si="77"/>
        <v>-0.88487282463186079</v>
      </c>
      <c r="G551" s="142">
        <v>336</v>
      </c>
      <c r="H551" s="143">
        <f t="shared" si="77"/>
        <v>2.9069767441860463</v>
      </c>
      <c r="I551" s="142">
        <v>494</v>
      </c>
      <c r="J551" s="143">
        <f t="shared" si="77"/>
        <v>0.47023809523809534</v>
      </c>
      <c r="K551" s="142"/>
      <c r="L551" s="143"/>
      <c r="M551" s="143"/>
    </row>
    <row r="552" spans="2:13" x14ac:dyDescent="0.25">
      <c r="B552" s="141" t="s">
        <v>155</v>
      </c>
      <c r="C552" s="142">
        <v>572</v>
      </c>
      <c r="D552" s="143">
        <v>0.62962962962962954</v>
      </c>
      <c r="E552" s="142">
        <v>62</v>
      </c>
      <c r="F552" s="143">
        <f t="shared" si="77"/>
        <v>-0.89160839160839167</v>
      </c>
      <c r="G552" s="142">
        <v>435</v>
      </c>
      <c r="H552" s="143">
        <f t="shared" si="77"/>
        <v>6.0161290322580649</v>
      </c>
      <c r="I552" s="142">
        <v>673</v>
      </c>
      <c r="J552" s="143">
        <f t="shared" si="77"/>
        <v>0.5471264367816091</v>
      </c>
      <c r="K552" s="142"/>
      <c r="L552" s="143"/>
      <c r="M552" s="143"/>
    </row>
    <row r="553" spans="2:13" x14ac:dyDescent="0.25">
      <c r="B553" s="141" t="s">
        <v>157</v>
      </c>
      <c r="C553" s="142">
        <v>1175</v>
      </c>
      <c r="D553" s="143">
        <v>0.18686868686868685</v>
      </c>
      <c r="E553" s="142">
        <v>158</v>
      </c>
      <c r="F553" s="143">
        <f t="shared" si="77"/>
        <v>-0.86553191489361703</v>
      </c>
      <c r="G553" s="142">
        <v>1362</v>
      </c>
      <c r="H553" s="143">
        <f t="shared" si="77"/>
        <v>7.6202531645569618</v>
      </c>
      <c r="I553" s="142">
        <v>2067</v>
      </c>
      <c r="J553" s="143">
        <f t="shared" si="77"/>
        <v>0.51762114537444925</v>
      </c>
      <c r="K553" s="142"/>
      <c r="L553" s="143"/>
      <c r="M553" s="143"/>
    </row>
    <row r="554" spans="2:13" x14ac:dyDescent="0.25">
      <c r="B554" s="141" t="s">
        <v>159</v>
      </c>
      <c r="C554" s="142">
        <v>1297</v>
      </c>
      <c r="D554" s="143">
        <v>2.0456333595594067E-2</v>
      </c>
      <c r="E554" s="142">
        <v>217</v>
      </c>
      <c r="F554" s="143">
        <f t="shared" si="77"/>
        <v>-0.83269082498072478</v>
      </c>
      <c r="G554" s="142">
        <v>1984</v>
      </c>
      <c r="H554" s="143">
        <f t="shared" si="77"/>
        <v>8.1428571428571423</v>
      </c>
      <c r="I554" s="142">
        <v>2070</v>
      </c>
      <c r="J554" s="143">
        <f t="shared" si="77"/>
        <v>4.3346774193548487E-2</v>
      </c>
      <c r="K554" s="142"/>
      <c r="L554" s="143"/>
      <c r="M554" s="143"/>
    </row>
    <row r="555" spans="2:13" x14ac:dyDescent="0.25">
      <c r="B555" s="141" t="s">
        <v>161</v>
      </c>
      <c r="C555" s="142">
        <v>1298</v>
      </c>
      <c r="D555" s="143">
        <v>1.9638648860958341E-2</v>
      </c>
      <c r="E555" s="142">
        <v>813</v>
      </c>
      <c r="F555" s="143">
        <f t="shared" si="77"/>
        <v>-0.37365177195685673</v>
      </c>
      <c r="G555" s="142">
        <v>1993</v>
      </c>
      <c r="H555" s="143">
        <f t="shared" si="77"/>
        <v>1.4514145141451413</v>
      </c>
      <c r="I555" s="142">
        <v>2380</v>
      </c>
      <c r="J555" s="143">
        <f t="shared" si="77"/>
        <v>0.19417962870045158</v>
      </c>
      <c r="K555" s="142"/>
      <c r="L555" s="143"/>
      <c r="M555" s="143"/>
    </row>
    <row r="556" spans="2:13" ht="15.75" x14ac:dyDescent="0.25">
      <c r="B556" s="144" t="s">
        <v>121</v>
      </c>
      <c r="C556" s="145">
        <v>10476</v>
      </c>
      <c r="D556" s="146">
        <v>4.0111199364575079E-2</v>
      </c>
      <c r="E556" s="145">
        <v>4167</v>
      </c>
      <c r="F556" s="146">
        <f t="shared" si="77"/>
        <v>-0.6022336769759451</v>
      </c>
      <c r="G556" s="145">
        <v>12573</v>
      </c>
      <c r="H556" s="146">
        <f t="shared" si="77"/>
        <v>2.0172786177105833</v>
      </c>
      <c r="I556" s="145">
        <v>21097</v>
      </c>
      <c r="J556" s="146">
        <f t="shared" si="77"/>
        <v>0.67796070945677256</v>
      </c>
      <c r="K556" s="145">
        <v>12325</v>
      </c>
      <c r="L556" s="146">
        <v>1.8931878306878369E-2</v>
      </c>
      <c r="M556" s="146">
        <v>1.8418261471062949</v>
      </c>
    </row>
    <row r="557" spans="2:13" ht="6" customHeight="1" x14ac:dyDescent="0.25"/>
    <row r="558" spans="2:13" x14ac:dyDescent="0.25">
      <c r="B558" s="49" t="s">
        <v>108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49"/>
      <c r="E559" s="149"/>
      <c r="G559" s="149"/>
      <c r="I559" s="149"/>
      <c r="K559" s="149"/>
    </row>
    <row r="562" spans="2:14" ht="48.75" customHeight="1" thickBot="1" x14ac:dyDescent="0.3">
      <c r="B562" s="307" t="s">
        <v>236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1" t="s">
        <v>213</v>
      </c>
    </row>
    <row r="563" spans="2:14" ht="10.5" customHeight="1" thickBot="1" x14ac:dyDescent="0.3">
      <c r="B563" s="134"/>
      <c r="C563" s="135"/>
      <c r="D563" s="134"/>
      <c r="E563" s="134"/>
      <c r="F563" s="134"/>
      <c r="G563" s="134"/>
      <c r="H563" s="134"/>
      <c r="I563" s="134"/>
      <c r="J563" s="134"/>
      <c r="K563" s="4"/>
      <c r="L563" s="4"/>
      <c r="N563" s="1" t="s">
        <v>214</v>
      </c>
    </row>
    <row r="564" spans="2:14" ht="22.5" thickTop="1" thickBot="1" x14ac:dyDescent="0.3">
      <c r="B564" s="150" t="str">
        <f>C564</f>
        <v>Hungría</v>
      </c>
      <c r="C564" s="317" t="s">
        <v>237</v>
      </c>
      <c r="D564" s="318"/>
      <c r="E564" s="318"/>
      <c r="F564" s="318"/>
      <c r="G564" s="318"/>
      <c r="H564" s="318"/>
      <c r="I564" s="318"/>
      <c r="J564" s="318"/>
      <c r="K564" s="318"/>
      <c r="L564" s="318"/>
      <c r="M564" s="319"/>
    </row>
    <row r="565" spans="2:14" ht="22.5" thickTop="1" thickBot="1" x14ac:dyDescent="0.3">
      <c r="B565" s="13"/>
      <c r="C565" s="320">
        <f>2019</f>
        <v>2019</v>
      </c>
      <c r="D565" s="321"/>
      <c r="E565" s="322">
        <v>2020</v>
      </c>
      <c r="F565" s="321"/>
      <c r="G565" s="322">
        <v>2021</v>
      </c>
      <c r="H565" s="321"/>
      <c r="I565" s="322">
        <v>2022</v>
      </c>
      <c r="J565" s="321"/>
      <c r="K565" s="322">
        <v>2023</v>
      </c>
      <c r="L565" s="323"/>
      <c r="M565" s="324"/>
    </row>
    <row r="566" spans="2:14" ht="16.5" thickTop="1" thickBot="1" x14ac:dyDescent="0.3">
      <c r="B566" s="16"/>
      <c r="C566" s="137" t="s">
        <v>135</v>
      </c>
      <c r="D566" s="138" t="str">
        <f>CONCATENATE("var ",RIGHT(2019,2),"/",RIGHT(2018,2))</f>
        <v>var 19/18</v>
      </c>
      <c r="E566" s="139" t="s">
        <v>135</v>
      </c>
      <c r="F566" s="138" t="str">
        <f>CONCATENATE("var ",RIGHT(E565,2),"/",RIGHT(E565-1,2))</f>
        <v>var 20/19</v>
      </c>
      <c r="G566" s="139" t="s">
        <v>135</v>
      </c>
      <c r="H566" s="138" t="str">
        <f>CONCATENATE("var ",RIGHT(G565,2),"/",RIGHT(G565-1,2))</f>
        <v>var 21/20</v>
      </c>
      <c r="I566" s="139" t="s">
        <v>135</v>
      </c>
      <c r="J566" s="138" t="str">
        <f>CONCATENATE("var ",RIGHT(I565,2),"/",RIGHT(I565-1,2))</f>
        <v>var 22/21</v>
      </c>
      <c r="K566" s="139" t="s">
        <v>135</v>
      </c>
      <c r="L566" s="138" t="str">
        <f>CONCATENATE("var ",RIGHT(K565,2),"/",RIGHT(K565-1,2))</f>
        <v>var 23/22</v>
      </c>
      <c r="M566" s="138" t="str">
        <f>CONCATENATE("var ",RIGHT(K565,2),"/",RIGHT(2019,2))</f>
        <v>var 23/19</v>
      </c>
    </row>
    <row r="567" spans="2:14" x14ac:dyDescent="0.25">
      <c r="B567" s="141" t="s">
        <v>139</v>
      </c>
      <c r="C567" s="142">
        <v>825</v>
      </c>
      <c r="D567" s="143">
        <v>0.24810892586989408</v>
      </c>
      <c r="E567" s="142">
        <v>1231</v>
      </c>
      <c r="F567" s="143">
        <f t="shared" ref="F567:J579" si="80">IFERROR(E567/C567-1,"-")</f>
        <v>0.49212121212121218</v>
      </c>
      <c r="G567" s="142">
        <v>189</v>
      </c>
      <c r="H567" s="143">
        <f t="shared" si="80"/>
        <v>-0.84646628757108044</v>
      </c>
      <c r="I567" s="142">
        <v>1124</v>
      </c>
      <c r="J567" s="143">
        <f t="shared" si="80"/>
        <v>4.947089947089947</v>
      </c>
      <c r="K567" s="142">
        <v>1688</v>
      </c>
      <c r="L567" s="143">
        <f t="shared" ref="L567:L571" si="81">IFERROR(K567/I567-1,"-")</f>
        <v>0.50177935943060503</v>
      </c>
      <c r="M567" s="143">
        <f>K567/C567-1</f>
        <v>1.0460606060606059</v>
      </c>
    </row>
    <row r="568" spans="2:14" x14ac:dyDescent="0.25">
      <c r="B568" s="141" t="s">
        <v>141</v>
      </c>
      <c r="C568" s="142">
        <v>718</v>
      </c>
      <c r="D568" s="143">
        <v>5.7437407952871888E-2</v>
      </c>
      <c r="E568" s="142">
        <v>753</v>
      </c>
      <c r="F568" s="143">
        <f t="shared" si="80"/>
        <v>4.8746518105849512E-2</v>
      </c>
      <c r="G568" s="142">
        <v>160</v>
      </c>
      <c r="H568" s="143">
        <f t="shared" si="80"/>
        <v>-0.78751660026560422</v>
      </c>
      <c r="I568" s="142">
        <v>1077</v>
      </c>
      <c r="J568" s="143">
        <f t="shared" si="80"/>
        <v>5.7312500000000002</v>
      </c>
      <c r="K568" s="142">
        <v>1238</v>
      </c>
      <c r="L568" s="143">
        <f t="shared" si="81"/>
        <v>0.14948932219127209</v>
      </c>
      <c r="M568" s="143">
        <f>IFERROR(K568/C568-1,"-")</f>
        <v>0.72423398328690802</v>
      </c>
    </row>
    <row r="569" spans="2:14" x14ac:dyDescent="0.25">
      <c r="B569" s="141" t="s">
        <v>143</v>
      </c>
      <c r="C569" s="142">
        <v>829</v>
      </c>
      <c r="D569" s="143">
        <v>3.2378580323785711E-2</v>
      </c>
      <c r="E569" s="142">
        <v>183</v>
      </c>
      <c r="F569" s="143">
        <f t="shared" si="80"/>
        <v>-0.7792521109770808</v>
      </c>
      <c r="G569" s="142">
        <v>253</v>
      </c>
      <c r="H569" s="143">
        <f t="shared" si="80"/>
        <v>0.38251366120218577</v>
      </c>
      <c r="I569" s="142">
        <v>1284</v>
      </c>
      <c r="J569" s="143">
        <f t="shared" si="80"/>
        <v>4.075098814229249</v>
      </c>
      <c r="K569" s="142">
        <v>1409</v>
      </c>
      <c r="L569" s="143">
        <f t="shared" si="81"/>
        <v>9.7352024922118474E-2</v>
      </c>
      <c r="M569" s="143">
        <f t="shared" ref="M569:M571" si="82">IFERROR(K569/C569-1,"-")</f>
        <v>0.69963811821471644</v>
      </c>
    </row>
    <row r="570" spans="2:14" x14ac:dyDescent="0.25">
      <c r="B570" s="141" t="s">
        <v>145</v>
      </c>
      <c r="C570" s="142">
        <v>622</v>
      </c>
      <c r="D570" s="143">
        <v>0.22200392927308443</v>
      </c>
      <c r="E570" s="142">
        <v>0</v>
      </c>
      <c r="F570" s="143">
        <f t="shared" si="80"/>
        <v>-1</v>
      </c>
      <c r="G570" s="142">
        <v>366</v>
      </c>
      <c r="H570" s="143" t="str">
        <f t="shared" si="80"/>
        <v>-</v>
      </c>
      <c r="I570" s="142">
        <v>1253</v>
      </c>
      <c r="J570" s="143">
        <f t="shared" si="80"/>
        <v>2.4234972677595628</v>
      </c>
      <c r="K570" s="142">
        <v>1445</v>
      </c>
      <c r="L570" s="143">
        <f t="shared" si="81"/>
        <v>0.15323224261771751</v>
      </c>
      <c r="M570" s="143">
        <f t="shared" si="82"/>
        <v>1.3231511254019295</v>
      </c>
    </row>
    <row r="571" spans="2:14" x14ac:dyDescent="0.25">
      <c r="B571" s="141" t="s">
        <v>147</v>
      </c>
      <c r="C571" s="142">
        <v>629</v>
      </c>
      <c r="D571" s="143">
        <v>-0.20580808080808077</v>
      </c>
      <c r="E571" s="142">
        <v>54</v>
      </c>
      <c r="F571" s="143">
        <f t="shared" si="80"/>
        <v>-0.91414944356120831</v>
      </c>
      <c r="G571" s="142">
        <v>358</v>
      </c>
      <c r="H571" s="143">
        <f t="shared" si="80"/>
        <v>5.6296296296296298</v>
      </c>
      <c r="I571" s="142">
        <v>1163</v>
      </c>
      <c r="J571" s="143">
        <f t="shared" si="80"/>
        <v>2.2486033519553073</v>
      </c>
      <c r="K571" s="142">
        <v>1867</v>
      </c>
      <c r="L571" s="143">
        <f t="shared" si="81"/>
        <v>0.60533104041272567</v>
      </c>
      <c r="M571" s="143">
        <f t="shared" si="82"/>
        <v>1.9682034976152623</v>
      </c>
    </row>
    <row r="572" spans="2:14" x14ac:dyDescent="0.25">
      <c r="B572" s="141" t="s">
        <v>149</v>
      </c>
      <c r="C572" s="142">
        <v>1035</v>
      </c>
      <c r="D572" s="143">
        <v>0.16422947131608545</v>
      </c>
      <c r="E572" s="142">
        <v>7</v>
      </c>
      <c r="F572" s="143">
        <f t="shared" si="80"/>
        <v>-0.99323671497584543</v>
      </c>
      <c r="G572" s="142">
        <v>607</v>
      </c>
      <c r="H572" s="143">
        <f t="shared" si="80"/>
        <v>85.714285714285708</v>
      </c>
      <c r="I572" s="142">
        <v>1386</v>
      </c>
      <c r="J572" s="143">
        <f t="shared" si="80"/>
        <v>1.2833607907742999</v>
      </c>
      <c r="K572" s="142"/>
      <c r="L572" s="143"/>
      <c r="M572" s="143"/>
    </row>
    <row r="573" spans="2:14" x14ac:dyDescent="0.25">
      <c r="B573" s="141" t="s">
        <v>151</v>
      </c>
      <c r="C573" s="142">
        <v>1192</v>
      </c>
      <c r="D573" s="143">
        <v>0.17786561264822143</v>
      </c>
      <c r="E573" s="142">
        <v>318</v>
      </c>
      <c r="F573" s="143">
        <f t="shared" si="80"/>
        <v>-0.73322147651006708</v>
      </c>
      <c r="G573" s="142">
        <v>1197</v>
      </c>
      <c r="H573" s="143">
        <f t="shared" si="80"/>
        <v>2.7641509433962264</v>
      </c>
      <c r="I573" s="142">
        <v>1445</v>
      </c>
      <c r="J573" s="143">
        <f t="shared" si="80"/>
        <v>0.2071846282372598</v>
      </c>
      <c r="K573" s="142"/>
      <c r="L573" s="143"/>
      <c r="M573" s="143"/>
    </row>
    <row r="574" spans="2:14" x14ac:dyDescent="0.25">
      <c r="B574" s="141" t="s">
        <v>153</v>
      </c>
      <c r="C574" s="142">
        <v>925</v>
      </c>
      <c r="D574" s="143">
        <v>-1.5957446808510634E-2</v>
      </c>
      <c r="E574" s="142">
        <v>451</v>
      </c>
      <c r="F574" s="143">
        <f t="shared" si="80"/>
        <v>-0.51243243243243242</v>
      </c>
      <c r="G574" s="142">
        <v>932</v>
      </c>
      <c r="H574" s="143">
        <f t="shared" si="80"/>
        <v>1.0665188470066518</v>
      </c>
      <c r="I574" s="142">
        <v>1294</v>
      </c>
      <c r="J574" s="143">
        <f t="shared" si="80"/>
        <v>0.38841201716738194</v>
      </c>
      <c r="K574" s="142"/>
      <c r="L574" s="143"/>
      <c r="M574" s="143"/>
    </row>
    <row r="575" spans="2:14" x14ac:dyDescent="0.25">
      <c r="B575" s="141" t="s">
        <v>155</v>
      </c>
      <c r="C575" s="142">
        <v>918</v>
      </c>
      <c r="D575" s="143">
        <v>6.127167630057806E-2</v>
      </c>
      <c r="E575" s="142">
        <v>105</v>
      </c>
      <c r="F575" s="143">
        <f t="shared" si="80"/>
        <v>-0.8856209150326797</v>
      </c>
      <c r="G575" s="142">
        <v>906</v>
      </c>
      <c r="H575" s="143">
        <f t="shared" si="80"/>
        <v>7.6285714285714281</v>
      </c>
      <c r="I575" s="142">
        <v>1137</v>
      </c>
      <c r="J575" s="143">
        <f t="shared" si="80"/>
        <v>0.25496688741721862</v>
      </c>
      <c r="K575" s="142"/>
      <c r="L575" s="143"/>
      <c r="M575" s="143"/>
    </row>
    <row r="576" spans="2:14" x14ac:dyDescent="0.25">
      <c r="B576" s="141" t="s">
        <v>157</v>
      </c>
      <c r="C576" s="142">
        <v>1115</v>
      </c>
      <c r="D576" s="143">
        <v>2.7649769585253559E-2</v>
      </c>
      <c r="E576" s="142">
        <v>97</v>
      </c>
      <c r="F576" s="143">
        <f t="shared" si="80"/>
        <v>-0.91300448430493275</v>
      </c>
      <c r="G576" s="142">
        <v>1219</v>
      </c>
      <c r="H576" s="143">
        <f t="shared" si="80"/>
        <v>11.56701030927835</v>
      </c>
      <c r="I576" s="142">
        <v>1452</v>
      </c>
      <c r="J576" s="143">
        <f t="shared" si="80"/>
        <v>0.19114027891714525</v>
      </c>
      <c r="K576" s="142"/>
      <c r="L576" s="143"/>
      <c r="M576" s="143"/>
    </row>
    <row r="577" spans="2:14" x14ac:dyDescent="0.25">
      <c r="B577" s="141" t="s">
        <v>159</v>
      </c>
      <c r="C577" s="142">
        <v>850</v>
      </c>
      <c r="D577" s="143">
        <v>0.16120218579234979</v>
      </c>
      <c r="E577" s="142">
        <v>95</v>
      </c>
      <c r="F577" s="143">
        <f t="shared" si="80"/>
        <v>-0.88823529411764701</v>
      </c>
      <c r="G577" s="142">
        <v>937</v>
      </c>
      <c r="H577" s="143">
        <f t="shared" si="80"/>
        <v>8.8631578947368421</v>
      </c>
      <c r="I577" s="142">
        <v>1083</v>
      </c>
      <c r="J577" s="143">
        <f t="shared" si="80"/>
        <v>0.15581643543223045</v>
      </c>
      <c r="K577" s="142"/>
      <c r="L577" s="143"/>
      <c r="M577" s="143"/>
    </row>
    <row r="578" spans="2:14" x14ac:dyDescent="0.25">
      <c r="B578" s="141" t="s">
        <v>161</v>
      </c>
      <c r="C578" s="142">
        <v>994</v>
      </c>
      <c r="D578" s="143">
        <v>0.21071863580998773</v>
      </c>
      <c r="E578" s="142">
        <v>244</v>
      </c>
      <c r="F578" s="143">
        <f t="shared" si="80"/>
        <v>-0.75452716297786715</v>
      </c>
      <c r="G578" s="142">
        <v>1132</v>
      </c>
      <c r="H578" s="143">
        <f t="shared" si="80"/>
        <v>3.639344262295082</v>
      </c>
      <c r="I578" s="142">
        <v>1544</v>
      </c>
      <c r="J578" s="143">
        <f t="shared" si="80"/>
        <v>0.3639575971731448</v>
      </c>
      <c r="K578" s="142"/>
      <c r="L578" s="143"/>
      <c r="M578" s="143"/>
    </row>
    <row r="579" spans="2:14" ht="15.75" x14ac:dyDescent="0.25">
      <c r="B579" s="144" t="s">
        <v>121</v>
      </c>
      <c r="C579" s="145">
        <v>10652</v>
      </c>
      <c r="D579" s="146">
        <v>8.8271352676747128E-2</v>
      </c>
      <c r="E579" s="145">
        <v>3538</v>
      </c>
      <c r="F579" s="146">
        <f t="shared" si="80"/>
        <v>-0.66785580172737513</v>
      </c>
      <c r="G579" s="145">
        <v>8256</v>
      </c>
      <c r="H579" s="146">
        <f t="shared" si="80"/>
        <v>1.3335217637083097</v>
      </c>
      <c r="I579" s="145">
        <v>15242</v>
      </c>
      <c r="J579" s="146">
        <f t="shared" si="80"/>
        <v>0.84617248062015493</v>
      </c>
      <c r="K579" s="145">
        <v>7647</v>
      </c>
      <c r="L579" s="146">
        <v>0.29588205388917133</v>
      </c>
      <c r="M579" s="146">
        <v>1.1106817554512833</v>
      </c>
    </row>
    <row r="580" spans="2:14" ht="6" customHeight="1" x14ac:dyDescent="0.25"/>
    <row r="581" spans="2:14" x14ac:dyDescent="0.25">
      <c r="B581" s="49" t="s">
        <v>108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49"/>
      <c r="E582" s="149"/>
      <c r="G582" s="149"/>
      <c r="I582" s="149"/>
      <c r="K582" s="149"/>
    </row>
    <row r="585" spans="2:14" ht="48.75" customHeight="1" thickBot="1" x14ac:dyDescent="0.3">
      <c r="B585" s="307" t="s">
        <v>238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1" t="s">
        <v>213</v>
      </c>
    </row>
    <row r="586" spans="2:14" ht="10.5" customHeight="1" thickBot="1" x14ac:dyDescent="0.3">
      <c r="B586" s="134"/>
      <c r="C586" s="135"/>
      <c r="D586" s="134"/>
      <c r="E586" s="134"/>
      <c r="F586" s="134"/>
      <c r="G586" s="134"/>
      <c r="H586" s="134"/>
      <c r="I586" s="134"/>
      <c r="J586" s="134"/>
      <c r="K586" s="4"/>
      <c r="L586" s="4"/>
      <c r="N586" s="1" t="s">
        <v>214</v>
      </c>
    </row>
    <row r="587" spans="2:14" ht="22.5" thickTop="1" thickBot="1" x14ac:dyDescent="0.3">
      <c r="B587" s="150" t="str">
        <f>C587</f>
        <v>Rusia</v>
      </c>
      <c r="C587" s="317" t="s">
        <v>239</v>
      </c>
      <c r="D587" s="318"/>
      <c r="E587" s="318"/>
      <c r="F587" s="318"/>
      <c r="G587" s="318"/>
      <c r="H587" s="318"/>
      <c r="I587" s="318"/>
      <c r="J587" s="318"/>
      <c r="K587" s="318"/>
      <c r="L587" s="318"/>
      <c r="M587" s="319"/>
    </row>
    <row r="588" spans="2:14" ht="22.5" thickTop="1" thickBot="1" x14ac:dyDescent="0.3">
      <c r="B588" s="13"/>
      <c r="C588" s="320">
        <f>2019</f>
        <v>2019</v>
      </c>
      <c r="D588" s="321"/>
      <c r="E588" s="322">
        <v>2020</v>
      </c>
      <c r="F588" s="321"/>
      <c r="G588" s="322">
        <v>2021</v>
      </c>
      <c r="H588" s="321"/>
      <c r="I588" s="322">
        <v>2022</v>
      </c>
      <c r="J588" s="321"/>
      <c r="K588" s="322">
        <v>2023</v>
      </c>
      <c r="L588" s="323"/>
      <c r="M588" s="324"/>
    </row>
    <row r="589" spans="2:14" ht="16.5" thickTop="1" thickBot="1" x14ac:dyDescent="0.3">
      <c r="B589" s="16"/>
      <c r="C589" s="137" t="s">
        <v>135</v>
      </c>
      <c r="D589" s="138" t="str">
        <f>CONCATENATE("var ",RIGHT(2019,2),"/",RIGHT(2018,2))</f>
        <v>var 19/18</v>
      </c>
      <c r="E589" s="139" t="s">
        <v>135</v>
      </c>
      <c r="F589" s="138" t="str">
        <f>CONCATENATE("var ",RIGHT(E588,2),"/",RIGHT(E588-1,2))</f>
        <v>var 20/19</v>
      </c>
      <c r="G589" s="139" t="s">
        <v>135</v>
      </c>
      <c r="H589" s="138" t="str">
        <f>CONCATENATE("var ",RIGHT(G588,2),"/",RIGHT(G588-1,2))</f>
        <v>var 21/20</v>
      </c>
      <c r="I589" s="139" t="s">
        <v>135</v>
      </c>
      <c r="J589" s="138" t="str">
        <f>CONCATENATE("var ",RIGHT(I588,2),"/",RIGHT(I588-1,2))</f>
        <v>var 22/21</v>
      </c>
      <c r="K589" s="139" t="s">
        <v>135</v>
      </c>
      <c r="L589" s="138" t="str">
        <f>CONCATENATE("var ",RIGHT(K588,2),"/",RIGHT(K588-1,2))</f>
        <v>var 23/22</v>
      </c>
      <c r="M589" s="138" t="str">
        <f>CONCATENATE("var ",RIGHT(K588,2),"/",RIGHT(2019,2))</f>
        <v>var 23/19</v>
      </c>
    </row>
    <row r="590" spans="2:14" x14ac:dyDescent="0.25">
      <c r="B590" s="141" t="s">
        <v>139</v>
      </c>
      <c r="C590" s="142">
        <v>5379</v>
      </c>
      <c r="D590" s="143">
        <v>5.5326662742789967E-2</v>
      </c>
      <c r="E590" s="142">
        <v>6112</v>
      </c>
      <c r="F590" s="143">
        <f t="shared" ref="F590:J602" si="83">IFERROR(E590/C590-1,"-")</f>
        <v>0.13627068228295225</v>
      </c>
      <c r="G590" s="142">
        <v>403</v>
      </c>
      <c r="H590" s="143">
        <f t="shared" si="83"/>
        <v>-0.93406413612565442</v>
      </c>
      <c r="I590" s="142">
        <v>1253</v>
      </c>
      <c r="J590" s="143">
        <f t="shared" si="83"/>
        <v>2.1091811414392061</v>
      </c>
      <c r="K590" s="142">
        <v>1154</v>
      </c>
      <c r="L590" s="143">
        <f t="shared" ref="L590:L594" si="84">IFERROR(K590/I590-1,"-")</f>
        <v>-7.901037509976061E-2</v>
      </c>
      <c r="M590" s="143">
        <f>K590/C590-1</f>
        <v>-0.78546198178100024</v>
      </c>
    </row>
    <row r="591" spans="2:14" x14ac:dyDescent="0.25">
      <c r="B591" s="141" t="s">
        <v>141</v>
      </c>
      <c r="C591" s="142">
        <v>2650</v>
      </c>
      <c r="D591" s="143">
        <v>8.7848932676518832E-2</v>
      </c>
      <c r="E591" s="142">
        <v>3074</v>
      </c>
      <c r="F591" s="143">
        <f t="shared" si="83"/>
        <v>0.15999999999999992</v>
      </c>
      <c r="G591" s="142">
        <v>311</v>
      </c>
      <c r="H591" s="143">
        <f t="shared" si="83"/>
        <v>-0.89882888744307088</v>
      </c>
      <c r="I591" s="142">
        <v>750</v>
      </c>
      <c r="J591" s="143">
        <f t="shared" si="83"/>
        <v>1.4115755627009645</v>
      </c>
      <c r="K591" s="142">
        <v>787</v>
      </c>
      <c r="L591" s="143">
        <f t="shared" si="84"/>
        <v>4.9333333333333229E-2</v>
      </c>
      <c r="M591" s="143">
        <f>IFERROR(K591/C591-1,"-")</f>
        <v>-0.70301886792452828</v>
      </c>
    </row>
    <row r="592" spans="2:14" x14ac:dyDescent="0.25">
      <c r="B592" s="141" t="s">
        <v>143</v>
      </c>
      <c r="C592" s="142">
        <v>4002</v>
      </c>
      <c r="D592" s="143">
        <v>0.28971962616822422</v>
      </c>
      <c r="E592" s="142">
        <v>1106</v>
      </c>
      <c r="F592" s="143">
        <f t="shared" si="83"/>
        <v>-0.72363818090954524</v>
      </c>
      <c r="G592" s="142">
        <v>420</v>
      </c>
      <c r="H592" s="143">
        <f t="shared" si="83"/>
        <v>-0.620253164556962</v>
      </c>
      <c r="I592" s="142">
        <v>492</v>
      </c>
      <c r="J592" s="143">
        <f t="shared" si="83"/>
        <v>0.17142857142857149</v>
      </c>
      <c r="K592" s="142">
        <v>756</v>
      </c>
      <c r="L592" s="143">
        <f t="shared" si="84"/>
        <v>0.53658536585365857</v>
      </c>
      <c r="M592" s="143">
        <f t="shared" ref="M592:M594" si="85">IFERROR(K592/C592-1,"-")</f>
        <v>-0.81109445277361325</v>
      </c>
    </row>
    <row r="593" spans="2:14" x14ac:dyDescent="0.25">
      <c r="B593" s="141" t="s">
        <v>145</v>
      </c>
      <c r="C593" s="142">
        <v>4605</v>
      </c>
      <c r="D593" s="143">
        <v>0.1107091172214183</v>
      </c>
      <c r="E593" s="142">
        <v>0</v>
      </c>
      <c r="F593" s="143">
        <f t="shared" si="83"/>
        <v>-1</v>
      </c>
      <c r="G593" s="142">
        <v>362</v>
      </c>
      <c r="H593" s="143" t="str">
        <f t="shared" si="83"/>
        <v>-</v>
      </c>
      <c r="I593" s="142">
        <v>589</v>
      </c>
      <c r="J593" s="143">
        <f t="shared" si="83"/>
        <v>0.6270718232044199</v>
      </c>
      <c r="K593" s="142">
        <v>834</v>
      </c>
      <c r="L593" s="143">
        <f t="shared" si="84"/>
        <v>0.41595925297113756</v>
      </c>
      <c r="M593" s="143">
        <f t="shared" si="85"/>
        <v>-0.81889250814332248</v>
      </c>
    </row>
    <row r="594" spans="2:14" x14ac:dyDescent="0.25">
      <c r="B594" s="141" t="s">
        <v>147</v>
      </c>
      <c r="C594" s="142">
        <v>5079</v>
      </c>
      <c r="D594" s="143">
        <v>0.2687984011991007</v>
      </c>
      <c r="E594" s="142">
        <v>4</v>
      </c>
      <c r="F594" s="143">
        <f t="shared" si="83"/>
        <v>-0.99921244339436899</v>
      </c>
      <c r="G594" s="142">
        <v>279</v>
      </c>
      <c r="H594" s="143">
        <f t="shared" si="83"/>
        <v>68.75</v>
      </c>
      <c r="I594" s="142">
        <v>423</v>
      </c>
      <c r="J594" s="143">
        <f t="shared" si="83"/>
        <v>0.5161290322580645</v>
      </c>
      <c r="K594" s="142">
        <v>592</v>
      </c>
      <c r="L594" s="143">
        <f t="shared" si="84"/>
        <v>0.39952718676122934</v>
      </c>
      <c r="M594" s="143">
        <f t="shared" si="85"/>
        <v>-0.88344162236660762</v>
      </c>
    </row>
    <row r="595" spans="2:14" x14ac:dyDescent="0.25">
      <c r="B595" s="141" t="s">
        <v>149</v>
      </c>
      <c r="C595" s="142">
        <v>5524</v>
      </c>
      <c r="D595" s="143">
        <v>0.22537710736468508</v>
      </c>
      <c r="E595" s="142">
        <v>7</v>
      </c>
      <c r="F595" s="143">
        <f t="shared" si="83"/>
        <v>-0.99873280231716144</v>
      </c>
      <c r="G595" s="142">
        <v>674</v>
      </c>
      <c r="H595" s="143">
        <f t="shared" si="83"/>
        <v>95.285714285714292</v>
      </c>
      <c r="I595" s="142">
        <v>402</v>
      </c>
      <c r="J595" s="143">
        <f t="shared" si="83"/>
        <v>-0.40356083086053407</v>
      </c>
      <c r="K595" s="142"/>
      <c r="L595" s="143"/>
      <c r="M595" s="143"/>
    </row>
    <row r="596" spans="2:14" x14ac:dyDescent="0.25">
      <c r="B596" s="141" t="s">
        <v>151</v>
      </c>
      <c r="C596" s="142">
        <v>5844</v>
      </c>
      <c r="D596" s="143">
        <v>0.24791800128122987</v>
      </c>
      <c r="E596" s="142">
        <v>273</v>
      </c>
      <c r="F596" s="143">
        <f t="shared" si="83"/>
        <v>-0.95328542094455848</v>
      </c>
      <c r="G596" s="142">
        <v>409</v>
      </c>
      <c r="H596" s="143">
        <f t="shared" si="83"/>
        <v>0.49816849816849818</v>
      </c>
      <c r="I596" s="142">
        <v>589</v>
      </c>
      <c r="J596" s="143">
        <f t="shared" si="83"/>
        <v>0.44009779951100247</v>
      </c>
      <c r="K596" s="142"/>
      <c r="L596" s="143"/>
      <c r="M596" s="143"/>
    </row>
    <row r="597" spans="2:14" x14ac:dyDescent="0.25">
      <c r="B597" s="141" t="s">
        <v>153</v>
      </c>
      <c r="C597" s="142">
        <v>5525</v>
      </c>
      <c r="D597" s="143">
        <v>7.7628242637019618E-2</v>
      </c>
      <c r="E597" s="142">
        <v>208</v>
      </c>
      <c r="F597" s="143">
        <f t="shared" si="83"/>
        <v>-0.96235294117647063</v>
      </c>
      <c r="G597" s="142">
        <v>375</v>
      </c>
      <c r="H597" s="143">
        <f t="shared" si="83"/>
        <v>0.80288461538461542</v>
      </c>
      <c r="I597" s="142">
        <v>428</v>
      </c>
      <c r="J597" s="143">
        <f t="shared" si="83"/>
        <v>0.14133333333333331</v>
      </c>
      <c r="K597" s="142"/>
      <c r="L597" s="143"/>
      <c r="M597" s="143"/>
    </row>
    <row r="598" spans="2:14" x14ac:dyDescent="0.25">
      <c r="B598" s="141" t="s">
        <v>155</v>
      </c>
      <c r="C598" s="142">
        <v>5634</v>
      </c>
      <c r="D598" s="143">
        <v>0.16164948453608252</v>
      </c>
      <c r="E598" s="142">
        <v>153</v>
      </c>
      <c r="F598" s="143">
        <f t="shared" si="83"/>
        <v>-0.97284345047923326</v>
      </c>
      <c r="G598" s="142">
        <v>381</v>
      </c>
      <c r="H598" s="143">
        <f t="shared" si="83"/>
        <v>1.4901960784313726</v>
      </c>
      <c r="I598" s="142">
        <v>537</v>
      </c>
      <c r="J598" s="143">
        <f t="shared" si="83"/>
        <v>0.40944881889763773</v>
      </c>
      <c r="K598" s="142"/>
      <c r="L598" s="143"/>
      <c r="M598" s="143"/>
    </row>
    <row r="599" spans="2:14" x14ac:dyDescent="0.25">
      <c r="B599" s="141" t="s">
        <v>157</v>
      </c>
      <c r="C599" s="142">
        <v>5843</v>
      </c>
      <c r="D599" s="143">
        <v>6.2750090942160774E-2</v>
      </c>
      <c r="E599" s="142">
        <v>263</v>
      </c>
      <c r="F599" s="143">
        <f t="shared" si="83"/>
        <v>-0.95498887557761425</v>
      </c>
      <c r="G599" s="142">
        <v>633</v>
      </c>
      <c r="H599" s="143">
        <f t="shared" si="83"/>
        <v>1.4068441064638781</v>
      </c>
      <c r="I599" s="142">
        <v>668</v>
      </c>
      <c r="J599" s="143">
        <f t="shared" si="83"/>
        <v>5.5292259083728368E-2</v>
      </c>
      <c r="K599" s="142"/>
      <c r="L599" s="143"/>
      <c r="M599" s="143"/>
    </row>
    <row r="600" spans="2:14" x14ac:dyDescent="0.25">
      <c r="B600" s="141" t="s">
        <v>159</v>
      </c>
      <c r="C600" s="142">
        <v>4402</v>
      </c>
      <c r="D600" s="143">
        <v>-1.5873015873015928E-2</v>
      </c>
      <c r="E600" s="142">
        <v>272</v>
      </c>
      <c r="F600" s="143">
        <f t="shared" si="83"/>
        <v>-0.93820990458882325</v>
      </c>
      <c r="G600" s="142">
        <v>790</v>
      </c>
      <c r="H600" s="143">
        <f t="shared" si="83"/>
        <v>1.9044117647058822</v>
      </c>
      <c r="I600" s="142">
        <v>739</v>
      </c>
      <c r="J600" s="143">
        <f t="shared" si="83"/>
        <v>-6.4556962025316467E-2</v>
      </c>
      <c r="K600" s="142"/>
      <c r="L600" s="143"/>
      <c r="M600" s="143"/>
    </row>
    <row r="601" spans="2:14" x14ac:dyDescent="0.25">
      <c r="B601" s="141" t="s">
        <v>161</v>
      </c>
      <c r="C601" s="142">
        <v>4286</v>
      </c>
      <c r="D601" s="143">
        <v>-0.18871853113761117</v>
      </c>
      <c r="E601" s="142">
        <v>412</v>
      </c>
      <c r="F601" s="143">
        <f t="shared" si="83"/>
        <v>-0.90387307512832482</v>
      </c>
      <c r="G601" s="142">
        <v>961</v>
      </c>
      <c r="H601" s="143">
        <f t="shared" si="83"/>
        <v>1.3325242718446604</v>
      </c>
      <c r="I601" s="142">
        <v>985</v>
      </c>
      <c r="J601" s="143">
        <f t="shared" si="83"/>
        <v>2.4973985431841816E-2</v>
      </c>
      <c r="K601" s="142"/>
      <c r="L601" s="143"/>
      <c r="M601" s="143"/>
    </row>
    <row r="602" spans="2:14" ht="15.75" x14ac:dyDescent="0.25">
      <c r="B602" s="144" t="s">
        <v>121</v>
      </c>
      <c r="C602" s="145">
        <v>58773</v>
      </c>
      <c r="D602" s="146">
        <v>0.10461029563779212</v>
      </c>
      <c r="E602" s="145">
        <v>11884</v>
      </c>
      <c r="F602" s="146">
        <f t="shared" si="83"/>
        <v>-0.7977983087472138</v>
      </c>
      <c r="G602" s="145">
        <v>5998</v>
      </c>
      <c r="H602" s="146">
        <f t="shared" si="83"/>
        <v>-0.49528778189161904</v>
      </c>
      <c r="I602" s="145">
        <v>7855</v>
      </c>
      <c r="J602" s="146">
        <f t="shared" si="83"/>
        <v>0.30960320106702244</v>
      </c>
      <c r="K602" s="145">
        <v>4123</v>
      </c>
      <c r="L602" s="146">
        <v>0.17564870259481036</v>
      </c>
      <c r="M602" s="146">
        <v>-0.81013124568270778</v>
      </c>
    </row>
    <row r="603" spans="2:14" ht="6" customHeight="1" x14ac:dyDescent="0.25"/>
    <row r="604" spans="2:14" x14ac:dyDescent="0.25">
      <c r="B604" s="49" t="s">
        <v>108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49"/>
      <c r="E605" s="149"/>
      <c r="G605" s="149"/>
      <c r="I605" s="149"/>
      <c r="K605" s="149"/>
    </row>
    <row r="608" spans="2:14" ht="48.75" customHeight="1" thickBot="1" x14ac:dyDescent="0.3">
      <c r="B608" s="307" t="s">
        <v>240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1" t="s">
        <v>213</v>
      </c>
    </row>
    <row r="609" spans="2:14" ht="10.5" customHeight="1" thickBot="1" x14ac:dyDescent="0.3">
      <c r="B609" s="134"/>
      <c r="C609" s="135"/>
      <c r="D609" s="134"/>
      <c r="E609" s="134"/>
      <c r="F609" s="134"/>
      <c r="G609" s="134"/>
      <c r="H609" s="134"/>
      <c r="I609" s="134"/>
      <c r="J609" s="134"/>
      <c r="K609" s="4"/>
      <c r="L609" s="4"/>
      <c r="N609" s="1" t="s">
        <v>214</v>
      </c>
    </row>
    <row r="610" spans="2:14" ht="22.5" thickTop="1" thickBot="1" x14ac:dyDescent="0.3">
      <c r="B610" s="150" t="str">
        <f>C610</f>
        <v>República Checa</v>
      </c>
      <c r="C610" s="317" t="s">
        <v>241</v>
      </c>
      <c r="D610" s="318"/>
      <c r="E610" s="318"/>
      <c r="F610" s="318"/>
      <c r="G610" s="318"/>
      <c r="H610" s="318"/>
      <c r="I610" s="318"/>
      <c r="J610" s="318"/>
      <c r="K610" s="318"/>
      <c r="L610" s="318"/>
      <c r="M610" s="319"/>
    </row>
    <row r="611" spans="2:14" ht="22.5" thickTop="1" thickBot="1" x14ac:dyDescent="0.3">
      <c r="B611" s="13"/>
      <c r="C611" s="320">
        <f>2019</f>
        <v>2019</v>
      </c>
      <c r="D611" s="321"/>
      <c r="E611" s="322">
        <v>2020</v>
      </c>
      <c r="F611" s="321"/>
      <c r="G611" s="322">
        <v>2021</v>
      </c>
      <c r="H611" s="321"/>
      <c r="I611" s="322">
        <v>2022</v>
      </c>
      <c r="J611" s="321"/>
      <c r="K611" s="322">
        <v>2023</v>
      </c>
      <c r="L611" s="323"/>
      <c r="M611" s="324"/>
    </row>
    <row r="612" spans="2:14" ht="16.5" thickTop="1" thickBot="1" x14ac:dyDescent="0.3">
      <c r="B612" s="16"/>
      <c r="C612" s="137" t="s">
        <v>135</v>
      </c>
      <c r="D612" s="138" t="str">
        <f>CONCATENATE("var ",RIGHT(2019,2),"/",RIGHT(2018,2))</f>
        <v>var 19/18</v>
      </c>
      <c r="E612" s="139" t="s">
        <v>135</v>
      </c>
      <c r="F612" s="138" t="str">
        <f>CONCATENATE("var ",RIGHT(E611,2),"/",RIGHT(E611-1,2))</f>
        <v>var 20/19</v>
      </c>
      <c r="G612" s="139" t="s">
        <v>135</v>
      </c>
      <c r="H612" s="138" t="str">
        <f>CONCATENATE("var ",RIGHT(G611,2),"/",RIGHT(G611-1,2))</f>
        <v>var 21/20</v>
      </c>
      <c r="I612" s="139" t="s">
        <v>135</v>
      </c>
      <c r="J612" s="138" t="str">
        <f>CONCATENATE("var ",RIGHT(I611,2),"/",RIGHT(I611-1,2))</f>
        <v>var 22/21</v>
      </c>
      <c r="K612" s="139" t="s">
        <v>135</v>
      </c>
      <c r="L612" s="138" t="str">
        <f>CONCATENATE("var ",RIGHT(K611,2),"/",RIGHT(K611-1,2))</f>
        <v>var 23/22</v>
      </c>
      <c r="M612" s="138" t="str">
        <f>CONCATENATE("var ",RIGHT(K611,2),"/",RIGHT(2019,2))</f>
        <v>var 23/19</v>
      </c>
    </row>
    <row r="613" spans="2:14" x14ac:dyDescent="0.25">
      <c r="B613" s="141" t="s">
        <v>139</v>
      </c>
      <c r="C613" s="142">
        <v>576</v>
      </c>
      <c r="D613" s="143">
        <v>0.11844660194174761</v>
      </c>
      <c r="E613" s="142">
        <v>782</v>
      </c>
      <c r="F613" s="143">
        <f t="shared" ref="F613:J625" si="86">IFERROR(E613/C613-1,"-")</f>
        <v>0.35763888888888884</v>
      </c>
      <c r="G613" s="142">
        <v>701</v>
      </c>
      <c r="H613" s="143">
        <f t="shared" si="86"/>
        <v>-0.1035805626598465</v>
      </c>
      <c r="I613" s="142">
        <v>2132</v>
      </c>
      <c r="J613" s="143">
        <f t="shared" si="86"/>
        <v>2.0413694721825961</v>
      </c>
      <c r="K613" s="142">
        <v>1912</v>
      </c>
      <c r="L613" s="143">
        <f t="shared" ref="L613:L617" si="87">IFERROR(K613/I613-1,"-")</f>
        <v>-0.1031894934333959</v>
      </c>
      <c r="M613" s="143">
        <f>K613/C613-1</f>
        <v>2.3194444444444446</v>
      </c>
    </row>
    <row r="614" spans="2:14" x14ac:dyDescent="0.25">
      <c r="B614" s="141" t="s">
        <v>141</v>
      </c>
      <c r="C614" s="142">
        <v>685</v>
      </c>
      <c r="D614" s="143">
        <v>0.42708333333333326</v>
      </c>
      <c r="E614" s="142">
        <v>871</v>
      </c>
      <c r="F614" s="143">
        <f t="shared" si="86"/>
        <v>0.2715328467153284</v>
      </c>
      <c r="G614" s="142">
        <v>1186</v>
      </c>
      <c r="H614" s="143">
        <f t="shared" si="86"/>
        <v>0.36165327210103326</v>
      </c>
      <c r="I614" s="142">
        <v>2172</v>
      </c>
      <c r="J614" s="143">
        <f t="shared" si="86"/>
        <v>0.83136593591905572</v>
      </c>
      <c r="K614" s="142">
        <v>2361</v>
      </c>
      <c r="L614" s="143">
        <f t="shared" si="87"/>
        <v>8.7016574585635276E-2</v>
      </c>
      <c r="M614" s="143">
        <f>IFERROR(K614/C614-1,"-")</f>
        <v>2.4467153284671532</v>
      </c>
    </row>
    <row r="615" spans="2:14" x14ac:dyDescent="0.25">
      <c r="B615" s="141" t="s">
        <v>143</v>
      </c>
      <c r="C615" s="142">
        <v>764</v>
      </c>
      <c r="D615" s="143">
        <v>0.29054054054054057</v>
      </c>
      <c r="E615" s="142">
        <v>334</v>
      </c>
      <c r="F615" s="143">
        <f t="shared" si="86"/>
        <v>-0.56282722513089012</v>
      </c>
      <c r="G615" s="142">
        <v>1704</v>
      </c>
      <c r="H615" s="143">
        <f t="shared" si="86"/>
        <v>4.1017964071856285</v>
      </c>
      <c r="I615" s="142">
        <v>2523</v>
      </c>
      <c r="J615" s="143">
        <f t="shared" si="86"/>
        <v>0.48063380281690149</v>
      </c>
      <c r="K615" s="142">
        <v>3026</v>
      </c>
      <c r="L615" s="143">
        <f t="shared" si="87"/>
        <v>0.19936583432421728</v>
      </c>
      <c r="M615" s="143">
        <f t="shared" ref="M615:M617" si="88">IFERROR(K615/C615-1,"-")</f>
        <v>2.9607329842931938</v>
      </c>
    </row>
    <row r="616" spans="2:14" x14ac:dyDescent="0.25">
      <c r="B616" s="141" t="s">
        <v>145</v>
      </c>
      <c r="C616" s="142">
        <v>753</v>
      </c>
      <c r="D616" s="143">
        <v>0.16203703703703698</v>
      </c>
      <c r="E616" s="142">
        <v>0</v>
      </c>
      <c r="F616" s="143">
        <f t="shared" si="86"/>
        <v>-1</v>
      </c>
      <c r="G616" s="142">
        <v>1802</v>
      </c>
      <c r="H616" s="143" t="str">
        <f t="shared" si="86"/>
        <v>-</v>
      </c>
      <c r="I616" s="142">
        <v>2211</v>
      </c>
      <c r="J616" s="143">
        <f t="shared" si="86"/>
        <v>0.22697003329633736</v>
      </c>
      <c r="K616" s="142">
        <v>2013</v>
      </c>
      <c r="L616" s="143">
        <f t="shared" si="87"/>
        <v>-8.9552238805970186E-2</v>
      </c>
      <c r="M616" s="143">
        <f t="shared" si="88"/>
        <v>1.6733067729083664</v>
      </c>
    </row>
    <row r="617" spans="2:14" x14ac:dyDescent="0.25">
      <c r="B617" s="141" t="s">
        <v>147</v>
      </c>
      <c r="C617" s="142">
        <v>578</v>
      </c>
      <c r="D617" s="143">
        <v>-0.18246110325318243</v>
      </c>
      <c r="E617" s="142">
        <v>6</v>
      </c>
      <c r="F617" s="143">
        <f t="shared" si="86"/>
        <v>-0.98961937716262971</v>
      </c>
      <c r="G617" s="142">
        <v>1952</v>
      </c>
      <c r="H617" s="143">
        <f t="shared" si="86"/>
        <v>324.33333333333331</v>
      </c>
      <c r="I617" s="142">
        <v>2184</v>
      </c>
      <c r="J617" s="143">
        <f t="shared" si="86"/>
        <v>0.11885245901639352</v>
      </c>
      <c r="K617" s="142">
        <v>2083</v>
      </c>
      <c r="L617" s="143">
        <f t="shared" si="87"/>
        <v>-4.6245421245421192E-2</v>
      </c>
      <c r="M617" s="143">
        <f t="shared" si="88"/>
        <v>2.6038062283737022</v>
      </c>
    </row>
    <row r="618" spans="2:14" x14ac:dyDescent="0.25">
      <c r="B618" s="141" t="s">
        <v>149</v>
      </c>
      <c r="C618" s="142">
        <v>840</v>
      </c>
      <c r="D618" s="143">
        <v>-0.20754716981132071</v>
      </c>
      <c r="E618" s="142">
        <v>5</v>
      </c>
      <c r="F618" s="143">
        <f t="shared" si="86"/>
        <v>-0.99404761904761907</v>
      </c>
      <c r="G618" s="142">
        <v>1470</v>
      </c>
      <c r="H618" s="143">
        <f t="shared" si="86"/>
        <v>293</v>
      </c>
      <c r="I618" s="142">
        <v>2029</v>
      </c>
      <c r="J618" s="143">
        <f t="shared" si="86"/>
        <v>0.38027210884353746</v>
      </c>
      <c r="K618" s="142"/>
      <c r="L618" s="143"/>
      <c r="M618" s="143"/>
    </row>
    <row r="619" spans="2:14" x14ac:dyDescent="0.25">
      <c r="B619" s="141" t="s">
        <v>151</v>
      </c>
      <c r="C619" s="142">
        <v>1043</v>
      </c>
      <c r="D619" s="143">
        <v>-0.11006825938566556</v>
      </c>
      <c r="E619" s="142">
        <v>290</v>
      </c>
      <c r="F619" s="143">
        <f t="shared" si="86"/>
        <v>-0.72195589645254077</v>
      </c>
      <c r="G619" s="142">
        <v>1990</v>
      </c>
      <c r="H619" s="143">
        <f t="shared" si="86"/>
        <v>5.8620689655172411</v>
      </c>
      <c r="I619" s="142">
        <v>2567</v>
      </c>
      <c r="J619" s="143">
        <f t="shared" si="86"/>
        <v>0.28994974874371859</v>
      </c>
      <c r="K619" s="142"/>
      <c r="L619" s="143"/>
      <c r="M619" s="143"/>
    </row>
    <row r="620" spans="2:14" x14ac:dyDescent="0.25">
      <c r="B620" s="141" t="s">
        <v>153</v>
      </c>
      <c r="C620" s="142">
        <v>1049</v>
      </c>
      <c r="D620" s="143">
        <v>-9.8022355975924347E-2</v>
      </c>
      <c r="E620" s="142">
        <v>551</v>
      </c>
      <c r="F620" s="143">
        <f t="shared" si="86"/>
        <v>-0.47473784556720688</v>
      </c>
      <c r="G620" s="142">
        <v>1447</v>
      </c>
      <c r="H620" s="143">
        <f t="shared" si="86"/>
        <v>1.6261343012704175</v>
      </c>
      <c r="I620" s="142">
        <v>2451</v>
      </c>
      <c r="J620" s="143">
        <f t="shared" si="86"/>
        <v>0.69384934346924676</v>
      </c>
      <c r="K620" s="142"/>
      <c r="L620" s="143"/>
      <c r="M620" s="143"/>
    </row>
    <row r="621" spans="2:14" x14ac:dyDescent="0.25">
      <c r="B621" s="141" t="s">
        <v>155</v>
      </c>
      <c r="C621" s="142">
        <v>1042</v>
      </c>
      <c r="D621" s="143">
        <v>3.3730158730158832E-2</v>
      </c>
      <c r="E621" s="142">
        <v>360</v>
      </c>
      <c r="F621" s="143">
        <f t="shared" si="86"/>
        <v>-0.65451055662188096</v>
      </c>
      <c r="G621" s="142">
        <v>1580</v>
      </c>
      <c r="H621" s="143">
        <f t="shared" si="86"/>
        <v>3.3888888888888893</v>
      </c>
      <c r="I621" s="142">
        <v>2391</v>
      </c>
      <c r="J621" s="143">
        <f t="shared" si="86"/>
        <v>0.5132911392405064</v>
      </c>
      <c r="K621" s="142"/>
      <c r="L621" s="143"/>
      <c r="M621" s="143"/>
    </row>
    <row r="622" spans="2:14" x14ac:dyDescent="0.25">
      <c r="B622" s="141" t="s">
        <v>157</v>
      </c>
      <c r="C622" s="142">
        <v>1351</v>
      </c>
      <c r="D622" s="143">
        <v>0.40729166666666661</v>
      </c>
      <c r="E622" s="142">
        <v>1101</v>
      </c>
      <c r="F622" s="143">
        <f t="shared" si="86"/>
        <v>-0.18504811250925246</v>
      </c>
      <c r="G622" s="142">
        <v>2191</v>
      </c>
      <c r="H622" s="143">
        <f t="shared" si="86"/>
        <v>0.99000908265213439</v>
      </c>
      <c r="I622" s="142">
        <v>2778</v>
      </c>
      <c r="J622" s="143">
        <f t="shared" si="86"/>
        <v>0.26791419443176623</v>
      </c>
      <c r="K622" s="142"/>
      <c r="L622" s="143"/>
      <c r="M622" s="143"/>
    </row>
    <row r="623" spans="2:14" x14ac:dyDescent="0.25">
      <c r="B623" s="141" t="s">
        <v>159</v>
      </c>
      <c r="C623" s="142">
        <v>988</v>
      </c>
      <c r="D623" s="143">
        <v>0.19902912621359214</v>
      </c>
      <c r="E623" s="142">
        <v>1032</v>
      </c>
      <c r="F623" s="143">
        <f t="shared" si="86"/>
        <v>4.4534412955465674E-2</v>
      </c>
      <c r="G623" s="142">
        <v>2133</v>
      </c>
      <c r="H623" s="143">
        <f t="shared" si="86"/>
        <v>1.066860465116279</v>
      </c>
      <c r="I623" s="142">
        <v>2189</v>
      </c>
      <c r="J623" s="143">
        <f t="shared" si="86"/>
        <v>2.6254102203469243E-2</v>
      </c>
      <c r="K623" s="142"/>
      <c r="L623" s="143"/>
      <c r="M623" s="143"/>
    </row>
    <row r="624" spans="2:14" x14ac:dyDescent="0.25">
      <c r="B624" s="141" t="s">
        <v>161</v>
      </c>
      <c r="C624" s="142">
        <v>1005</v>
      </c>
      <c r="D624" s="143">
        <v>0.39004149377593356</v>
      </c>
      <c r="E624" s="142">
        <v>823</v>
      </c>
      <c r="F624" s="143">
        <f t="shared" si="86"/>
        <v>-0.1810945273631841</v>
      </c>
      <c r="G624" s="142">
        <v>2333</v>
      </c>
      <c r="H624" s="143">
        <f t="shared" si="86"/>
        <v>1.8347509113001217</v>
      </c>
      <c r="I624" s="142">
        <v>1993</v>
      </c>
      <c r="J624" s="143">
        <f t="shared" si="86"/>
        <v>-0.1457351050150022</v>
      </c>
      <c r="K624" s="142"/>
      <c r="L624" s="143"/>
      <c r="M624" s="143"/>
    </row>
    <row r="625" spans="2:14" ht="15.75" x14ac:dyDescent="0.25">
      <c r="B625" s="144" t="s">
        <v>121</v>
      </c>
      <c r="C625" s="145">
        <v>10674</v>
      </c>
      <c r="D625" s="146">
        <v>8.3434835566382537E-2</v>
      </c>
      <c r="E625" s="145">
        <v>6155</v>
      </c>
      <c r="F625" s="146">
        <f t="shared" si="86"/>
        <v>-0.42336518643432641</v>
      </c>
      <c r="G625" s="145">
        <v>20489</v>
      </c>
      <c r="H625" s="146">
        <f t="shared" si="86"/>
        <v>2.3288383428107231</v>
      </c>
      <c r="I625" s="145">
        <v>27620</v>
      </c>
      <c r="J625" s="146">
        <f t="shared" si="86"/>
        <v>0.34804041192835178</v>
      </c>
      <c r="K625" s="145">
        <v>11395</v>
      </c>
      <c r="L625" s="146">
        <v>1.5416146854393187E-2</v>
      </c>
      <c r="M625" s="146">
        <v>2.3954112038140645</v>
      </c>
    </row>
    <row r="626" spans="2:14" ht="6" customHeight="1" x14ac:dyDescent="0.25"/>
    <row r="627" spans="2:14" x14ac:dyDescent="0.25">
      <c r="B627" s="49" t="s">
        <v>108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49"/>
      <c r="E628" s="149"/>
      <c r="G628" s="149"/>
      <c r="I628" s="149"/>
      <c r="K628" s="149"/>
    </row>
    <row r="630" spans="2:14" ht="48.75" customHeight="1" thickBot="1" x14ac:dyDescent="0.3">
      <c r="B630" s="307" t="s">
        <v>242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1" t="s">
        <v>213</v>
      </c>
    </row>
    <row r="631" spans="2:14" ht="10.5" customHeight="1" thickBot="1" x14ac:dyDescent="0.3">
      <c r="B631" s="134"/>
      <c r="C631" s="135"/>
      <c r="D631" s="134"/>
      <c r="E631" s="134"/>
      <c r="F631" s="134"/>
      <c r="G631" s="134"/>
      <c r="H631" s="134"/>
      <c r="I631" s="134"/>
      <c r="J631" s="134"/>
      <c r="K631" s="4"/>
      <c r="L631" s="4"/>
      <c r="N631" s="1" t="s">
        <v>214</v>
      </c>
    </row>
    <row r="632" spans="2:14" ht="22.5" thickTop="1" thickBot="1" x14ac:dyDescent="0.3">
      <c r="B632" s="150" t="s">
        <v>243</v>
      </c>
      <c r="C632" s="317" t="s">
        <v>244</v>
      </c>
      <c r="D632" s="318"/>
      <c r="E632" s="318"/>
      <c r="F632" s="318"/>
      <c r="G632" s="318"/>
      <c r="H632" s="318"/>
      <c r="I632" s="318"/>
      <c r="J632" s="318"/>
      <c r="K632" s="318"/>
      <c r="L632" s="318"/>
      <c r="M632" s="319"/>
    </row>
    <row r="633" spans="2:14" ht="22.5" thickTop="1" thickBot="1" x14ac:dyDescent="0.3">
      <c r="B633" s="13"/>
      <c r="C633" s="320">
        <f>2019</f>
        <v>2019</v>
      </c>
      <c r="D633" s="321"/>
      <c r="E633" s="322">
        <v>2020</v>
      </c>
      <c r="F633" s="321"/>
      <c r="G633" s="322">
        <v>2021</v>
      </c>
      <c r="H633" s="321"/>
      <c r="I633" s="322">
        <v>2022</v>
      </c>
      <c r="J633" s="321"/>
      <c r="K633" s="322">
        <v>2023</v>
      </c>
      <c r="L633" s="323"/>
      <c r="M633" s="324"/>
    </row>
    <row r="634" spans="2:14" ht="16.5" thickTop="1" thickBot="1" x14ac:dyDescent="0.3">
      <c r="B634" s="16"/>
      <c r="C634" s="137" t="s">
        <v>135</v>
      </c>
      <c r="D634" s="138" t="str">
        <f>CONCATENATE("var ",RIGHT(2019,2),"/",RIGHT(2018,2))</f>
        <v>var 19/18</v>
      </c>
      <c r="E634" s="139" t="s">
        <v>135</v>
      </c>
      <c r="F634" s="138" t="str">
        <f>CONCATENATE("var ",RIGHT(E633,2),"/",RIGHT(E633-1,2))</f>
        <v>var 20/19</v>
      </c>
      <c r="G634" s="139" t="s">
        <v>135</v>
      </c>
      <c r="H634" s="138" t="str">
        <f>CONCATENATE("var ",RIGHT(G633,2),"/",RIGHT(G633-1,2))</f>
        <v>var 21/20</v>
      </c>
      <c r="I634" s="139" t="s">
        <v>135</v>
      </c>
      <c r="J634" s="138" t="str">
        <f>CONCATENATE("var ",RIGHT(I633,2),"/",RIGHT(I633-1,2))</f>
        <v>var 22/21</v>
      </c>
      <c r="K634" s="139" t="s">
        <v>135</v>
      </c>
      <c r="L634" s="138" t="str">
        <f>CONCATENATE("var ",RIGHT(K633,2),"/",RIGHT(K633-1,2))</f>
        <v>var 23/22</v>
      </c>
      <c r="M634" s="138" t="str">
        <f>CONCATENATE("var ",RIGHT(K633,2),"/",RIGHT(2019,2))</f>
        <v>var 23/19</v>
      </c>
    </row>
    <row r="635" spans="2:14" x14ac:dyDescent="0.25">
      <c r="B635" s="141" t="s">
        <v>139</v>
      </c>
      <c r="C635" s="142">
        <v>674</v>
      </c>
      <c r="D635" s="143">
        <v>-3.8516405135520682E-2</v>
      </c>
      <c r="E635" s="142">
        <v>1076</v>
      </c>
      <c r="F635" s="143">
        <f t="shared" ref="F635:J647" si="89">IFERROR(E635/C635-1,"-")</f>
        <v>0.59643916913946593</v>
      </c>
      <c r="G635" s="142">
        <v>292</v>
      </c>
      <c r="H635" s="143">
        <f t="shared" si="89"/>
        <v>-0.72862453531598514</v>
      </c>
      <c r="I635" s="142">
        <v>1451</v>
      </c>
      <c r="J635" s="143">
        <f t="shared" si="89"/>
        <v>3.9691780821917808</v>
      </c>
      <c r="K635" s="142">
        <v>2082</v>
      </c>
      <c r="L635" s="143">
        <f t="shared" ref="L635:L639" si="90">IFERROR(K635/I635-1,"-")</f>
        <v>0.43487250172294978</v>
      </c>
      <c r="M635" s="143">
        <f>K635/C635-1</f>
        <v>2.0890207715133533</v>
      </c>
    </row>
    <row r="636" spans="2:14" x14ac:dyDescent="0.25">
      <c r="B636" s="141" t="s">
        <v>141</v>
      </c>
      <c r="C636" s="142">
        <v>730</v>
      </c>
      <c r="D636" s="143">
        <v>0.21464226289517474</v>
      </c>
      <c r="E636" s="142">
        <v>953</v>
      </c>
      <c r="F636" s="143">
        <f t="shared" si="89"/>
        <v>0.30547945205479454</v>
      </c>
      <c r="G636" s="142">
        <v>202</v>
      </c>
      <c r="H636" s="143">
        <f t="shared" si="89"/>
        <v>-0.7880377754459601</v>
      </c>
      <c r="I636" s="142">
        <v>1625</v>
      </c>
      <c r="J636" s="143">
        <f t="shared" si="89"/>
        <v>7.0445544554455441</v>
      </c>
      <c r="K636" s="142">
        <v>2256</v>
      </c>
      <c r="L636" s="143">
        <f t="shared" si="90"/>
        <v>0.38830769230769224</v>
      </c>
      <c r="M636" s="143">
        <f>IFERROR(K636/C636-1,"-")</f>
        <v>2.0904109589041098</v>
      </c>
    </row>
    <row r="637" spans="2:14" x14ac:dyDescent="0.25">
      <c r="B637" s="141" t="s">
        <v>143</v>
      </c>
      <c r="C637" s="142">
        <v>821</v>
      </c>
      <c r="D637" s="143">
        <v>0.26502311248073962</v>
      </c>
      <c r="E637" s="142">
        <v>337</v>
      </c>
      <c r="F637" s="143">
        <f t="shared" si="89"/>
        <v>-0.58952496954933009</v>
      </c>
      <c r="G637" s="142">
        <v>207</v>
      </c>
      <c r="H637" s="143">
        <f t="shared" si="89"/>
        <v>-0.3857566765578635</v>
      </c>
      <c r="I637" s="142">
        <v>1662</v>
      </c>
      <c r="J637" s="143">
        <f t="shared" si="89"/>
        <v>7.0289855072463769</v>
      </c>
      <c r="K637" s="142">
        <v>1904</v>
      </c>
      <c r="L637" s="143">
        <f t="shared" si="90"/>
        <v>0.14560770156438019</v>
      </c>
      <c r="M637" s="143">
        <f t="shared" ref="M637:M639" si="91">IFERROR(K637/C637-1,"-")</f>
        <v>1.3191230207064555</v>
      </c>
    </row>
    <row r="638" spans="2:14" x14ac:dyDescent="0.25">
      <c r="B638" s="141" t="s">
        <v>145</v>
      </c>
      <c r="C638" s="142">
        <v>1282</v>
      </c>
      <c r="D638" s="143">
        <v>0.45516458569807039</v>
      </c>
      <c r="E638" s="142">
        <v>0</v>
      </c>
      <c r="F638" s="143">
        <f t="shared" si="89"/>
        <v>-1</v>
      </c>
      <c r="G638" s="142">
        <v>518</v>
      </c>
      <c r="H638" s="143" t="str">
        <f t="shared" si="89"/>
        <v>-</v>
      </c>
      <c r="I638" s="142">
        <v>2647</v>
      </c>
      <c r="J638" s="143">
        <f t="shared" si="89"/>
        <v>4.1100386100386102</v>
      </c>
      <c r="K638" s="142">
        <v>3282</v>
      </c>
      <c r="L638" s="143">
        <f t="shared" si="90"/>
        <v>0.23989421987155279</v>
      </c>
      <c r="M638" s="143">
        <f t="shared" si="91"/>
        <v>1.5600624024960998</v>
      </c>
    </row>
    <row r="639" spans="2:14" x14ac:dyDescent="0.25">
      <c r="B639" s="141" t="s">
        <v>147</v>
      </c>
      <c r="C639" s="142">
        <v>1368</v>
      </c>
      <c r="D639" s="143">
        <v>2.2421524663677195E-2</v>
      </c>
      <c r="E639" s="142">
        <v>1</v>
      </c>
      <c r="F639" s="143">
        <f t="shared" si="89"/>
        <v>-0.9992690058479532</v>
      </c>
      <c r="G639" s="142">
        <v>592</v>
      </c>
      <c r="H639" s="143">
        <f t="shared" si="89"/>
        <v>591</v>
      </c>
      <c r="I639" s="142">
        <v>2712</v>
      </c>
      <c r="J639" s="143">
        <f t="shared" si="89"/>
        <v>3.5810810810810807</v>
      </c>
      <c r="K639" s="142">
        <v>3136</v>
      </c>
      <c r="L639" s="143">
        <f t="shared" si="90"/>
        <v>0.15634218289085555</v>
      </c>
      <c r="M639" s="143">
        <f t="shared" si="91"/>
        <v>1.2923976608187133</v>
      </c>
    </row>
    <row r="640" spans="2:14" x14ac:dyDescent="0.25">
      <c r="B640" s="141" t="s">
        <v>149</v>
      </c>
      <c r="C640" s="142">
        <v>2020</v>
      </c>
      <c r="D640" s="143">
        <v>-6.481481481481477E-2</v>
      </c>
      <c r="E640" s="142">
        <v>19</v>
      </c>
      <c r="F640" s="143">
        <f t="shared" si="89"/>
        <v>-0.99059405940594059</v>
      </c>
      <c r="G640" s="142">
        <v>1158</v>
      </c>
      <c r="H640" s="143">
        <f t="shared" si="89"/>
        <v>59.94736842105263</v>
      </c>
      <c r="I640" s="142">
        <v>3163</v>
      </c>
      <c r="J640" s="143">
        <f t="shared" si="89"/>
        <v>1.7314335060449051</v>
      </c>
      <c r="K640" s="142"/>
      <c r="L640" s="143"/>
      <c r="M640" s="143"/>
    </row>
    <row r="641" spans="2:14" x14ac:dyDescent="0.25">
      <c r="B641" s="141" t="s">
        <v>151</v>
      </c>
      <c r="C641" s="142">
        <v>2495</v>
      </c>
      <c r="D641" s="143">
        <v>0.38611111111111107</v>
      </c>
      <c r="E641" s="142">
        <v>879</v>
      </c>
      <c r="F641" s="143">
        <f t="shared" si="89"/>
        <v>-0.64769539078156313</v>
      </c>
      <c r="G641" s="142">
        <v>2192</v>
      </c>
      <c r="H641" s="143">
        <f t="shared" si="89"/>
        <v>1.4937428896473266</v>
      </c>
      <c r="I641" s="142">
        <v>3094</v>
      </c>
      <c r="J641" s="143">
        <f t="shared" si="89"/>
        <v>0.41149635036496357</v>
      </c>
      <c r="K641" s="142"/>
      <c r="L641" s="143"/>
      <c r="M641" s="143"/>
    </row>
    <row r="642" spans="2:14" x14ac:dyDescent="0.25">
      <c r="B642" s="141" t="s">
        <v>153</v>
      </c>
      <c r="C642" s="142">
        <v>2263</v>
      </c>
      <c r="D642" s="143">
        <v>0.1202970297029704</v>
      </c>
      <c r="E642" s="142">
        <v>1409</v>
      </c>
      <c r="F642" s="143">
        <f t="shared" si="89"/>
        <v>-0.37737516570923557</v>
      </c>
      <c r="G642" s="142">
        <v>2134</v>
      </c>
      <c r="H642" s="143">
        <f t="shared" si="89"/>
        <v>0.51454932576295254</v>
      </c>
      <c r="I642" s="142">
        <v>3343</v>
      </c>
      <c r="J642" s="143">
        <f t="shared" si="89"/>
        <v>0.5665417057169635</v>
      </c>
      <c r="K642" s="142"/>
      <c r="L642" s="143"/>
      <c r="M642" s="143"/>
    </row>
    <row r="643" spans="2:14" x14ac:dyDescent="0.25">
      <c r="B643" s="141" t="s">
        <v>155</v>
      </c>
      <c r="C643" s="142">
        <v>2136</v>
      </c>
      <c r="D643" s="143">
        <v>0.16276537833424065</v>
      </c>
      <c r="E643" s="142">
        <v>828</v>
      </c>
      <c r="F643" s="143">
        <f t="shared" si="89"/>
        <v>-0.61235955056179781</v>
      </c>
      <c r="G643" s="142">
        <v>1768</v>
      </c>
      <c r="H643" s="143">
        <f t="shared" si="89"/>
        <v>1.1352657004830919</v>
      </c>
      <c r="I643" s="142">
        <v>2472</v>
      </c>
      <c r="J643" s="143">
        <f t="shared" si="89"/>
        <v>0.3981900452488687</v>
      </c>
      <c r="K643" s="142"/>
      <c r="L643" s="143"/>
      <c r="M643" s="143"/>
    </row>
    <row r="644" spans="2:14" x14ac:dyDescent="0.25">
      <c r="B644" s="141" t="s">
        <v>157</v>
      </c>
      <c r="C644" s="142">
        <v>1369</v>
      </c>
      <c r="D644" s="143">
        <v>0.35948361469712009</v>
      </c>
      <c r="E644" s="142">
        <v>461</v>
      </c>
      <c r="F644" s="143">
        <f t="shared" si="89"/>
        <v>-0.66325785244704161</v>
      </c>
      <c r="G644" s="142">
        <v>1594</v>
      </c>
      <c r="H644" s="143">
        <f t="shared" si="89"/>
        <v>2.457700650759219</v>
      </c>
      <c r="I644" s="142">
        <v>2285</v>
      </c>
      <c r="J644" s="143">
        <f t="shared" si="89"/>
        <v>0.43350062735257211</v>
      </c>
      <c r="K644" s="142"/>
      <c r="L644" s="143"/>
      <c r="M644" s="143"/>
    </row>
    <row r="645" spans="2:14" x14ac:dyDescent="0.25">
      <c r="B645" s="141" t="s">
        <v>159</v>
      </c>
      <c r="C645" s="142">
        <v>804</v>
      </c>
      <c r="D645" s="143">
        <v>0.22748091603053444</v>
      </c>
      <c r="E645" s="142">
        <v>287</v>
      </c>
      <c r="F645" s="143">
        <f t="shared" si="89"/>
        <v>-0.64303482587064675</v>
      </c>
      <c r="G645" s="142">
        <v>1245</v>
      </c>
      <c r="H645" s="143">
        <f t="shared" si="89"/>
        <v>3.3379790940766547</v>
      </c>
      <c r="I645" s="142">
        <v>1790</v>
      </c>
      <c r="J645" s="143">
        <f t="shared" si="89"/>
        <v>0.43775100401606415</v>
      </c>
      <c r="K645" s="142"/>
      <c r="L645" s="143"/>
      <c r="M645" s="143"/>
    </row>
    <row r="646" spans="2:14" x14ac:dyDescent="0.25">
      <c r="B646" s="141" t="s">
        <v>161</v>
      </c>
      <c r="C646" s="142">
        <v>1197</v>
      </c>
      <c r="D646" s="143">
        <v>0.34645669291338588</v>
      </c>
      <c r="E646" s="142">
        <v>415</v>
      </c>
      <c r="F646" s="143">
        <f t="shared" si="89"/>
        <v>-0.65329991645781127</v>
      </c>
      <c r="G646" s="142">
        <v>1394</v>
      </c>
      <c r="H646" s="143">
        <f t="shared" si="89"/>
        <v>2.3590361445783135</v>
      </c>
      <c r="I646" s="142">
        <v>2020</v>
      </c>
      <c r="J646" s="143">
        <f t="shared" si="89"/>
        <v>0.44906743185078901</v>
      </c>
      <c r="K646" s="142"/>
      <c r="L646" s="143"/>
      <c r="M646" s="143"/>
    </row>
    <row r="647" spans="2:14" ht="15.75" x14ac:dyDescent="0.25">
      <c r="B647" s="144" t="s">
        <v>121</v>
      </c>
      <c r="C647" s="145">
        <v>17159</v>
      </c>
      <c r="D647" s="146">
        <v>0.18028614665015819</v>
      </c>
      <c r="E647" s="145">
        <v>6665</v>
      </c>
      <c r="F647" s="146">
        <f t="shared" si="89"/>
        <v>-0.61157410105484</v>
      </c>
      <c r="G647" s="145">
        <v>13296</v>
      </c>
      <c r="H647" s="146">
        <f t="shared" si="89"/>
        <v>0.99489872468117024</v>
      </c>
      <c r="I647" s="145">
        <v>28264</v>
      </c>
      <c r="J647" s="146">
        <f t="shared" si="89"/>
        <v>1.1257521058965101</v>
      </c>
      <c r="K647" s="145">
        <v>12660</v>
      </c>
      <c r="L647" s="146">
        <v>0.2538377735961177</v>
      </c>
      <c r="M647" s="146">
        <v>1.5969230769230771</v>
      </c>
    </row>
    <row r="648" spans="2:14" ht="6" customHeight="1" x14ac:dyDescent="0.25"/>
    <row r="649" spans="2:14" x14ac:dyDescent="0.25">
      <c r="B649" s="49" t="s">
        <v>108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49"/>
      <c r="E650" s="149"/>
      <c r="G650" s="149"/>
      <c r="I650" s="149"/>
      <c r="K650" s="149"/>
    </row>
    <row r="655" spans="2:14" ht="48.75" customHeight="1" thickBot="1" x14ac:dyDescent="0.3">
      <c r="B655" s="307" t="s">
        <v>245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1" t="s">
        <v>213</v>
      </c>
    </row>
    <row r="656" spans="2:14" ht="10.5" customHeight="1" thickBot="1" x14ac:dyDescent="0.3">
      <c r="B656" s="134"/>
      <c r="C656" s="135"/>
      <c r="D656" s="134"/>
      <c r="E656" s="134"/>
      <c r="F656" s="134"/>
      <c r="G656" s="134"/>
      <c r="H656" s="134"/>
      <c r="I656" s="134"/>
      <c r="J656" s="134"/>
      <c r="K656" s="4"/>
      <c r="L656" s="4"/>
      <c r="N656" s="1" t="s">
        <v>214</v>
      </c>
    </row>
    <row r="657" spans="2:13" ht="22.5" thickTop="1" thickBot="1" x14ac:dyDescent="0.3">
      <c r="B657" s="150" t="str">
        <f>C657</f>
        <v>Estados Unidos de América</v>
      </c>
      <c r="C657" s="317" t="s">
        <v>246</v>
      </c>
      <c r="D657" s="318"/>
      <c r="E657" s="318"/>
      <c r="F657" s="318"/>
      <c r="G657" s="318"/>
      <c r="H657" s="318"/>
      <c r="I657" s="318"/>
      <c r="J657" s="318"/>
      <c r="K657" s="318"/>
      <c r="L657" s="318"/>
      <c r="M657" s="319"/>
    </row>
    <row r="658" spans="2:13" ht="22.5" thickTop="1" thickBot="1" x14ac:dyDescent="0.3">
      <c r="B658" s="13"/>
      <c r="C658" s="320">
        <f>2019</f>
        <v>2019</v>
      </c>
      <c r="D658" s="321"/>
      <c r="E658" s="322">
        <v>2020</v>
      </c>
      <c r="F658" s="321"/>
      <c r="G658" s="322">
        <v>2021</v>
      </c>
      <c r="H658" s="321"/>
      <c r="I658" s="322">
        <v>2022</v>
      </c>
      <c r="J658" s="321"/>
      <c r="K658" s="322">
        <v>2023</v>
      </c>
      <c r="L658" s="323"/>
      <c r="M658" s="324"/>
    </row>
    <row r="659" spans="2:13" ht="16.5" thickTop="1" thickBot="1" x14ac:dyDescent="0.3">
      <c r="B659" s="16"/>
      <c r="C659" s="137" t="s">
        <v>135</v>
      </c>
      <c r="D659" s="138" t="str">
        <f>CONCATENATE("var ",RIGHT(2019,2),"/",RIGHT(2018,2))</f>
        <v>var 19/18</v>
      </c>
      <c r="E659" s="139" t="s">
        <v>135</v>
      </c>
      <c r="F659" s="138" t="str">
        <f>CONCATENATE("var ",RIGHT(E658,2),"/",RIGHT(E658-1,2))</f>
        <v>var 20/19</v>
      </c>
      <c r="G659" s="139" t="s">
        <v>135</v>
      </c>
      <c r="H659" s="138" t="str">
        <f>CONCATENATE("var ",RIGHT(G658,2),"/",RIGHT(G658-1,2))</f>
        <v>var 21/20</v>
      </c>
      <c r="I659" s="139" t="s">
        <v>135</v>
      </c>
      <c r="J659" s="138" t="str">
        <f>CONCATENATE("var ",RIGHT(I658,2),"/",RIGHT(I658-1,2))</f>
        <v>var 22/21</v>
      </c>
      <c r="K659" s="139" t="s">
        <v>135</v>
      </c>
      <c r="L659" s="138" t="str">
        <f>CONCATENATE("var ",RIGHT(K658,2),"/",RIGHT(K658-1,2))</f>
        <v>var 23/22</v>
      </c>
      <c r="M659" s="138" t="str">
        <f>CONCATENATE("var ",RIGHT(K658,2),"/",RIGHT(2019,2))</f>
        <v>var 23/19</v>
      </c>
    </row>
    <row r="660" spans="2:13" x14ac:dyDescent="0.25">
      <c r="B660" s="141" t="s">
        <v>139</v>
      </c>
      <c r="C660" s="142">
        <v>1336</v>
      </c>
      <c r="D660" s="143">
        <v>0.2784688995215312</v>
      </c>
      <c r="E660" s="142">
        <v>1372</v>
      </c>
      <c r="F660" s="143">
        <f t="shared" ref="F660:J672" si="92">IFERROR(E660/C660-1,"-")</f>
        <v>2.6946107784431073E-2</v>
      </c>
      <c r="G660" s="142">
        <v>181</v>
      </c>
      <c r="H660" s="143">
        <f t="shared" si="92"/>
        <v>-0.86807580174927113</v>
      </c>
      <c r="I660" s="142">
        <v>1057</v>
      </c>
      <c r="J660" s="143">
        <f t="shared" si="92"/>
        <v>4.8397790055248615</v>
      </c>
      <c r="K660" s="142">
        <v>2324</v>
      </c>
      <c r="L660" s="143">
        <f t="shared" ref="L660:L664" si="93">IFERROR(K660/I660-1,"-")</f>
        <v>1.1986754966887418</v>
      </c>
      <c r="M660" s="143">
        <f>K660/C660-1</f>
        <v>0.73952095808383222</v>
      </c>
    </row>
    <row r="661" spans="2:13" x14ac:dyDescent="0.25">
      <c r="B661" s="141" t="s">
        <v>141</v>
      </c>
      <c r="C661" s="142">
        <v>1340</v>
      </c>
      <c r="D661" s="143">
        <v>0.11573688592839293</v>
      </c>
      <c r="E661" s="142">
        <v>1501</v>
      </c>
      <c r="F661" s="143">
        <f t="shared" si="92"/>
        <v>0.12014925373134333</v>
      </c>
      <c r="G661" s="142">
        <v>180</v>
      </c>
      <c r="H661" s="143">
        <f t="shared" si="92"/>
        <v>-0.88007994670219858</v>
      </c>
      <c r="I661" s="142">
        <v>1321</v>
      </c>
      <c r="J661" s="143">
        <f t="shared" si="92"/>
        <v>6.3388888888888886</v>
      </c>
      <c r="K661" s="142">
        <v>2360</v>
      </c>
      <c r="L661" s="143">
        <f t="shared" si="93"/>
        <v>0.78652535957607883</v>
      </c>
      <c r="M661" s="143">
        <f>IFERROR(K661/C661-1,"-")</f>
        <v>0.76119402985074625</v>
      </c>
    </row>
    <row r="662" spans="2:13" x14ac:dyDescent="0.25">
      <c r="B662" s="141" t="s">
        <v>143</v>
      </c>
      <c r="C662" s="142">
        <v>1776</v>
      </c>
      <c r="D662" s="143">
        <v>-0.10528967254408061</v>
      </c>
      <c r="E662" s="142">
        <v>541</v>
      </c>
      <c r="F662" s="143">
        <f t="shared" si="92"/>
        <v>-0.69538288288288286</v>
      </c>
      <c r="G662" s="142">
        <v>185</v>
      </c>
      <c r="H662" s="143">
        <f t="shared" si="92"/>
        <v>-0.65804066543438078</v>
      </c>
      <c r="I662" s="142">
        <v>2502</v>
      </c>
      <c r="J662" s="143">
        <f t="shared" si="92"/>
        <v>12.524324324324324</v>
      </c>
      <c r="K662" s="142">
        <v>2872</v>
      </c>
      <c r="L662" s="143">
        <f t="shared" si="93"/>
        <v>0.14788169464428447</v>
      </c>
      <c r="M662" s="143">
        <f t="shared" ref="M662:M664" si="94">IFERROR(K662/C662-1,"-")</f>
        <v>0.61711711711711703</v>
      </c>
    </row>
    <row r="663" spans="2:13" x14ac:dyDescent="0.25">
      <c r="B663" s="141" t="s">
        <v>145</v>
      </c>
      <c r="C663" s="142">
        <v>1691</v>
      </c>
      <c r="D663" s="143">
        <v>0.13337801608579092</v>
      </c>
      <c r="E663" s="142">
        <v>0</v>
      </c>
      <c r="F663" s="143">
        <f t="shared" si="92"/>
        <v>-1</v>
      </c>
      <c r="G663" s="142">
        <v>266</v>
      </c>
      <c r="H663" s="143" t="str">
        <f t="shared" si="92"/>
        <v>-</v>
      </c>
      <c r="I663" s="142">
        <v>2880</v>
      </c>
      <c r="J663" s="143">
        <f t="shared" si="92"/>
        <v>9.8270676691729317</v>
      </c>
      <c r="K663" s="142">
        <v>3582</v>
      </c>
      <c r="L663" s="143">
        <f t="shared" si="93"/>
        <v>0.24374999999999991</v>
      </c>
      <c r="M663" s="143">
        <f t="shared" si="94"/>
        <v>1.1182732111176819</v>
      </c>
    </row>
    <row r="664" spans="2:13" x14ac:dyDescent="0.25">
      <c r="B664" s="141" t="s">
        <v>147</v>
      </c>
      <c r="C664" s="142">
        <v>1250</v>
      </c>
      <c r="D664" s="143">
        <v>-0.2711370262390671</v>
      </c>
      <c r="E664" s="142">
        <v>0</v>
      </c>
      <c r="F664" s="143">
        <f t="shared" si="92"/>
        <v>-1</v>
      </c>
      <c r="G664" s="142">
        <v>405</v>
      </c>
      <c r="H664" s="143" t="str">
        <f t="shared" si="92"/>
        <v>-</v>
      </c>
      <c r="I664" s="142">
        <v>1563</v>
      </c>
      <c r="J664" s="143">
        <f t="shared" si="92"/>
        <v>2.8592592592592592</v>
      </c>
      <c r="K664" s="142">
        <v>2767</v>
      </c>
      <c r="L664" s="143">
        <f t="shared" si="93"/>
        <v>0.77031349968010243</v>
      </c>
      <c r="M664" s="143">
        <f t="shared" si="94"/>
        <v>1.2136</v>
      </c>
    </row>
    <row r="665" spans="2:13" x14ac:dyDescent="0.25">
      <c r="B665" s="141" t="s">
        <v>149</v>
      </c>
      <c r="C665" s="142">
        <v>1566</v>
      </c>
      <c r="D665" s="143">
        <v>-0.15579514824797847</v>
      </c>
      <c r="E665" s="142">
        <v>12</v>
      </c>
      <c r="F665" s="143">
        <f t="shared" si="92"/>
        <v>-0.9923371647509579</v>
      </c>
      <c r="G665" s="142">
        <v>364</v>
      </c>
      <c r="H665" s="143">
        <f t="shared" si="92"/>
        <v>29.333333333333332</v>
      </c>
      <c r="I665" s="142">
        <v>3423</v>
      </c>
      <c r="J665" s="143">
        <f t="shared" si="92"/>
        <v>8.4038461538461533</v>
      </c>
      <c r="K665" s="142"/>
      <c r="L665" s="143"/>
      <c r="M665" s="143"/>
    </row>
    <row r="666" spans="2:13" x14ac:dyDescent="0.25">
      <c r="B666" s="141" t="s">
        <v>151</v>
      </c>
      <c r="C666" s="142">
        <v>1527</v>
      </c>
      <c r="D666" s="143">
        <v>0.21479713603818618</v>
      </c>
      <c r="E666" s="142">
        <v>189</v>
      </c>
      <c r="F666" s="143">
        <f t="shared" si="92"/>
        <v>-0.87622789783889976</v>
      </c>
      <c r="G666" s="142">
        <v>942</v>
      </c>
      <c r="H666" s="143">
        <f t="shared" si="92"/>
        <v>3.9841269841269842</v>
      </c>
      <c r="I666" s="142">
        <v>2471</v>
      </c>
      <c r="J666" s="143">
        <f t="shared" si="92"/>
        <v>1.6231422505307855</v>
      </c>
      <c r="K666" s="142"/>
      <c r="L666" s="143"/>
      <c r="M666" s="143"/>
    </row>
    <row r="667" spans="2:13" x14ac:dyDescent="0.25">
      <c r="B667" s="141" t="s">
        <v>153</v>
      </c>
      <c r="C667" s="142">
        <v>1264</v>
      </c>
      <c r="D667" s="143">
        <v>0.10974539069359079</v>
      </c>
      <c r="E667" s="142">
        <v>140</v>
      </c>
      <c r="F667" s="143">
        <f t="shared" si="92"/>
        <v>-0.88924050632911389</v>
      </c>
      <c r="G667" s="142">
        <v>830</v>
      </c>
      <c r="H667" s="143">
        <f t="shared" si="92"/>
        <v>4.9285714285714288</v>
      </c>
      <c r="I667" s="142">
        <v>1900</v>
      </c>
      <c r="J667" s="143">
        <f t="shared" si="92"/>
        <v>1.2891566265060241</v>
      </c>
      <c r="K667" s="142"/>
      <c r="L667" s="143"/>
      <c r="M667" s="143"/>
    </row>
    <row r="668" spans="2:13" x14ac:dyDescent="0.25">
      <c r="B668" s="141" t="s">
        <v>155</v>
      </c>
      <c r="C668" s="142">
        <v>1110</v>
      </c>
      <c r="D668" s="143">
        <v>-0.11412609736632084</v>
      </c>
      <c r="E668" s="142">
        <v>127</v>
      </c>
      <c r="F668" s="143">
        <f t="shared" si="92"/>
        <v>-0.88558558558558564</v>
      </c>
      <c r="G668" s="142">
        <v>817</v>
      </c>
      <c r="H668" s="143">
        <f t="shared" si="92"/>
        <v>5.4330708661417324</v>
      </c>
      <c r="I668" s="142">
        <v>2189</v>
      </c>
      <c r="J668" s="143">
        <f t="shared" si="92"/>
        <v>1.6793145654834762</v>
      </c>
      <c r="K668" s="142"/>
      <c r="L668" s="143"/>
      <c r="M668" s="143"/>
    </row>
    <row r="669" spans="2:13" x14ac:dyDescent="0.25">
      <c r="B669" s="141" t="s">
        <v>157</v>
      </c>
      <c r="C669" s="142">
        <v>1231</v>
      </c>
      <c r="D669" s="143">
        <v>-2.4564183835182218E-2</v>
      </c>
      <c r="E669" s="142">
        <v>149</v>
      </c>
      <c r="F669" s="143">
        <f t="shared" si="92"/>
        <v>-0.87896019496344435</v>
      </c>
      <c r="G669" s="142">
        <v>873</v>
      </c>
      <c r="H669" s="143">
        <f t="shared" si="92"/>
        <v>4.8590604026845634</v>
      </c>
      <c r="I669" s="142">
        <v>2144</v>
      </c>
      <c r="J669" s="143">
        <f t="shared" si="92"/>
        <v>1.4558991981672396</v>
      </c>
      <c r="K669" s="142"/>
      <c r="L669" s="143"/>
      <c r="M669" s="143"/>
    </row>
    <row r="670" spans="2:13" x14ac:dyDescent="0.25">
      <c r="B670" s="141" t="s">
        <v>159</v>
      </c>
      <c r="C670" s="142">
        <v>1324</v>
      </c>
      <c r="D670" s="143">
        <v>-0.11615487316421891</v>
      </c>
      <c r="E670" s="142">
        <v>114</v>
      </c>
      <c r="F670" s="143">
        <f t="shared" si="92"/>
        <v>-0.91389728096676737</v>
      </c>
      <c r="G670" s="142">
        <v>1038</v>
      </c>
      <c r="H670" s="143">
        <f t="shared" si="92"/>
        <v>8.1052631578947363</v>
      </c>
      <c r="I670" s="142">
        <v>2283</v>
      </c>
      <c r="J670" s="143">
        <f t="shared" si="92"/>
        <v>1.199421965317919</v>
      </c>
      <c r="K670" s="142"/>
      <c r="L670" s="143"/>
      <c r="M670" s="143"/>
    </row>
    <row r="671" spans="2:13" x14ac:dyDescent="0.25">
      <c r="B671" s="141" t="s">
        <v>161</v>
      </c>
      <c r="C671" s="142">
        <v>1622</v>
      </c>
      <c r="D671" s="143">
        <v>-5.4227405247813443E-2</v>
      </c>
      <c r="E671" s="142">
        <v>337</v>
      </c>
      <c r="F671" s="143">
        <f t="shared" si="92"/>
        <v>-0.79223181257706532</v>
      </c>
      <c r="G671" s="142">
        <v>1479</v>
      </c>
      <c r="H671" s="143">
        <f t="shared" si="92"/>
        <v>3.388724035608309</v>
      </c>
      <c r="I671" s="142">
        <v>2774</v>
      </c>
      <c r="J671" s="143">
        <f t="shared" si="92"/>
        <v>0.87559161595672741</v>
      </c>
      <c r="K671" s="142"/>
      <c r="L671" s="143"/>
      <c r="M671" s="143"/>
    </row>
    <row r="672" spans="2:13" ht="15.75" x14ac:dyDescent="0.25">
      <c r="B672" s="144" t="s">
        <v>121</v>
      </c>
      <c r="C672" s="145">
        <v>17037</v>
      </c>
      <c r="D672" s="146">
        <v>-2.1817764253315719E-2</v>
      </c>
      <c r="E672" s="145">
        <v>4482</v>
      </c>
      <c r="F672" s="146">
        <f t="shared" si="92"/>
        <v>-0.73692551505546744</v>
      </c>
      <c r="G672" s="145">
        <v>7560</v>
      </c>
      <c r="H672" s="146">
        <f t="shared" si="92"/>
        <v>0.68674698795180733</v>
      </c>
      <c r="I672" s="145">
        <v>26507</v>
      </c>
      <c r="J672" s="146">
        <f t="shared" si="92"/>
        <v>2.5062169312169313</v>
      </c>
      <c r="K672" s="145">
        <v>13905</v>
      </c>
      <c r="L672" s="146">
        <v>0.49147270191998293</v>
      </c>
      <c r="M672" s="146">
        <v>0.8808332206140943</v>
      </c>
    </row>
    <row r="673" spans="2:14" ht="6" customHeight="1" x14ac:dyDescent="0.25"/>
    <row r="674" spans="2:14" x14ac:dyDescent="0.25">
      <c r="B674" s="49" t="s">
        <v>108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9"/>
      <c r="E675" s="149"/>
      <c r="G675" s="149"/>
      <c r="I675" s="149"/>
      <c r="K675" s="149"/>
    </row>
    <row r="679" spans="2:14" ht="48.75" customHeight="1" thickBot="1" x14ac:dyDescent="0.3">
      <c r="B679" s="307" t="s">
        <v>247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1" t="s">
        <v>213</v>
      </c>
    </row>
    <row r="680" spans="2:14" ht="10.5" customHeight="1" thickBot="1" x14ac:dyDescent="0.3">
      <c r="B680" s="134"/>
      <c r="C680" s="135"/>
      <c r="D680" s="134"/>
      <c r="E680" s="134"/>
      <c r="F680" s="134"/>
      <c r="G680" s="134"/>
      <c r="H680" s="134"/>
      <c r="I680" s="134"/>
      <c r="J680" s="134"/>
      <c r="K680" s="4"/>
      <c r="L680" s="4"/>
      <c r="N680" s="1" t="s">
        <v>214</v>
      </c>
    </row>
    <row r="681" spans="2:14" ht="22.5" thickTop="1" thickBot="1" x14ac:dyDescent="0.3">
      <c r="B681" s="150" t="str">
        <f>C681</f>
        <v>Otros países o territorios del mundo (excluida España)</v>
      </c>
      <c r="C681" s="317" t="s">
        <v>248</v>
      </c>
      <c r="D681" s="318"/>
      <c r="E681" s="318"/>
      <c r="F681" s="318"/>
      <c r="G681" s="318"/>
      <c r="H681" s="318"/>
      <c r="I681" s="318"/>
      <c r="J681" s="318"/>
      <c r="K681" s="318"/>
      <c r="L681" s="318"/>
      <c r="M681" s="319"/>
    </row>
    <row r="682" spans="2:14" ht="22.5" thickTop="1" thickBot="1" x14ac:dyDescent="0.3">
      <c r="B682" s="13"/>
      <c r="C682" s="320">
        <f>2019</f>
        <v>2019</v>
      </c>
      <c r="D682" s="321"/>
      <c r="E682" s="322">
        <v>2020</v>
      </c>
      <c r="F682" s="321"/>
      <c r="G682" s="322">
        <v>2021</v>
      </c>
      <c r="H682" s="321"/>
      <c r="I682" s="322">
        <v>2022</v>
      </c>
      <c r="J682" s="321"/>
      <c r="K682" s="322">
        <v>2023</v>
      </c>
      <c r="L682" s="323"/>
      <c r="M682" s="324"/>
    </row>
    <row r="683" spans="2:14" ht="16.5" thickTop="1" thickBot="1" x14ac:dyDescent="0.3">
      <c r="B683" s="16"/>
      <c r="C683" s="137" t="s">
        <v>135</v>
      </c>
      <c r="D683" s="138" t="str">
        <f>CONCATENATE("var ",RIGHT(2019,2),"/",RIGHT(2018,2))</f>
        <v>var 19/18</v>
      </c>
      <c r="E683" s="139" t="s">
        <v>135</v>
      </c>
      <c r="F683" s="138" t="str">
        <f>CONCATENATE("var ",RIGHT(E682,2),"/",RIGHT(E682-1,2))</f>
        <v>var 20/19</v>
      </c>
      <c r="G683" s="139" t="s">
        <v>135</v>
      </c>
      <c r="H683" s="138" t="str">
        <f>CONCATENATE("var ",RIGHT(G682,2),"/",RIGHT(G682-1,2))</f>
        <v>var 21/20</v>
      </c>
      <c r="I683" s="139" t="s">
        <v>135</v>
      </c>
      <c r="J683" s="138" t="str">
        <f>CONCATENATE("var ",RIGHT(I682,2),"/",RIGHT(I682-1,2))</f>
        <v>var 22/21</v>
      </c>
      <c r="K683" s="139" t="s">
        <v>135</v>
      </c>
      <c r="L683" s="138" t="str">
        <f>CONCATENATE("var ",RIGHT(K682,2),"/",RIGHT(K682-1,2))</f>
        <v>var 23/22</v>
      </c>
      <c r="M683" s="138" t="str">
        <f>CONCATENATE("var ",RIGHT(K682,2),"/",RIGHT(2019,2))</f>
        <v>var 23/19</v>
      </c>
    </row>
    <row r="684" spans="2:14" x14ac:dyDescent="0.25">
      <c r="B684" s="141" t="s">
        <v>139</v>
      </c>
      <c r="C684" s="142">
        <v>110916</v>
      </c>
      <c r="D684" s="143">
        <v>7.5914249684741586E-2</v>
      </c>
      <c r="E684" s="142">
        <v>117052</v>
      </c>
      <c r="F684" s="143">
        <f t="shared" ref="F684:J696" si="95">IFERROR(E684/C684-1,"-")</f>
        <v>5.5321143928738881E-2</v>
      </c>
      <c r="G684" s="142">
        <v>17300</v>
      </c>
      <c r="H684" s="143">
        <f t="shared" si="95"/>
        <v>-0.85220243994122269</v>
      </c>
      <c r="I684" s="142">
        <v>96374</v>
      </c>
      <c r="J684" s="143">
        <f t="shared" si="95"/>
        <v>4.5707514450867048</v>
      </c>
      <c r="K684" s="142">
        <v>132462</v>
      </c>
      <c r="L684" s="143">
        <f t="shared" ref="L684:L688" si="96">IFERROR(K684/I684-1,"-")</f>
        <v>0.37445784132649895</v>
      </c>
      <c r="M684" s="143">
        <f>K684/C684-1</f>
        <v>0.19425511197663092</v>
      </c>
    </row>
    <row r="685" spans="2:14" x14ac:dyDescent="0.25">
      <c r="B685" s="141" t="s">
        <v>141</v>
      </c>
      <c r="C685" s="142">
        <v>102777</v>
      </c>
      <c r="D685" s="143">
        <v>3.1845790873952007E-2</v>
      </c>
      <c r="E685" s="142">
        <v>113655</v>
      </c>
      <c r="F685" s="143">
        <f t="shared" si="95"/>
        <v>0.10584080095741255</v>
      </c>
      <c r="G685" s="142">
        <v>21704</v>
      </c>
      <c r="H685" s="143">
        <f t="shared" si="95"/>
        <v>-0.80903611807663545</v>
      </c>
      <c r="I685" s="142">
        <v>110132</v>
      </c>
      <c r="J685" s="143">
        <f t="shared" si="95"/>
        <v>4.0742720235901215</v>
      </c>
      <c r="K685" s="142">
        <v>130143</v>
      </c>
      <c r="L685" s="143">
        <f t="shared" si="96"/>
        <v>0.18170014164820403</v>
      </c>
      <c r="M685" s="143">
        <f>IFERROR(K685/C685-1,"-")</f>
        <v>0.26626579876820688</v>
      </c>
    </row>
    <row r="686" spans="2:14" x14ac:dyDescent="0.25">
      <c r="B686" s="141" t="s">
        <v>143</v>
      </c>
      <c r="C686" s="142">
        <v>115463</v>
      </c>
      <c r="D686" s="143">
        <v>9.5682292655152823E-2</v>
      </c>
      <c r="E686" s="142">
        <v>36627</v>
      </c>
      <c r="F686" s="143">
        <f t="shared" si="95"/>
        <v>-0.68278149710296798</v>
      </c>
      <c r="G686" s="142">
        <v>27480</v>
      </c>
      <c r="H686" s="143">
        <f t="shared" si="95"/>
        <v>-0.2497338029322631</v>
      </c>
      <c r="I686" s="142">
        <v>114550</v>
      </c>
      <c r="J686" s="143">
        <f t="shared" si="95"/>
        <v>3.1684861717612813</v>
      </c>
      <c r="K686" s="142">
        <v>123425</v>
      </c>
      <c r="L686" s="143">
        <f t="shared" si="96"/>
        <v>7.7477084242688843E-2</v>
      </c>
      <c r="M686" s="143">
        <f t="shared" ref="M686:M688" si="97">IFERROR(K686/C686-1,"-")</f>
        <v>6.8957155105964674E-2</v>
      </c>
    </row>
    <row r="687" spans="2:14" x14ac:dyDescent="0.25">
      <c r="B687" s="141" t="s">
        <v>145</v>
      </c>
      <c r="C687" s="142">
        <v>92722</v>
      </c>
      <c r="D687" s="143">
        <v>-3.9856685754522614E-2</v>
      </c>
      <c r="E687" s="142">
        <v>0</v>
      </c>
      <c r="F687" s="143">
        <f t="shared" si="95"/>
        <v>-1</v>
      </c>
      <c r="G687" s="142">
        <v>34706</v>
      </c>
      <c r="H687" s="143" t="str">
        <f t="shared" si="95"/>
        <v>-</v>
      </c>
      <c r="I687" s="142">
        <v>109812</v>
      </c>
      <c r="J687" s="143">
        <f t="shared" si="95"/>
        <v>2.164063850631015</v>
      </c>
      <c r="K687" s="142">
        <v>118811</v>
      </c>
      <c r="L687" s="143">
        <f t="shared" si="96"/>
        <v>8.1949149455432968E-2</v>
      </c>
      <c r="M687" s="143">
        <f t="shared" si="97"/>
        <v>0.28136796013890986</v>
      </c>
    </row>
    <row r="688" spans="2:14" x14ac:dyDescent="0.25">
      <c r="B688" s="141" t="s">
        <v>147</v>
      </c>
      <c r="C688" s="142">
        <v>82812</v>
      </c>
      <c r="D688" s="143">
        <v>-1.3191291602616784E-2</v>
      </c>
      <c r="E688" s="142">
        <v>295</v>
      </c>
      <c r="F688" s="143">
        <f t="shared" si="95"/>
        <v>-0.99643771434091677</v>
      </c>
      <c r="G688" s="142">
        <v>34064</v>
      </c>
      <c r="H688" s="143">
        <f t="shared" si="95"/>
        <v>114.47118644067797</v>
      </c>
      <c r="I688" s="142">
        <v>85167</v>
      </c>
      <c r="J688" s="143">
        <f t="shared" si="95"/>
        <v>1.500205495537811</v>
      </c>
      <c r="K688" s="142">
        <v>90578</v>
      </c>
      <c r="L688" s="143">
        <f t="shared" si="96"/>
        <v>6.3533997909988704E-2</v>
      </c>
      <c r="M688" s="143">
        <f t="shared" si="97"/>
        <v>9.3778679418441868E-2</v>
      </c>
    </row>
    <row r="689" spans="2:13" x14ac:dyDescent="0.25">
      <c r="B689" s="141" t="s">
        <v>149</v>
      </c>
      <c r="C689" s="142">
        <v>89572</v>
      </c>
      <c r="D689" s="143">
        <v>-1.7667767017974789E-2</v>
      </c>
      <c r="E689" s="142">
        <v>876</v>
      </c>
      <c r="F689" s="143">
        <f t="shared" si="95"/>
        <v>-0.99022015808511588</v>
      </c>
      <c r="G689" s="142">
        <v>37026</v>
      </c>
      <c r="H689" s="143">
        <f t="shared" si="95"/>
        <v>41.267123287671232</v>
      </c>
      <c r="I689" s="142">
        <v>90243</v>
      </c>
      <c r="J689" s="143">
        <f t="shared" si="95"/>
        <v>1.4372873116188623</v>
      </c>
      <c r="K689" s="142"/>
      <c r="L689" s="143"/>
      <c r="M689" s="143"/>
    </row>
    <row r="690" spans="2:13" x14ac:dyDescent="0.25">
      <c r="B690" s="141" t="s">
        <v>151</v>
      </c>
      <c r="C690" s="142">
        <v>97640</v>
      </c>
      <c r="D690" s="143">
        <v>-1.0970088024067293E-2</v>
      </c>
      <c r="E690" s="142">
        <v>21212</v>
      </c>
      <c r="F690" s="143">
        <f t="shared" si="95"/>
        <v>-0.78275297009422373</v>
      </c>
      <c r="G690" s="142">
        <v>62858</v>
      </c>
      <c r="H690" s="143">
        <f t="shared" si="95"/>
        <v>1.9633226475579861</v>
      </c>
      <c r="I690" s="142">
        <v>101875</v>
      </c>
      <c r="J690" s="143">
        <f t="shared" si="95"/>
        <v>0.62071653568360441</v>
      </c>
      <c r="K690" s="142"/>
      <c r="L690" s="143"/>
      <c r="M690" s="143"/>
    </row>
    <row r="691" spans="2:13" x14ac:dyDescent="0.25">
      <c r="B691" s="141" t="s">
        <v>153</v>
      </c>
      <c r="C691" s="142">
        <v>98059</v>
      </c>
      <c r="D691" s="143">
        <v>-2.9503167062549518E-2</v>
      </c>
      <c r="E691" s="142">
        <v>30653</v>
      </c>
      <c r="F691" s="143">
        <f t="shared" si="95"/>
        <v>-0.68740248217909627</v>
      </c>
      <c r="G691" s="142">
        <v>69312</v>
      </c>
      <c r="H691" s="143">
        <f t="shared" si="95"/>
        <v>1.2611816135451668</v>
      </c>
      <c r="I691" s="142">
        <v>99653</v>
      </c>
      <c r="J691" s="143">
        <f t="shared" si="95"/>
        <v>0.4377452677746998</v>
      </c>
      <c r="K691" s="142"/>
      <c r="L691" s="143"/>
      <c r="M691" s="143"/>
    </row>
    <row r="692" spans="2:13" x14ac:dyDescent="0.25">
      <c r="B692" s="141" t="s">
        <v>155</v>
      </c>
      <c r="C692" s="142">
        <v>91292</v>
      </c>
      <c r="D692" s="143">
        <v>-2.3761148063391579E-2</v>
      </c>
      <c r="E692" s="142">
        <v>19402</v>
      </c>
      <c r="F692" s="143">
        <f t="shared" si="95"/>
        <v>-0.78747316303728698</v>
      </c>
      <c r="G692" s="142">
        <v>67269</v>
      </c>
      <c r="H692" s="143">
        <f t="shared" si="95"/>
        <v>2.4671167920832904</v>
      </c>
      <c r="I692" s="142">
        <v>90145</v>
      </c>
      <c r="J692" s="143">
        <f t="shared" si="95"/>
        <v>0.34006749022580984</v>
      </c>
      <c r="K692" s="142"/>
      <c r="L692" s="143"/>
      <c r="M692" s="143"/>
    </row>
    <row r="693" spans="2:13" x14ac:dyDescent="0.25">
      <c r="B693" s="141" t="s">
        <v>157</v>
      </c>
      <c r="C693" s="142">
        <v>110231</v>
      </c>
      <c r="D693" s="143">
        <v>2.5252055508017346E-2</v>
      </c>
      <c r="E693" s="142">
        <v>19325</v>
      </c>
      <c r="F693" s="143">
        <f t="shared" si="95"/>
        <v>-0.82468634050312528</v>
      </c>
      <c r="G693" s="142">
        <v>86806</v>
      </c>
      <c r="H693" s="143">
        <f t="shared" si="95"/>
        <v>3.4919016817593791</v>
      </c>
      <c r="I693" s="142">
        <v>111013</v>
      </c>
      <c r="J693" s="143">
        <f t="shared" si="95"/>
        <v>0.27886321222035337</v>
      </c>
      <c r="K693" s="142"/>
      <c r="L693" s="143"/>
      <c r="M693" s="143"/>
    </row>
    <row r="694" spans="2:13" x14ac:dyDescent="0.25">
      <c r="B694" s="141" t="s">
        <v>159</v>
      </c>
      <c r="C694" s="142">
        <v>115457</v>
      </c>
      <c r="D694" s="143">
        <v>5.9209379558360808E-2</v>
      </c>
      <c r="E694" s="142">
        <v>15909</v>
      </c>
      <c r="F694" s="143">
        <f t="shared" si="95"/>
        <v>-0.86220844123786344</v>
      </c>
      <c r="G694" s="142">
        <v>93009</v>
      </c>
      <c r="H694" s="143">
        <f t="shared" si="95"/>
        <v>4.8463134075051855</v>
      </c>
      <c r="I694" s="142">
        <v>118152</v>
      </c>
      <c r="J694" s="143">
        <f t="shared" si="95"/>
        <v>0.27032867786988346</v>
      </c>
      <c r="K694" s="142"/>
      <c r="L694" s="143"/>
      <c r="M694" s="143"/>
    </row>
    <row r="695" spans="2:13" x14ac:dyDescent="0.25">
      <c r="B695" s="141" t="s">
        <v>161</v>
      </c>
      <c r="C695" s="142">
        <v>116213</v>
      </c>
      <c r="D695" s="143">
        <v>-1.0397329563840096E-2</v>
      </c>
      <c r="E695" s="142">
        <v>21371</v>
      </c>
      <c r="F695" s="143">
        <f t="shared" si="95"/>
        <v>-0.81610491081032244</v>
      </c>
      <c r="G695" s="142">
        <v>102635</v>
      </c>
      <c r="H695" s="143">
        <f t="shared" si="95"/>
        <v>3.8025361471152497</v>
      </c>
      <c r="I695" s="142">
        <v>130684</v>
      </c>
      <c r="J695" s="143">
        <f t="shared" si="95"/>
        <v>0.27328883908997903</v>
      </c>
      <c r="K695" s="142"/>
      <c r="L695" s="143"/>
      <c r="M695" s="143"/>
    </row>
    <row r="696" spans="2:13" ht="15.75" x14ac:dyDescent="0.25">
      <c r="B696" s="144" t="s">
        <v>121</v>
      </c>
      <c r="C696" s="145">
        <v>1223154</v>
      </c>
      <c r="D696" s="146">
        <v>1.3402066980508387E-2</v>
      </c>
      <c r="E696" s="145">
        <v>396558</v>
      </c>
      <c r="F696" s="146">
        <f t="shared" si="95"/>
        <v>-0.67579061998734424</v>
      </c>
      <c r="G696" s="145">
        <v>654169</v>
      </c>
      <c r="H696" s="146">
        <f t="shared" si="95"/>
        <v>0.64961745822805228</v>
      </c>
      <c r="I696" s="145">
        <v>1257800</v>
      </c>
      <c r="J696" s="146">
        <f t="shared" si="95"/>
        <v>0.9227447341589099</v>
      </c>
      <c r="K696" s="145">
        <v>595419</v>
      </c>
      <c r="L696" s="146">
        <v>0.15383452672783826</v>
      </c>
      <c r="M696" s="146">
        <v>0.17977174106877492</v>
      </c>
    </row>
    <row r="697" spans="2:13" ht="6" customHeight="1" x14ac:dyDescent="0.25"/>
    <row r="698" spans="2:13" x14ac:dyDescent="0.25">
      <c r="B698" s="49" t="s">
        <v>108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49"/>
      <c r="E699" s="149"/>
      <c r="G699" s="149"/>
      <c r="I699" s="149"/>
      <c r="K699" s="149"/>
    </row>
  </sheetData>
  <mergeCells count="222">
    <mergeCell ref="B4:M4"/>
    <mergeCell ref="Z4:AI4"/>
    <mergeCell ref="AK4:AT4"/>
    <mergeCell ref="C6:M6"/>
    <mergeCell ref="AA6:AI6"/>
    <mergeCell ref="AL6:AT6"/>
    <mergeCell ref="AR7:AT7"/>
    <mergeCell ref="B26:M26"/>
    <mergeCell ref="C28:M28"/>
    <mergeCell ref="AN7:AO7"/>
    <mergeCell ref="AP7:AQ7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C7:D7"/>
    <mergeCell ref="E7:F7"/>
    <mergeCell ref="G7:H7"/>
    <mergeCell ref="I7:J7"/>
    <mergeCell ref="K7:M7"/>
    <mergeCell ref="AA7:AB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53156-A7D6-43D8-AA82-BF46FCA4F785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07" t="s">
        <v>129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1" t="s">
        <v>130</v>
      </c>
    </row>
    <row r="5" spans="1:14" ht="10.5" customHeight="1" thickBot="1" x14ac:dyDescent="0.3">
      <c r="B5" s="134"/>
      <c r="C5" s="135"/>
      <c r="D5" s="134"/>
      <c r="E5" s="134"/>
      <c r="F5" s="134"/>
      <c r="G5" s="134"/>
      <c r="H5" s="134"/>
      <c r="I5" s="134"/>
      <c r="J5" s="134"/>
      <c r="K5" s="4"/>
      <c r="L5" s="4"/>
      <c r="N5" s="1" t="s">
        <v>132</v>
      </c>
    </row>
    <row r="6" spans="1:14" ht="22.5" thickTop="1" thickBot="1" x14ac:dyDescent="0.3">
      <c r="B6" s="136" t="s">
        <v>121</v>
      </c>
      <c r="C6" s="317" t="s">
        <v>134</v>
      </c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4" ht="22.5" thickTop="1" thickBot="1" x14ac:dyDescent="0.3">
      <c r="B7" s="13"/>
      <c r="C7" s="320">
        <f>2019</f>
        <v>2019</v>
      </c>
      <c r="D7" s="321"/>
      <c r="E7" s="322">
        <v>2020</v>
      </c>
      <c r="F7" s="321"/>
      <c r="G7" s="322">
        <v>2021</v>
      </c>
      <c r="H7" s="321"/>
      <c r="I7" s="322">
        <v>2022</v>
      </c>
      <c r="J7" s="321"/>
      <c r="K7" s="322">
        <v>2023</v>
      </c>
      <c r="L7" s="323"/>
      <c r="M7" s="324"/>
    </row>
    <row r="8" spans="1:14" ht="16.5" thickTop="1" thickBot="1" x14ac:dyDescent="0.3">
      <c r="B8" s="16"/>
      <c r="C8" s="137" t="s">
        <v>135</v>
      </c>
      <c r="D8" s="138" t="str">
        <f>CONCATENATE("var ",RIGHT(2019,2),"/",RIGHT(2018,2))</f>
        <v>var 19/18</v>
      </c>
      <c r="E8" s="139" t="s">
        <v>135</v>
      </c>
      <c r="F8" s="138" t="str">
        <f>CONCATENATE("var ",RIGHT(E7,2),"/",RIGHT(E7-1,2))</f>
        <v>var 20/19</v>
      </c>
      <c r="G8" s="139" t="s">
        <v>135</v>
      </c>
      <c r="H8" s="138" t="str">
        <f>CONCATENATE("var ",RIGHT(G7,2),"/",RIGHT(G7-1,2))</f>
        <v>var 21/20</v>
      </c>
      <c r="I8" s="139" t="s">
        <v>135</v>
      </c>
      <c r="J8" s="138" t="str">
        <f>CONCATENATE("var ",RIGHT(I7,2),"/",RIGHT(I7-1,2))</f>
        <v>var 22/21</v>
      </c>
      <c r="K8" s="139" t="s">
        <v>135</v>
      </c>
      <c r="L8" s="138" t="str">
        <f>CONCATENATE("var ",RIGHT(K7,2),"/",RIGHT(K7-1,2))</f>
        <v>var 23/22</v>
      </c>
      <c r="M8" s="138" t="str">
        <f>CONCATENATE("var ",RIGHT(K7,2),"/",RIGHT(2019,2))</f>
        <v>var 23/19</v>
      </c>
    </row>
    <row r="9" spans="1:14" x14ac:dyDescent="0.25">
      <c r="A9" s="1" t="s">
        <v>138</v>
      </c>
      <c r="B9" s="141" t="s">
        <v>139</v>
      </c>
      <c r="C9" s="142">
        <v>373317</v>
      </c>
      <c r="D9" s="143">
        <v>2.0449053674324036E-2</v>
      </c>
      <c r="E9" s="142">
        <v>386253</v>
      </c>
      <c r="F9" s="143">
        <f t="shared" ref="F9:F21" si="0">IFERROR(E9/C9-1,"-")</f>
        <v>3.4651516003825211E-2</v>
      </c>
      <c r="G9" s="142">
        <v>46362</v>
      </c>
      <c r="H9" s="143">
        <f t="shared" ref="H9:J21" si="1">IFERROR(G9/E9-1,"-")</f>
        <v>-0.87996986431173352</v>
      </c>
      <c r="I9" s="142">
        <v>273717</v>
      </c>
      <c r="J9" s="143">
        <f t="shared" si="1"/>
        <v>4.9039083732367024</v>
      </c>
      <c r="K9" s="142">
        <v>403637</v>
      </c>
      <c r="L9" s="143">
        <f t="shared" ref="L9:L13" si="2">IFERROR(K9/I9-1,"-")</f>
        <v>0.47465082548763871</v>
      </c>
      <c r="M9" s="143">
        <f>K9/C9-1</f>
        <v>8.1217838994741776E-2</v>
      </c>
    </row>
    <row r="10" spans="1:14" x14ac:dyDescent="0.25">
      <c r="A10" s="1" t="s">
        <v>140</v>
      </c>
      <c r="B10" s="141" t="s">
        <v>141</v>
      </c>
      <c r="C10" s="142">
        <v>364413</v>
      </c>
      <c r="D10" s="143">
        <v>-5.5994433301952418E-3</v>
      </c>
      <c r="E10" s="142">
        <v>404607</v>
      </c>
      <c r="F10" s="143">
        <f t="shared" si="0"/>
        <v>0.11029793119345355</v>
      </c>
      <c r="G10" s="142">
        <v>56791</v>
      </c>
      <c r="H10" s="143">
        <f t="shared" si="1"/>
        <v>-0.85963910658985143</v>
      </c>
      <c r="I10" s="142">
        <v>349079</v>
      </c>
      <c r="J10" s="143">
        <f t="shared" si="1"/>
        <v>5.1467309961085386</v>
      </c>
      <c r="K10" s="142">
        <v>411122</v>
      </c>
      <c r="L10" s="143">
        <f>IFERROR(K10/I10-1,"-")</f>
        <v>0.17773340705112606</v>
      </c>
      <c r="M10" s="143">
        <f>IFERROR(K10/C10-1,"-")</f>
        <v>0.12817599811203229</v>
      </c>
    </row>
    <row r="11" spans="1:14" x14ac:dyDescent="0.25">
      <c r="A11" s="1" t="s">
        <v>142</v>
      </c>
      <c r="B11" s="141" t="s">
        <v>143</v>
      </c>
      <c r="C11" s="142">
        <v>430515</v>
      </c>
      <c r="D11" s="143">
        <v>-1.563946908118119E-2</v>
      </c>
      <c r="E11" s="142">
        <v>156456</v>
      </c>
      <c r="F11" s="143">
        <f t="shared" si="0"/>
        <v>-0.63658409114664993</v>
      </c>
      <c r="G11" s="142">
        <v>74197</v>
      </c>
      <c r="H11" s="143">
        <f t="shared" si="1"/>
        <v>-0.52576443217262359</v>
      </c>
      <c r="I11" s="142">
        <v>393667</v>
      </c>
      <c r="J11" s="143">
        <f t="shared" si="1"/>
        <v>4.3056996913621841</v>
      </c>
      <c r="K11" s="142">
        <v>440377</v>
      </c>
      <c r="L11" s="143">
        <f t="shared" si="2"/>
        <v>0.11865358285048022</v>
      </c>
      <c r="M11" s="143">
        <f t="shared" ref="M11:M13" si="3">IFERROR(K11/C11-1,"-")</f>
        <v>2.290744805639755E-2</v>
      </c>
    </row>
    <row r="12" spans="1:14" x14ac:dyDescent="0.25">
      <c r="A12" s="1" t="s">
        <v>144</v>
      </c>
      <c r="B12" s="141" t="s">
        <v>145</v>
      </c>
      <c r="C12" s="142">
        <v>402943</v>
      </c>
      <c r="D12" s="143">
        <v>2.8795016149004926E-2</v>
      </c>
      <c r="E12" s="142">
        <v>0</v>
      </c>
      <c r="F12" s="143">
        <f t="shared" si="0"/>
        <v>-1</v>
      </c>
      <c r="G12" s="142">
        <v>86160</v>
      </c>
      <c r="H12" s="143" t="str">
        <f t="shared" si="1"/>
        <v>-</v>
      </c>
      <c r="I12" s="142">
        <v>425687</v>
      </c>
      <c r="J12" s="143">
        <f t="shared" si="1"/>
        <v>3.9406569173630457</v>
      </c>
      <c r="K12" s="142">
        <v>445687</v>
      </c>
      <c r="L12" s="143">
        <f t="shared" si="2"/>
        <v>4.6982877090444353E-2</v>
      </c>
      <c r="M12" s="143">
        <f t="shared" si="3"/>
        <v>0.10607951993209963</v>
      </c>
    </row>
    <row r="13" spans="1:14" x14ac:dyDescent="0.25">
      <c r="A13" s="1" t="s">
        <v>146</v>
      </c>
      <c r="B13" s="141" t="s">
        <v>147</v>
      </c>
      <c r="C13" s="142">
        <v>387465</v>
      </c>
      <c r="D13" s="143">
        <v>1.9609855452313418E-2</v>
      </c>
      <c r="E13" s="142">
        <v>1066</v>
      </c>
      <c r="F13" s="143">
        <f t="shared" si="0"/>
        <v>-0.99724878376111392</v>
      </c>
      <c r="G13" s="142">
        <v>114793</v>
      </c>
      <c r="H13" s="143">
        <f t="shared" si="1"/>
        <v>106.68574108818011</v>
      </c>
      <c r="I13" s="142">
        <v>379380</v>
      </c>
      <c r="J13" s="143">
        <f t="shared" si="1"/>
        <v>2.3049053513715991</v>
      </c>
      <c r="K13" s="142">
        <v>383022</v>
      </c>
      <c r="L13" s="143">
        <f t="shared" si="2"/>
        <v>9.5998734777795747E-3</v>
      </c>
      <c r="M13" s="143">
        <f t="shared" si="3"/>
        <v>-1.1466842166389268E-2</v>
      </c>
    </row>
    <row r="14" spans="1:14" x14ac:dyDescent="0.25">
      <c r="A14" s="1" t="s">
        <v>148</v>
      </c>
      <c r="B14" s="141" t="s">
        <v>149</v>
      </c>
      <c r="C14" s="142">
        <v>406415</v>
      </c>
      <c r="D14" s="143">
        <v>-2.1278696499225758E-2</v>
      </c>
      <c r="E14" s="142">
        <v>4661</v>
      </c>
      <c r="F14" s="143">
        <f t="shared" si="0"/>
        <v>-0.98853142723570731</v>
      </c>
      <c r="G14" s="142">
        <v>142483</v>
      </c>
      <c r="H14" s="143">
        <f t="shared" si="1"/>
        <v>29.56919116069513</v>
      </c>
      <c r="I14" s="142">
        <v>381871</v>
      </c>
      <c r="J14" s="143">
        <f t="shared" si="1"/>
        <v>1.6801162243916816</v>
      </c>
      <c r="K14" s="142"/>
      <c r="L14" s="143"/>
      <c r="M14" s="143"/>
    </row>
    <row r="15" spans="1:14" x14ac:dyDescent="0.25">
      <c r="A15" s="1" t="s">
        <v>150</v>
      </c>
      <c r="B15" s="141" t="s">
        <v>151</v>
      </c>
      <c r="C15" s="142">
        <v>426749</v>
      </c>
      <c r="D15" s="143">
        <v>-3.4118773498984512E-3</v>
      </c>
      <c r="E15" s="142">
        <v>96087</v>
      </c>
      <c r="F15" s="143">
        <f t="shared" si="0"/>
        <v>-0.77483954268199806</v>
      </c>
      <c r="G15" s="142">
        <v>224964</v>
      </c>
      <c r="H15" s="143">
        <f t="shared" si="1"/>
        <v>1.3412532392519281</v>
      </c>
      <c r="I15" s="142">
        <v>455417</v>
      </c>
      <c r="J15" s="143">
        <f t="shared" si="1"/>
        <v>1.0243994594690706</v>
      </c>
      <c r="K15" s="142"/>
      <c r="L15" s="143"/>
      <c r="M15" s="143"/>
    </row>
    <row r="16" spans="1:14" x14ac:dyDescent="0.25">
      <c r="A16" s="1" t="s">
        <v>152</v>
      </c>
      <c r="B16" s="141" t="s">
        <v>153</v>
      </c>
      <c r="C16" s="142">
        <v>446971</v>
      </c>
      <c r="D16" s="143">
        <v>-1.5538757692290739E-2</v>
      </c>
      <c r="E16" s="142">
        <v>152176</v>
      </c>
      <c r="F16" s="143">
        <f t="shared" si="0"/>
        <v>-0.65953943320707609</v>
      </c>
      <c r="G16" s="142">
        <v>286184</v>
      </c>
      <c r="H16" s="143">
        <f t="shared" si="1"/>
        <v>0.88061192303648417</v>
      </c>
      <c r="I16" s="142">
        <v>442299</v>
      </c>
      <c r="J16" s="143">
        <f t="shared" si="1"/>
        <v>0.54550568864786286</v>
      </c>
      <c r="K16" s="142"/>
      <c r="L16" s="143"/>
      <c r="M16" s="143"/>
    </row>
    <row r="17" spans="1:14" x14ac:dyDescent="0.25">
      <c r="A17" s="1" t="s">
        <v>154</v>
      </c>
      <c r="B17" s="141" t="s">
        <v>155</v>
      </c>
      <c r="C17" s="142">
        <v>382041</v>
      </c>
      <c r="D17" s="143">
        <v>-4.2877972522021413E-2</v>
      </c>
      <c r="E17" s="142">
        <v>109886</v>
      </c>
      <c r="F17" s="143">
        <f t="shared" si="0"/>
        <v>-0.71237118529163101</v>
      </c>
      <c r="G17" s="142">
        <v>280035</v>
      </c>
      <c r="H17" s="143">
        <f t="shared" si="1"/>
        <v>1.5484138106765193</v>
      </c>
      <c r="I17" s="142">
        <v>390968</v>
      </c>
      <c r="J17" s="143">
        <f t="shared" si="1"/>
        <v>0.39613976824325525</v>
      </c>
      <c r="K17" s="142"/>
      <c r="L17" s="143"/>
      <c r="M17" s="143"/>
    </row>
    <row r="18" spans="1:14" x14ac:dyDescent="0.25">
      <c r="A18" s="1" t="s">
        <v>156</v>
      </c>
      <c r="B18" s="141" t="s">
        <v>157</v>
      </c>
      <c r="C18" s="142">
        <v>420241</v>
      </c>
      <c r="D18" s="143">
        <v>-4.713522240034107E-2</v>
      </c>
      <c r="E18" s="142">
        <v>96220</v>
      </c>
      <c r="F18" s="143">
        <f t="shared" si="0"/>
        <v>-0.7710361435462032</v>
      </c>
      <c r="G18" s="142">
        <v>366988</v>
      </c>
      <c r="H18" s="143">
        <f t="shared" si="1"/>
        <v>2.8140511328206195</v>
      </c>
      <c r="I18" s="142">
        <v>432738</v>
      </c>
      <c r="J18" s="143">
        <f t="shared" si="1"/>
        <v>0.17916117148244637</v>
      </c>
      <c r="K18" s="142"/>
      <c r="L18" s="143"/>
      <c r="M18" s="143"/>
    </row>
    <row r="19" spans="1:14" x14ac:dyDescent="0.25">
      <c r="A19" s="1" t="s">
        <v>158</v>
      </c>
      <c r="B19" s="141" t="s">
        <v>159</v>
      </c>
      <c r="C19" s="142">
        <v>393250</v>
      </c>
      <c r="D19" s="143">
        <v>6.1327404420588039E-3</v>
      </c>
      <c r="E19" s="142">
        <v>71141</v>
      </c>
      <c r="F19" s="143">
        <f t="shared" si="0"/>
        <v>-0.81909472345835987</v>
      </c>
      <c r="G19" s="142">
        <v>342567</v>
      </c>
      <c r="H19" s="143">
        <f t="shared" si="1"/>
        <v>3.8153244964225976</v>
      </c>
      <c r="I19" s="142">
        <v>409402</v>
      </c>
      <c r="J19" s="143">
        <f t="shared" si="1"/>
        <v>0.19510052048212456</v>
      </c>
      <c r="K19" s="142"/>
      <c r="L19" s="143"/>
      <c r="M19" s="143"/>
    </row>
    <row r="20" spans="1:14" x14ac:dyDescent="0.25">
      <c r="A20" s="1" t="s">
        <v>160</v>
      </c>
      <c r="B20" s="141" t="s">
        <v>161</v>
      </c>
      <c r="C20" s="142">
        <v>397253</v>
      </c>
      <c r="D20" s="143">
        <v>-1.3273819725432623E-2</v>
      </c>
      <c r="E20" s="142">
        <v>86477</v>
      </c>
      <c r="F20" s="143">
        <f t="shared" si="0"/>
        <v>-0.78231253130876288</v>
      </c>
      <c r="G20" s="142">
        <v>313914</v>
      </c>
      <c r="H20" s="143">
        <f t="shared" si="1"/>
        <v>2.630028793783318</v>
      </c>
      <c r="I20" s="142">
        <v>423458</v>
      </c>
      <c r="J20" s="143">
        <f t="shared" si="1"/>
        <v>0.34896181756786882</v>
      </c>
      <c r="K20" s="142"/>
      <c r="L20" s="143"/>
      <c r="M20" s="143"/>
    </row>
    <row r="21" spans="1:14" ht="15.75" x14ac:dyDescent="0.25">
      <c r="A21" s="1" t="s">
        <v>0</v>
      </c>
      <c r="B21" s="144" t="s">
        <v>121</v>
      </c>
      <c r="C21" s="145">
        <v>4831573</v>
      </c>
      <c r="D21" s="146">
        <v>-8.3906350308755595E-3</v>
      </c>
      <c r="E21" s="145">
        <v>1565303</v>
      </c>
      <c r="F21" s="146">
        <f t="shared" si="0"/>
        <v>-0.67602621340917335</v>
      </c>
      <c r="G21" s="145">
        <v>2335438</v>
      </c>
      <c r="H21" s="146">
        <f t="shared" si="1"/>
        <v>0.49200378457078275</v>
      </c>
      <c r="I21" s="145">
        <v>4757683</v>
      </c>
      <c r="J21" s="146">
        <f t="shared" si="1"/>
        <v>1.0371694731352319</v>
      </c>
      <c r="K21" s="145">
        <v>2083845</v>
      </c>
      <c r="L21" s="146">
        <v>0.14400805915905868</v>
      </c>
      <c r="M21" s="146">
        <v>6.3917396292247686E-2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142"/>
      <c r="L23" s="49"/>
      <c r="M23" s="49"/>
    </row>
    <row r="24" spans="1:14" x14ac:dyDescent="0.25">
      <c r="I24" s="140"/>
      <c r="L24" s="149"/>
    </row>
    <row r="26" spans="1:14" ht="48.75" customHeight="1" thickBot="1" x14ac:dyDescent="0.3">
      <c r="B26" s="307" t="s">
        <v>251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1" t="s">
        <v>163</v>
      </c>
    </row>
    <row r="27" spans="1:14" ht="10.5" customHeight="1" thickBot="1" x14ac:dyDescent="0.3">
      <c r="B27" s="134"/>
      <c r="C27" s="135"/>
      <c r="D27" s="134"/>
      <c r="E27" s="134"/>
      <c r="F27" s="134"/>
      <c r="G27" s="134"/>
      <c r="H27" s="134"/>
      <c r="I27" s="134"/>
      <c r="J27" s="134"/>
      <c r="K27" s="4"/>
      <c r="L27" s="4"/>
      <c r="N27" s="1" t="s">
        <v>164</v>
      </c>
    </row>
    <row r="28" spans="1:14" ht="22.5" thickTop="1" thickBot="1" x14ac:dyDescent="0.3">
      <c r="B28" s="150" t="s">
        <v>165</v>
      </c>
      <c r="C28" s="317" t="s">
        <v>252</v>
      </c>
      <c r="D28" s="318"/>
      <c r="E28" s="318"/>
      <c r="F28" s="318"/>
      <c r="G28" s="318"/>
      <c r="H28" s="318"/>
      <c r="I28" s="318"/>
      <c r="J28" s="318"/>
      <c r="K28" s="318"/>
      <c r="L28" s="318"/>
      <c r="M28" s="319"/>
    </row>
    <row r="29" spans="1:14" ht="22.5" thickTop="1" thickBot="1" x14ac:dyDescent="0.3">
      <c r="B29" s="13"/>
      <c r="C29" s="320">
        <f>2019</f>
        <v>2019</v>
      </c>
      <c r="D29" s="321"/>
      <c r="E29" s="322">
        <v>2020</v>
      </c>
      <c r="F29" s="321"/>
      <c r="G29" s="322">
        <v>2021</v>
      </c>
      <c r="H29" s="321"/>
      <c r="I29" s="322">
        <v>2022</v>
      </c>
      <c r="J29" s="321"/>
      <c r="K29" s="322">
        <v>2023</v>
      </c>
      <c r="L29" s="323"/>
      <c r="M29" s="324"/>
    </row>
    <row r="30" spans="1:14" ht="16.5" thickTop="1" thickBot="1" x14ac:dyDescent="0.3">
      <c r="B30" s="16"/>
      <c r="C30" s="137" t="s">
        <v>135</v>
      </c>
      <c r="D30" s="138" t="str">
        <f>CONCATENATE("var ",RIGHT(2019,2),"/",RIGHT(2018,2))</f>
        <v>var 19/18</v>
      </c>
      <c r="E30" s="139" t="s">
        <v>135</v>
      </c>
      <c r="F30" s="138" t="str">
        <f>CONCATENATE("var ",RIGHT(E29,2),"/",RIGHT(E29-1,2))</f>
        <v>var 20/19</v>
      </c>
      <c r="G30" s="139" t="s">
        <v>135</v>
      </c>
      <c r="H30" s="138" t="str">
        <f>CONCATENATE("var ",RIGHT(G29,2),"/",RIGHT(G29-1,2))</f>
        <v>var 21/20</v>
      </c>
      <c r="I30" s="139" t="s">
        <v>135</v>
      </c>
      <c r="J30" s="138" t="str">
        <f>CONCATENATE("var ",RIGHT(I29,2),"/",RIGHT(I29-1,2))</f>
        <v>var 22/21</v>
      </c>
      <c r="K30" s="139" t="s">
        <v>135</v>
      </c>
      <c r="L30" s="138" t="str">
        <f>CONCATENATE("var ",RIGHT(K29,2),"/",RIGHT(K29-1,2))</f>
        <v>var 23/22</v>
      </c>
      <c r="M30" s="138" t="str">
        <f>CONCATENATE("var ",RIGHT(K29,2),"/",RIGHT(2019,2))</f>
        <v>var 23/19</v>
      </c>
    </row>
    <row r="31" spans="1:14" x14ac:dyDescent="0.25">
      <c r="B31" s="141" t="s">
        <v>139</v>
      </c>
      <c r="C31" s="142">
        <v>276086</v>
      </c>
      <c r="D31" s="143">
        <v>3.9683974272071376E-2</v>
      </c>
      <c r="E31" s="142">
        <v>293229</v>
      </c>
      <c r="F31" s="143">
        <f t="shared" ref="F31:F43" si="4">IFERROR(E31/C31-1,"-")</f>
        <v>6.2092971030765831E-2</v>
      </c>
      <c r="G31" s="142">
        <v>35671</v>
      </c>
      <c r="H31" s="143">
        <f t="shared" ref="H31:J43" si="5">IFERROR(G31/E31-1,"-")</f>
        <v>-0.87835104986205326</v>
      </c>
      <c r="I31" s="142">
        <v>211722</v>
      </c>
      <c r="J31" s="143">
        <f t="shared" si="5"/>
        <v>4.9354097165764905</v>
      </c>
      <c r="K31" s="142">
        <v>323159</v>
      </c>
      <c r="L31" s="143">
        <f t="shared" ref="L31:L35" si="6">IFERROR(K31/I31-1,"-")</f>
        <v>0.52633642228960609</v>
      </c>
      <c r="M31" s="143">
        <f>K31/C31-1</f>
        <v>0.1705012206341503</v>
      </c>
    </row>
    <row r="32" spans="1:14" x14ac:dyDescent="0.25">
      <c r="B32" s="141" t="s">
        <v>141</v>
      </c>
      <c r="C32" s="142">
        <v>270304</v>
      </c>
      <c r="D32" s="143">
        <v>5.3970013353021873E-3</v>
      </c>
      <c r="E32" s="142">
        <v>311807</v>
      </c>
      <c r="F32" s="143">
        <f t="shared" si="4"/>
        <v>0.15354193796614179</v>
      </c>
      <c r="G32" s="142">
        <v>43424</v>
      </c>
      <c r="H32" s="143">
        <f t="shared" si="5"/>
        <v>-0.86073436452677454</v>
      </c>
      <c r="I32" s="142">
        <v>279945</v>
      </c>
      <c r="J32" s="143">
        <f t="shared" si="5"/>
        <v>5.4467805821665438</v>
      </c>
      <c r="K32" s="142">
        <v>327297</v>
      </c>
      <c r="L32" s="143">
        <f t="shared" si="6"/>
        <v>0.16914751111825543</v>
      </c>
      <c r="M32" s="143">
        <f>IFERROR(K32/C32-1,"-")</f>
        <v>0.21084778619628275</v>
      </c>
    </row>
    <row r="33" spans="2:14" x14ac:dyDescent="0.25">
      <c r="B33" s="141" t="s">
        <v>143</v>
      </c>
      <c r="C33" s="142">
        <v>313846</v>
      </c>
      <c r="D33" s="143">
        <v>-7.3190789473683848E-3</v>
      </c>
      <c r="E33" s="142">
        <v>119555</v>
      </c>
      <c r="F33" s="143">
        <f t="shared" si="4"/>
        <v>-0.6190647642474334</v>
      </c>
      <c r="G33" s="142">
        <v>56792</v>
      </c>
      <c r="H33" s="143">
        <f t="shared" si="5"/>
        <v>-0.52497177031491782</v>
      </c>
      <c r="I33" s="142">
        <v>315116</v>
      </c>
      <c r="J33" s="143">
        <f t="shared" si="5"/>
        <v>4.5485983941400194</v>
      </c>
      <c r="K33" s="142">
        <v>343050</v>
      </c>
      <c r="L33" s="143">
        <f t="shared" si="6"/>
        <v>8.8646720572741478E-2</v>
      </c>
      <c r="M33" s="143">
        <f t="shared" ref="M33:M35" si="7">IFERROR(K33/C33-1,"-")</f>
        <v>9.3052006398042453E-2</v>
      </c>
    </row>
    <row r="34" spans="2:14" x14ac:dyDescent="0.25">
      <c r="B34" s="141" t="s">
        <v>145</v>
      </c>
      <c r="C34" s="142">
        <v>293476</v>
      </c>
      <c r="D34" s="143">
        <v>9.3757523645743301E-3</v>
      </c>
      <c r="E34" s="142">
        <v>0</v>
      </c>
      <c r="F34" s="143">
        <f t="shared" si="4"/>
        <v>-1</v>
      </c>
      <c r="G34" s="142">
        <v>64473</v>
      </c>
      <c r="H34" s="143" t="str">
        <f t="shared" si="5"/>
        <v>-</v>
      </c>
      <c r="I34" s="142">
        <v>337375</v>
      </c>
      <c r="J34" s="143">
        <f t="shared" si="5"/>
        <v>4.2328106339087679</v>
      </c>
      <c r="K34" s="142">
        <v>349241</v>
      </c>
      <c r="L34" s="143">
        <f t="shared" si="6"/>
        <v>3.5171545016672745E-2</v>
      </c>
      <c r="M34" s="143">
        <f t="shared" si="7"/>
        <v>0.19001553789747705</v>
      </c>
    </row>
    <row r="35" spans="2:14" x14ac:dyDescent="0.25">
      <c r="B35" s="141" t="s">
        <v>147</v>
      </c>
      <c r="C35" s="142">
        <v>283721</v>
      </c>
      <c r="D35" s="143">
        <v>3.6542053429928778E-3</v>
      </c>
      <c r="E35" s="142">
        <v>0</v>
      </c>
      <c r="F35" s="143">
        <f t="shared" si="4"/>
        <v>-1</v>
      </c>
      <c r="G35" s="142">
        <v>88479</v>
      </c>
      <c r="H35" s="143" t="str">
        <f t="shared" si="5"/>
        <v>-</v>
      </c>
      <c r="I35" s="142">
        <v>305518</v>
      </c>
      <c r="J35" s="143">
        <f t="shared" si="5"/>
        <v>2.4530001469275193</v>
      </c>
      <c r="K35" s="142">
        <v>311677</v>
      </c>
      <c r="L35" s="143">
        <f t="shared" si="6"/>
        <v>2.0159205022290072E-2</v>
      </c>
      <c r="M35" s="143">
        <f t="shared" si="7"/>
        <v>9.8533418393421668E-2</v>
      </c>
    </row>
    <row r="36" spans="2:14" x14ac:dyDescent="0.25">
      <c r="B36" s="141" t="s">
        <v>149</v>
      </c>
      <c r="C36" s="142">
        <v>293679</v>
      </c>
      <c r="D36" s="143">
        <v>-6.6565870785091352E-3</v>
      </c>
      <c r="E36" s="142">
        <v>0</v>
      </c>
      <c r="F36" s="143">
        <f t="shared" si="4"/>
        <v>-1</v>
      </c>
      <c r="G36" s="142">
        <v>111793</v>
      </c>
      <c r="H36" s="143" t="str">
        <f t="shared" si="5"/>
        <v>-</v>
      </c>
      <c r="I36" s="142">
        <v>305537</v>
      </c>
      <c r="J36" s="143">
        <f t="shared" si="5"/>
        <v>1.7330602094943335</v>
      </c>
      <c r="K36" s="142"/>
      <c r="L36" s="143"/>
      <c r="M36" s="143"/>
    </row>
    <row r="37" spans="2:14" x14ac:dyDescent="0.25">
      <c r="B37" s="141" t="s">
        <v>151</v>
      </c>
      <c r="C37" s="142">
        <v>309509</v>
      </c>
      <c r="D37" s="143">
        <v>1.6006145099184854E-2</v>
      </c>
      <c r="E37" s="142">
        <v>70284</v>
      </c>
      <c r="F37" s="143">
        <f t="shared" si="4"/>
        <v>-0.77291775037236399</v>
      </c>
      <c r="G37" s="142">
        <v>177784</v>
      </c>
      <c r="H37" s="143">
        <f t="shared" si="5"/>
        <v>1.529508849809345</v>
      </c>
      <c r="I37" s="142">
        <v>355886</v>
      </c>
      <c r="J37" s="143">
        <f t="shared" si="5"/>
        <v>1.001788687395941</v>
      </c>
      <c r="K37" s="142"/>
      <c r="L37" s="143"/>
      <c r="M37" s="143"/>
    </row>
    <row r="38" spans="2:14" x14ac:dyDescent="0.25">
      <c r="B38" s="141" t="s">
        <v>153</v>
      </c>
      <c r="C38" s="142">
        <v>325829</v>
      </c>
      <c r="D38" s="143">
        <v>2.1602877039182955E-2</v>
      </c>
      <c r="E38" s="142">
        <v>120031</v>
      </c>
      <c r="F38" s="143">
        <f t="shared" si="4"/>
        <v>-0.63161351506465047</v>
      </c>
      <c r="G38" s="142">
        <v>230328</v>
      </c>
      <c r="H38" s="143">
        <f t="shared" si="5"/>
        <v>0.91890428306020944</v>
      </c>
      <c r="I38" s="142">
        <v>347304</v>
      </c>
      <c r="J38" s="143">
        <f t="shared" si="5"/>
        <v>0.50786704178389086</v>
      </c>
      <c r="K38" s="142"/>
      <c r="L38" s="143"/>
      <c r="M38" s="143"/>
    </row>
    <row r="39" spans="2:14" x14ac:dyDescent="0.25">
      <c r="B39" s="141" t="s">
        <v>155</v>
      </c>
      <c r="C39" s="142">
        <v>286586</v>
      </c>
      <c r="D39" s="143">
        <v>-1.4914496863452809E-2</v>
      </c>
      <c r="E39" s="142">
        <v>87408</v>
      </c>
      <c r="F39" s="143">
        <f t="shared" si="4"/>
        <v>-0.69500254722840615</v>
      </c>
      <c r="G39" s="142">
        <v>229668</v>
      </c>
      <c r="H39" s="143">
        <f t="shared" si="5"/>
        <v>1.6275398132894012</v>
      </c>
      <c r="I39" s="142">
        <v>311856</v>
      </c>
      <c r="J39" s="143">
        <f t="shared" si="5"/>
        <v>0.35785568733998652</v>
      </c>
      <c r="K39" s="142"/>
      <c r="L39" s="143"/>
      <c r="M39" s="143"/>
    </row>
    <row r="40" spans="2:14" x14ac:dyDescent="0.25">
      <c r="B40" s="141" t="s">
        <v>157</v>
      </c>
      <c r="C40" s="142">
        <v>320464</v>
      </c>
      <c r="D40" s="143">
        <v>-4.674363059797737E-3</v>
      </c>
      <c r="E40" s="142">
        <v>72715</v>
      </c>
      <c r="F40" s="143">
        <f t="shared" si="4"/>
        <v>-0.77309463777522591</v>
      </c>
      <c r="G40" s="142">
        <v>297544</v>
      </c>
      <c r="H40" s="143">
        <f t="shared" si="5"/>
        <v>3.0919205115863306</v>
      </c>
      <c r="I40" s="142">
        <v>345763</v>
      </c>
      <c r="J40" s="143">
        <f t="shared" si="5"/>
        <v>0.16205670421853569</v>
      </c>
      <c r="K40" s="142"/>
      <c r="L40" s="143"/>
      <c r="M40" s="143"/>
    </row>
    <row r="41" spans="2:14" x14ac:dyDescent="0.25">
      <c r="B41" s="141" t="s">
        <v>159</v>
      </c>
      <c r="C41" s="142">
        <v>296638</v>
      </c>
      <c r="D41" s="143">
        <v>3.272187968903939E-2</v>
      </c>
      <c r="E41" s="142">
        <v>53376</v>
      </c>
      <c r="F41" s="143">
        <f t="shared" si="4"/>
        <v>-0.82006351175506853</v>
      </c>
      <c r="G41" s="142">
        <v>274669</v>
      </c>
      <c r="H41" s="143">
        <f t="shared" si="5"/>
        <v>4.1459270083932855</v>
      </c>
      <c r="I41" s="142">
        <v>324591</v>
      </c>
      <c r="J41" s="143">
        <f t="shared" si="5"/>
        <v>0.18175331034809172</v>
      </c>
      <c r="K41" s="142"/>
      <c r="L41" s="143"/>
      <c r="M41" s="143"/>
    </row>
    <row r="42" spans="2:14" x14ac:dyDescent="0.25">
      <c r="B42" s="141" t="s">
        <v>161</v>
      </c>
      <c r="C42" s="142">
        <v>298050</v>
      </c>
      <c r="D42" s="143">
        <v>2.2221002774624354E-2</v>
      </c>
      <c r="E42" s="142">
        <v>67414</v>
      </c>
      <c r="F42" s="143">
        <f t="shared" si="4"/>
        <v>-0.77381647374601581</v>
      </c>
      <c r="G42" s="142">
        <v>247406</v>
      </c>
      <c r="H42" s="143">
        <f t="shared" si="5"/>
        <v>2.669949862046459</v>
      </c>
      <c r="I42" s="142">
        <v>336260</v>
      </c>
      <c r="J42" s="143">
        <f t="shared" si="5"/>
        <v>0.35914246218765911</v>
      </c>
      <c r="K42" s="142"/>
      <c r="L42" s="143"/>
      <c r="M42" s="143"/>
    </row>
    <row r="43" spans="2:14" ht="15.75" x14ac:dyDescent="0.25">
      <c r="B43" s="144" t="s">
        <v>121</v>
      </c>
      <c r="C43" s="145">
        <v>3568188</v>
      </c>
      <c r="D43" s="146">
        <v>9.4106744080915128E-3</v>
      </c>
      <c r="E43" s="145">
        <v>1200286</v>
      </c>
      <c r="F43" s="146">
        <f t="shared" si="4"/>
        <v>-0.66361469743186174</v>
      </c>
      <c r="G43" s="145">
        <v>1858031</v>
      </c>
      <c r="H43" s="146">
        <f t="shared" si="5"/>
        <v>0.54799022899542282</v>
      </c>
      <c r="I43" s="145">
        <v>3776873</v>
      </c>
      <c r="J43" s="146">
        <f t="shared" si="5"/>
        <v>1.0327287327283559</v>
      </c>
      <c r="K43" s="145">
        <v>1654424</v>
      </c>
      <c r="L43" s="146">
        <v>0.14123707642259364</v>
      </c>
      <c r="M43" s="146">
        <v>0.15095729679226788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4" x14ac:dyDescent="0.25">
      <c r="I46" s="149"/>
    </row>
    <row r="48" spans="2:14" ht="48.75" customHeight="1" thickBot="1" x14ac:dyDescent="0.3">
      <c r="B48" s="307" t="s">
        <v>253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1" t="s">
        <v>168</v>
      </c>
    </row>
    <row r="49" spans="1:14" ht="10.5" customHeight="1" thickBot="1" x14ac:dyDescent="0.3">
      <c r="B49" s="134"/>
      <c r="C49" s="135"/>
      <c r="D49" s="134"/>
      <c r="E49" s="134"/>
      <c r="F49" s="134"/>
      <c r="G49" s="134"/>
      <c r="H49" s="134"/>
      <c r="I49" s="134"/>
      <c r="J49" s="134"/>
      <c r="K49" s="4"/>
      <c r="L49" s="4"/>
      <c r="N49" s="1" t="s">
        <v>169</v>
      </c>
    </row>
    <row r="50" spans="1:14" ht="22.5" thickTop="1" thickBot="1" x14ac:dyDescent="0.3">
      <c r="B50" s="13"/>
      <c r="C50" s="317" t="s">
        <v>109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9"/>
    </row>
    <row r="51" spans="1:14" ht="22.5" thickTop="1" thickBot="1" x14ac:dyDescent="0.3">
      <c r="B51" s="13"/>
      <c r="C51" s="320">
        <f>2019</f>
        <v>2019</v>
      </c>
      <c r="D51" s="321"/>
      <c r="E51" s="322">
        <v>2020</v>
      </c>
      <c r="F51" s="321"/>
      <c r="G51" s="322">
        <v>2021</v>
      </c>
      <c r="H51" s="321"/>
      <c r="I51" s="322">
        <v>2022</v>
      </c>
      <c r="J51" s="321"/>
      <c r="K51" s="322">
        <v>2023</v>
      </c>
      <c r="L51" s="323"/>
      <c r="M51" s="324"/>
    </row>
    <row r="52" spans="1:14" ht="16.5" thickTop="1" thickBot="1" x14ac:dyDescent="0.3">
      <c r="B52" s="16"/>
      <c r="C52" s="137" t="s">
        <v>135</v>
      </c>
      <c r="D52" s="138" t="str">
        <f>CONCATENATE("var ",RIGHT(2019,2),"/",RIGHT(2018,2))</f>
        <v>var 19/18</v>
      </c>
      <c r="E52" s="139" t="s">
        <v>135</v>
      </c>
      <c r="F52" s="138" t="str">
        <f>CONCATENATE("var ",RIGHT(E51,2),"/",RIGHT(E51-1,2))</f>
        <v>var 20/19</v>
      </c>
      <c r="G52" s="139" t="s">
        <v>135</v>
      </c>
      <c r="H52" s="138" t="str">
        <f>CONCATENATE("var ",RIGHT(G51,2),"/",RIGHT(G51-1,2))</f>
        <v>var 21/20</v>
      </c>
      <c r="I52" s="139" t="s">
        <v>135</v>
      </c>
      <c r="J52" s="138" t="str">
        <f>CONCATENATE("var ",RIGHT(I51,2),"/",RIGHT(I51-1,2))</f>
        <v>var 22/21</v>
      </c>
      <c r="K52" s="139" t="s">
        <v>135</v>
      </c>
      <c r="L52" s="138" t="str">
        <f>CONCATENATE("var ",RIGHT(K51,2),"/",RIGHT(K51-1,2))</f>
        <v>var 23/22</v>
      </c>
      <c r="M52" s="138" t="str">
        <f>CONCATENATE("var ",RIGHT(K51,2),"/",RIGHT(2019,2))</f>
        <v>var 23/19</v>
      </c>
    </row>
    <row r="53" spans="1:14" x14ac:dyDescent="0.25">
      <c r="A53" s="1">
        <v>1</v>
      </c>
      <c r="B53" s="141" t="s">
        <v>139</v>
      </c>
      <c r="C53" s="142">
        <v>44446</v>
      </c>
      <c r="D53" s="143">
        <v>0.19286097691894799</v>
      </c>
      <c r="E53" s="142">
        <v>56020</v>
      </c>
      <c r="F53" s="143">
        <f t="shared" ref="F53:F65" si="8">IFERROR(E53/C53-1,"-")</f>
        <v>0.26040588579399726</v>
      </c>
      <c r="G53" s="142">
        <v>6298</v>
      </c>
      <c r="H53" s="143">
        <f t="shared" ref="H53:J65" si="9">IFERROR(G53/E53-1,"-")</f>
        <v>-0.8875758657622278</v>
      </c>
      <c r="I53" s="142">
        <v>48711</v>
      </c>
      <c r="J53" s="143">
        <f t="shared" si="9"/>
        <v>6.7343601143220067</v>
      </c>
      <c r="K53" s="142">
        <v>60660</v>
      </c>
      <c r="L53" s="143">
        <f t="shared" ref="L53:L57" si="10">IFERROR(K53/I53-1,"-")</f>
        <v>0.24530393545605711</v>
      </c>
      <c r="M53" s="143">
        <f>K53/C53-1</f>
        <v>0.36480223192188266</v>
      </c>
    </row>
    <row r="54" spans="1:14" x14ac:dyDescent="0.25">
      <c r="A54" s="1">
        <v>2</v>
      </c>
      <c r="B54" s="141" t="s">
        <v>141</v>
      </c>
      <c r="C54" s="142">
        <v>46135</v>
      </c>
      <c r="D54" s="143">
        <v>0.10834834834834828</v>
      </c>
      <c r="E54" s="142">
        <v>61080</v>
      </c>
      <c r="F54" s="143">
        <f t="shared" si="8"/>
        <v>0.32394060908204181</v>
      </c>
      <c r="G54" s="142">
        <v>8069</v>
      </c>
      <c r="H54" s="143">
        <f t="shared" si="9"/>
        <v>-0.86789456450556646</v>
      </c>
      <c r="I54" s="142">
        <v>61135</v>
      </c>
      <c r="J54" s="143">
        <f t="shared" si="9"/>
        <v>6.5765274507373901</v>
      </c>
      <c r="K54" s="142">
        <v>66108</v>
      </c>
      <c r="L54" s="143">
        <f t="shared" si="10"/>
        <v>8.1344565306289418E-2</v>
      </c>
      <c r="M54" s="143">
        <f>IFERROR(K54/C54-1,"-")</f>
        <v>0.43292511108702714</v>
      </c>
    </row>
    <row r="55" spans="1:14" x14ac:dyDescent="0.25">
      <c r="A55" s="1">
        <v>3</v>
      </c>
      <c r="B55" s="141" t="s">
        <v>143</v>
      </c>
      <c r="C55" s="142">
        <v>52850</v>
      </c>
      <c r="D55" s="143">
        <v>6.8691484844195516E-2</v>
      </c>
      <c r="E55" s="142">
        <v>19976</v>
      </c>
      <c r="F55" s="143">
        <f t="shared" si="8"/>
        <v>-0.62202459791863762</v>
      </c>
      <c r="G55" s="142">
        <v>13156</v>
      </c>
      <c r="H55" s="143">
        <f t="shared" si="9"/>
        <v>-0.34140969162995594</v>
      </c>
      <c r="I55" s="142">
        <v>62463</v>
      </c>
      <c r="J55" s="143">
        <f t="shared" si="9"/>
        <v>3.7478716935238676</v>
      </c>
      <c r="K55" s="142">
        <v>63992</v>
      </c>
      <c r="L55" s="143">
        <f t="shared" si="10"/>
        <v>2.4478491266829883E-2</v>
      </c>
      <c r="M55" s="143">
        <f t="shared" ref="M55:M57" si="11">IFERROR(K55/C55-1,"-")</f>
        <v>0.21082308420056761</v>
      </c>
    </row>
    <row r="56" spans="1:14" x14ac:dyDescent="0.25">
      <c r="A56" s="1">
        <v>4</v>
      </c>
      <c r="B56" s="141" t="s">
        <v>145</v>
      </c>
      <c r="C56" s="142">
        <v>50747</v>
      </c>
      <c r="D56" s="143">
        <v>7.6242789277231049E-2</v>
      </c>
      <c r="E56" s="142" t="s">
        <v>518</v>
      </c>
      <c r="F56" s="143" t="str">
        <f t="shared" si="8"/>
        <v>-</v>
      </c>
      <c r="G56" s="142">
        <v>18016</v>
      </c>
      <c r="H56" s="143" t="str">
        <f t="shared" si="9"/>
        <v>-</v>
      </c>
      <c r="I56" s="142">
        <v>72188</v>
      </c>
      <c r="J56" s="143">
        <f t="shared" si="9"/>
        <v>3.0068827708703374</v>
      </c>
      <c r="K56" s="142">
        <v>65295</v>
      </c>
      <c r="L56" s="143">
        <f t="shared" si="10"/>
        <v>-9.5486784507120337E-2</v>
      </c>
      <c r="M56" s="143">
        <f t="shared" si="11"/>
        <v>0.28667704494846991</v>
      </c>
    </row>
    <row r="57" spans="1:14" x14ac:dyDescent="0.25">
      <c r="A57" s="1">
        <v>5</v>
      </c>
      <c r="B57" s="141" t="s">
        <v>147</v>
      </c>
      <c r="C57" s="142">
        <v>47042</v>
      </c>
      <c r="D57" s="143">
        <v>9.5554158224457897E-2</v>
      </c>
      <c r="E57" s="142" t="s">
        <v>518</v>
      </c>
      <c r="F57" s="143" t="str">
        <f t="shared" si="8"/>
        <v>-</v>
      </c>
      <c r="G57" s="142">
        <v>22764</v>
      </c>
      <c r="H57" s="143" t="str">
        <f t="shared" si="9"/>
        <v>-</v>
      </c>
      <c r="I57" s="142">
        <v>62414</v>
      </c>
      <c r="J57" s="143">
        <f t="shared" si="9"/>
        <v>1.7417852749956073</v>
      </c>
      <c r="K57" s="142">
        <v>48965</v>
      </c>
      <c r="L57" s="143">
        <f t="shared" si="10"/>
        <v>-0.21548050116960937</v>
      </c>
      <c r="M57" s="143">
        <f t="shared" si="11"/>
        <v>4.0878364015135338E-2</v>
      </c>
    </row>
    <row r="58" spans="1:14" x14ac:dyDescent="0.25">
      <c r="A58" s="1">
        <v>6</v>
      </c>
      <c r="B58" s="141" t="s">
        <v>149</v>
      </c>
      <c r="C58" s="142">
        <v>46916</v>
      </c>
      <c r="D58" s="143">
        <v>7.1924693840248688E-2</v>
      </c>
      <c r="E58" s="142">
        <v>0</v>
      </c>
      <c r="F58" s="143">
        <f t="shared" si="8"/>
        <v>-1</v>
      </c>
      <c r="G58" s="142">
        <v>31220</v>
      </c>
      <c r="H58" s="143" t="str">
        <f t="shared" si="9"/>
        <v>-</v>
      </c>
      <c r="I58" s="142">
        <v>56978</v>
      </c>
      <c r="J58" s="143">
        <f t="shared" si="9"/>
        <v>0.82504804612427929</v>
      </c>
      <c r="K58" s="142"/>
      <c r="L58" s="143"/>
      <c r="M58" s="143"/>
    </row>
    <row r="59" spans="1:14" x14ac:dyDescent="0.25">
      <c r="A59" s="1">
        <v>7</v>
      </c>
      <c r="B59" s="141" t="s">
        <v>151</v>
      </c>
      <c r="C59" s="142">
        <v>53890</v>
      </c>
      <c r="D59" s="143">
        <v>0.13407268671478767</v>
      </c>
      <c r="E59" s="142">
        <v>0</v>
      </c>
      <c r="F59" s="143">
        <f t="shared" si="8"/>
        <v>-1</v>
      </c>
      <c r="G59" s="142">
        <v>41300</v>
      </c>
      <c r="H59" s="143" t="str">
        <f t="shared" si="9"/>
        <v>-</v>
      </c>
      <c r="I59" s="142">
        <v>79160</v>
      </c>
      <c r="J59" s="143">
        <f t="shared" si="9"/>
        <v>0.91670702179176766</v>
      </c>
      <c r="K59" s="142"/>
      <c r="L59" s="143"/>
      <c r="M59" s="143"/>
    </row>
    <row r="60" spans="1:14" x14ac:dyDescent="0.25">
      <c r="A60" s="1">
        <v>8</v>
      </c>
      <c r="B60" s="141" t="s">
        <v>153</v>
      </c>
      <c r="C60" s="142">
        <v>53585</v>
      </c>
      <c r="D60" s="143">
        <v>1.1782254866788744E-2</v>
      </c>
      <c r="E60" s="142">
        <v>0</v>
      </c>
      <c r="F60" s="143">
        <f t="shared" si="8"/>
        <v>-1</v>
      </c>
      <c r="G60" s="142">
        <v>50599</v>
      </c>
      <c r="H60" s="143" t="str">
        <f t="shared" si="9"/>
        <v>-</v>
      </c>
      <c r="I60" s="142">
        <v>72192</v>
      </c>
      <c r="J60" s="143">
        <f t="shared" si="9"/>
        <v>0.42674756418111026</v>
      </c>
      <c r="K60" s="142"/>
      <c r="L60" s="143"/>
      <c r="M60" s="143"/>
    </row>
    <row r="61" spans="1:14" x14ac:dyDescent="0.25">
      <c r="A61" s="1">
        <v>9</v>
      </c>
      <c r="B61" s="141" t="s">
        <v>155</v>
      </c>
      <c r="C61" s="142">
        <v>47338</v>
      </c>
      <c r="D61" s="143">
        <v>-2.5906948988620671E-2</v>
      </c>
      <c r="E61" s="142">
        <v>0</v>
      </c>
      <c r="F61" s="143">
        <f t="shared" si="8"/>
        <v>-1</v>
      </c>
      <c r="G61" s="142">
        <v>51246</v>
      </c>
      <c r="H61" s="143" t="str">
        <f t="shared" si="9"/>
        <v>-</v>
      </c>
      <c r="I61" s="142">
        <v>61301</v>
      </c>
      <c r="J61" s="143">
        <f t="shared" si="9"/>
        <v>0.19621043593646337</v>
      </c>
      <c r="K61" s="142"/>
      <c r="L61" s="143"/>
      <c r="M61" s="143"/>
    </row>
    <row r="62" spans="1:14" x14ac:dyDescent="0.25">
      <c r="A62" s="1">
        <v>10</v>
      </c>
      <c r="B62" s="141" t="s">
        <v>157</v>
      </c>
      <c r="C62" s="142">
        <v>56134</v>
      </c>
      <c r="D62" s="143">
        <v>-1.6469846164628432E-2</v>
      </c>
      <c r="E62" s="142">
        <v>0</v>
      </c>
      <c r="F62" s="143">
        <f t="shared" si="8"/>
        <v>-1</v>
      </c>
      <c r="G62" s="142">
        <v>70305</v>
      </c>
      <c r="H62" s="143" t="str">
        <f t="shared" si="9"/>
        <v>-</v>
      </c>
      <c r="I62" s="142">
        <v>75078</v>
      </c>
      <c r="J62" s="143">
        <f t="shared" si="9"/>
        <v>6.7889908256880682E-2</v>
      </c>
      <c r="K62" s="142"/>
      <c r="L62" s="143"/>
      <c r="M62" s="143"/>
    </row>
    <row r="63" spans="1:14" x14ac:dyDescent="0.25">
      <c r="A63" s="1">
        <v>11</v>
      </c>
      <c r="B63" s="141" t="s">
        <v>159</v>
      </c>
      <c r="C63" s="142">
        <v>47496</v>
      </c>
      <c r="D63" s="143">
        <v>3.7075854840822764E-2</v>
      </c>
      <c r="E63" s="142">
        <v>0</v>
      </c>
      <c r="F63" s="143">
        <f t="shared" si="8"/>
        <v>-1</v>
      </c>
      <c r="G63" s="142">
        <v>54624</v>
      </c>
      <c r="H63" s="143" t="str">
        <f t="shared" si="9"/>
        <v>-</v>
      </c>
      <c r="I63" s="142">
        <v>64015</v>
      </c>
      <c r="J63" s="143">
        <f t="shared" si="9"/>
        <v>0.17192076742823659</v>
      </c>
      <c r="K63" s="142"/>
      <c r="L63" s="143"/>
      <c r="M63" s="143"/>
    </row>
    <row r="64" spans="1:14" x14ac:dyDescent="0.25">
      <c r="A64" s="1">
        <v>12</v>
      </c>
      <c r="B64" s="141" t="s">
        <v>161</v>
      </c>
      <c r="C64" s="142">
        <v>48533</v>
      </c>
      <c r="D64" s="143">
        <v>-2.3023949018398104E-3</v>
      </c>
      <c r="E64" s="142">
        <v>0</v>
      </c>
      <c r="F64" s="143">
        <f t="shared" si="8"/>
        <v>-1</v>
      </c>
      <c r="G64" s="142">
        <v>52857</v>
      </c>
      <c r="H64" s="143" t="str">
        <f t="shared" si="9"/>
        <v>-</v>
      </c>
      <c r="I64" s="142">
        <v>69417</v>
      </c>
      <c r="J64" s="143">
        <f t="shared" si="9"/>
        <v>0.31329814404903789</v>
      </c>
      <c r="K64" s="142"/>
      <c r="L64" s="143"/>
      <c r="M64" s="143"/>
    </row>
    <row r="65" spans="1:14" ht="15.75" x14ac:dyDescent="0.25">
      <c r="B65" s="144" t="s">
        <v>121</v>
      </c>
      <c r="C65" s="145">
        <v>595112</v>
      </c>
      <c r="D65" s="146">
        <v>5.7429845182314532E-2</v>
      </c>
      <c r="E65" s="145">
        <v>0</v>
      </c>
      <c r="F65" s="146">
        <f t="shared" si="8"/>
        <v>-1</v>
      </c>
      <c r="G65" s="145">
        <v>420454</v>
      </c>
      <c r="H65" s="146" t="str">
        <f t="shared" si="9"/>
        <v>-</v>
      </c>
      <c r="I65" s="145">
        <v>785052</v>
      </c>
      <c r="J65" s="146">
        <f t="shared" si="9"/>
        <v>0.86715312495540542</v>
      </c>
      <c r="K65" s="145">
        <v>305020</v>
      </c>
      <c r="L65" s="146">
        <v>-6.161395323074137E-3</v>
      </c>
      <c r="M65" s="146">
        <v>0.26448884835419939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07" t="s">
        <v>254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1" t="s">
        <v>172</v>
      </c>
    </row>
    <row r="71" spans="1:14" ht="10.5" customHeight="1" thickBot="1" x14ac:dyDescent="0.3">
      <c r="B71" s="134"/>
      <c r="C71" s="135"/>
      <c r="D71" s="134"/>
      <c r="E71" s="134"/>
      <c r="F71" s="134"/>
      <c r="G71" s="134"/>
      <c r="H71" s="134"/>
      <c r="I71" s="134"/>
      <c r="J71" s="134"/>
      <c r="K71" s="4"/>
      <c r="L71" s="4"/>
      <c r="N71" s="1" t="s">
        <v>173</v>
      </c>
    </row>
    <row r="72" spans="1:14" ht="22.5" thickTop="1" thickBot="1" x14ac:dyDescent="0.3">
      <c r="B72" s="13"/>
      <c r="C72" s="317" t="s">
        <v>110</v>
      </c>
      <c r="D72" s="318"/>
      <c r="E72" s="318"/>
      <c r="F72" s="318"/>
      <c r="G72" s="318"/>
      <c r="H72" s="318"/>
      <c r="I72" s="318"/>
      <c r="J72" s="318"/>
      <c r="K72" s="318"/>
      <c r="L72" s="318"/>
      <c r="M72" s="319"/>
    </row>
    <row r="73" spans="1:14" ht="22.5" thickTop="1" thickBot="1" x14ac:dyDescent="0.3">
      <c r="B73" s="13"/>
      <c r="C73" s="320">
        <f>2019</f>
        <v>2019</v>
      </c>
      <c r="D73" s="321"/>
      <c r="E73" s="322">
        <v>2020</v>
      </c>
      <c r="F73" s="321"/>
      <c r="G73" s="322">
        <v>2021</v>
      </c>
      <c r="H73" s="321"/>
      <c r="I73" s="322">
        <v>2022</v>
      </c>
      <c r="J73" s="321"/>
      <c r="K73" s="322">
        <v>2023</v>
      </c>
      <c r="L73" s="323"/>
      <c r="M73" s="324"/>
    </row>
    <row r="74" spans="1:14" ht="16.5" thickTop="1" thickBot="1" x14ac:dyDescent="0.3">
      <c r="B74" s="16"/>
      <c r="C74" s="137" t="s">
        <v>135</v>
      </c>
      <c r="D74" s="138" t="str">
        <f>CONCATENATE("var ",RIGHT(2019,2),"/",RIGHT(2018,2))</f>
        <v>var 19/18</v>
      </c>
      <c r="E74" s="139" t="s">
        <v>135</v>
      </c>
      <c r="F74" s="138" t="str">
        <f>CONCATENATE("var ",RIGHT(E73,2),"/",RIGHT(E73-1,2))</f>
        <v>var 20/19</v>
      </c>
      <c r="G74" s="139" t="s">
        <v>135</v>
      </c>
      <c r="H74" s="138" t="str">
        <f>CONCATENATE("var ",RIGHT(G73,2),"/",RIGHT(G73-1,2))</f>
        <v>var 21/20</v>
      </c>
      <c r="I74" s="139" t="s">
        <v>135</v>
      </c>
      <c r="J74" s="138" t="str">
        <f>CONCATENATE("var ",RIGHT(I73,2),"/",RIGHT(I73-1,2))</f>
        <v>var 22/21</v>
      </c>
      <c r="K74" s="139" t="s">
        <v>135</v>
      </c>
      <c r="L74" s="138" t="str">
        <f>CONCATENATE("var ",RIGHT(K73,2),"/",RIGHT(K73-1,2))</f>
        <v>var 23/22</v>
      </c>
      <c r="M74" s="138" t="str">
        <f>CONCATENATE("var ",RIGHT(K73,2),"/",RIGHT(2019,2))</f>
        <v>var 23/19</v>
      </c>
    </row>
    <row r="75" spans="1:14" x14ac:dyDescent="0.25">
      <c r="A75" s="1">
        <v>1</v>
      </c>
      <c r="B75" s="141" t="s">
        <v>139</v>
      </c>
      <c r="C75" s="142">
        <v>169666</v>
      </c>
      <c r="D75" s="143">
        <v>2.8334878872180891E-2</v>
      </c>
      <c r="E75" s="142">
        <v>177492</v>
      </c>
      <c r="F75" s="143">
        <f t="shared" ref="F75:F87" si="12">IFERROR(E75/C75-1,"-")</f>
        <v>4.6125917980031295E-2</v>
      </c>
      <c r="G75" s="142">
        <v>19921</v>
      </c>
      <c r="H75" s="143">
        <f t="shared" ref="H75:J87" si="13">IFERROR(G75/E75-1,"-")</f>
        <v>-0.88776395555856036</v>
      </c>
      <c r="I75" s="142">
        <v>125711</v>
      </c>
      <c r="J75" s="143">
        <f t="shared" si="13"/>
        <v>5.3104763817077458</v>
      </c>
      <c r="K75" s="142">
        <v>202529</v>
      </c>
      <c r="L75" s="143">
        <f t="shared" ref="L75:L79" si="14">IFERROR(K75/I75-1,"-")</f>
        <v>0.61106824382910019</v>
      </c>
      <c r="M75" s="143">
        <f>K75/C75-1</f>
        <v>0.19369231313286095</v>
      </c>
    </row>
    <row r="76" spans="1:14" x14ac:dyDescent="0.25">
      <c r="A76" s="1">
        <v>2</v>
      </c>
      <c r="B76" s="141" t="s">
        <v>141</v>
      </c>
      <c r="C76" s="142">
        <v>164351</v>
      </c>
      <c r="D76" s="143">
        <v>8.70846730975261E-4</v>
      </c>
      <c r="E76" s="142">
        <v>187348</v>
      </c>
      <c r="F76" s="143">
        <f t="shared" si="12"/>
        <v>0.13992613370165063</v>
      </c>
      <c r="G76" s="142">
        <v>24755</v>
      </c>
      <c r="H76" s="143">
        <f t="shared" si="13"/>
        <v>-0.86786621687981724</v>
      </c>
      <c r="I76" s="142">
        <v>168017</v>
      </c>
      <c r="J76" s="143">
        <f t="shared" si="13"/>
        <v>5.7871945061603718</v>
      </c>
      <c r="K76" s="142">
        <v>199073</v>
      </c>
      <c r="L76" s="143">
        <f t="shared" si="14"/>
        <v>0.18483843896748553</v>
      </c>
      <c r="M76" s="143">
        <f>IFERROR(K76/C76-1,"-")</f>
        <v>0.21126734854062335</v>
      </c>
    </row>
    <row r="77" spans="1:14" x14ac:dyDescent="0.25">
      <c r="A77" s="1">
        <v>3</v>
      </c>
      <c r="B77" s="141" t="s">
        <v>143</v>
      </c>
      <c r="C77" s="142">
        <v>190304</v>
      </c>
      <c r="D77" s="143">
        <v>-1.9481155163974528E-2</v>
      </c>
      <c r="E77" s="142">
        <v>73984</v>
      </c>
      <c r="F77" s="143">
        <f t="shared" si="12"/>
        <v>-0.61123255422902312</v>
      </c>
      <c r="G77" s="142">
        <v>29819</v>
      </c>
      <c r="H77" s="143">
        <f t="shared" si="13"/>
        <v>-0.59695339532871972</v>
      </c>
      <c r="I77" s="142">
        <v>189215</v>
      </c>
      <c r="J77" s="143">
        <f t="shared" si="13"/>
        <v>5.3454508870183437</v>
      </c>
      <c r="K77" s="142">
        <v>210907</v>
      </c>
      <c r="L77" s="143">
        <f t="shared" si="14"/>
        <v>0.11464207383135583</v>
      </c>
      <c r="M77" s="143">
        <f t="shared" ref="M77:M79" si="15">IFERROR(K77/C77-1,"-")</f>
        <v>0.10826362031276271</v>
      </c>
    </row>
    <row r="78" spans="1:14" x14ac:dyDescent="0.25">
      <c r="A78" s="1">
        <v>4</v>
      </c>
      <c r="B78" s="141" t="s">
        <v>145</v>
      </c>
      <c r="C78" s="142">
        <v>182359</v>
      </c>
      <c r="D78" s="143">
        <v>1.9956261780514684E-2</v>
      </c>
      <c r="E78" s="142">
        <v>0</v>
      </c>
      <c r="F78" s="143">
        <f t="shared" si="12"/>
        <v>-1</v>
      </c>
      <c r="G78" s="142">
        <v>35767</v>
      </c>
      <c r="H78" s="143" t="str">
        <f t="shared" si="13"/>
        <v>-</v>
      </c>
      <c r="I78" s="142">
        <v>205820</v>
      </c>
      <c r="J78" s="143">
        <f t="shared" si="13"/>
        <v>4.7544664075824086</v>
      </c>
      <c r="K78" s="142">
        <v>216116</v>
      </c>
      <c r="L78" s="143">
        <f t="shared" si="14"/>
        <v>5.0024293071615933E-2</v>
      </c>
      <c r="M78" s="143">
        <f t="shared" si="15"/>
        <v>0.18511288173328433</v>
      </c>
    </row>
    <row r="79" spans="1:14" x14ac:dyDescent="0.25">
      <c r="A79" s="1">
        <v>5</v>
      </c>
      <c r="B79" s="141" t="s">
        <v>147</v>
      </c>
      <c r="C79" s="142">
        <v>175897</v>
      </c>
      <c r="D79" s="143">
        <v>-1.0830994865681065E-2</v>
      </c>
      <c r="E79" s="142">
        <v>0</v>
      </c>
      <c r="F79" s="143">
        <f t="shared" si="12"/>
        <v>-1</v>
      </c>
      <c r="G79" s="142">
        <v>47958</v>
      </c>
      <c r="H79" s="143" t="str">
        <f t="shared" si="13"/>
        <v>-</v>
      </c>
      <c r="I79" s="142">
        <v>191717</v>
      </c>
      <c r="J79" s="143">
        <f t="shared" si="13"/>
        <v>2.9976020684765836</v>
      </c>
      <c r="K79" s="142">
        <v>206620</v>
      </c>
      <c r="L79" s="143">
        <f t="shared" si="14"/>
        <v>7.7734368887474758E-2</v>
      </c>
      <c r="M79" s="143">
        <f t="shared" si="15"/>
        <v>0.17466471855688281</v>
      </c>
    </row>
    <row r="80" spans="1:14" x14ac:dyDescent="0.25">
      <c r="A80" s="1">
        <v>6</v>
      </c>
      <c r="B80" s="141" t="s">
        <v>149</v>
      </c>
      <c r="C80" s="142">
        <v>186018</v>
      </c>
      <c r="D80" s="143">
        <v>-7.9145822444560698E-3</v>
      </c>
      <c r="E80" s="142">
        <v>0</v>
      </c>
      <c r="F80" s="143">
        <f t="shared" si="12"/>
        <v>-1</v>
      </c>
      <c r="G80" s="142">
        <v>60106</v>
      </c>
      <c r="H80" s="143" t="str">
        <f t="shared" si="13"/>
        <v>-</v>
      </c>
      <c r="I80" s="142">
        <v>196251</v>
      </c>
      <c r="J80" s="143">
        <f t="shared" si="13"/>
        <v>2.2650816890160717</v>
      </c>
      <c r="K80" s="142"/>
      <c r="L80" s="143"/>
      <c r="M80" s="143"/>
    </row>
    <row r="81" spans="1:14" x14ac:dyDescent="0.25">
      <c r="A81" s="1">
        <v>7</v>
      </c>
      <c r="B81" s="141" t="s">
        <v>151</v>
      </c>
      <c r="C81" s="142">
        <v>195947</v>
      </c>
      <c r="D81" s="143">
        <v>3.0551494177912808E-2</v>
      </c>
      <c r="E81" s="142">
        <v>0</v>
      </c>
      <c r="F81" s="143">
        <f t="shared" si="12"/>
        <v>-1</v>
      </c>
      <c r="G81" s="142">
        <v>111498</v>
      </c>
      <c r="H81" s="143" t="str">
        <f t="shared" si="13"/>
        <v>-</v>
      </c>
      <c r="I81" s="142">
        <v>218088</v>
      </c>
      <c r="J81" s="143">
        <f t="shared" si="13"/>
        <v>0.95598127320669435</v>
      </c>
      <c r="K81" s="142"/>
      <c r="L81" s="143"/>
      <c r="M81" s="143"/>
    </row>
    <row r="82" spans="1:14" x14ac:dyDescent="0.25">
      <c r="A82" s="1">
        <v>8</v>
      </c>
      <c r="B82" s="141" t="s">
        <v>153</v>
      </c>
      <c r="C82" s="142">
        <v>209657</v>
      </c>
      <c r="D82" s="143">
        <v>6.2108340045694765E-2</v>
      </c>
      <c r="E82" s="142">
        <v>0</v>
      </c>
      <c r="F82" s="143">
        <f t="shared" si="12"/>
        <v>-1</v>
      </c>
      <c r="G82" s="142">
        <v>143374</v>
      </c>
      <c r="H82" s="143" t="str">
        <f t="shared" si="13"/>
        <v>-</v>
      </c>
      <c r="I82" s="142">
        <v>213645</v>
      </c>
      <c r="J82" s="143">
        <f t="shared" si="13"/>
        <v>0.49012373233640694</v>
      </c>
      <c r="K82" s="142"/>
      <c r="L82" s="143"/>
      <c r="M82" s="143"/>
    </row>
    <row r="83" spans="1:14" x14ac:dyDescent="0.25">
      <c r="A83" s="1">
        <v>9</v>
      </c>
      <c r="B83" s="141" t="s">
        <v>155</v>
      </c>
      <c r="C83" s="142">
        <v>183041</v>
      </c>
      <c r="D83" s="143">
        <v>2.1958818143243075E-2</v>
      </c>
      <c r="E83" s="142">
        <v>0</v>
      </c>
      <c r="F83" s="143">
        <f t="shared" si="12"/>
        <v>-1</v>
      </c>
      <c r="G83" s="142">
        <v>140512</v>
      </c>
      <c r="H83" s="143" t="str">
        <f t="shared" si="13"/>
        <v>-</v>
      </c>
      <c r="I83" s="142">
        <v>194764</v>
      </c>
      <c r="J83" s="143">
        <f t="shared" si="13"/>
        <v>0.38610225461170566</v>
      </c>
      <c r="K83" s="142"/>
      <c r="L83" s="143"/>
      <c r="M83" s="143"/>
    </row>
    <row r="84" spans="1:14" x14ac:dyDescent="0.25">
      <c r="A84" s="1">
        <v>10</v>
      </c>
      <c r="B84" s="141" t="s">
        <v>157</v>
      </c>
      <c r="C84" s="142">
        <v>202635</v>
      </c>
      <c r="D84" s="143">
        <v>3.7238943488943521E-2</v>
      </c>
      <c r="E84" s="142">
        <v>0</v>
      </c>
      <c r="F84" s="143">
        <f t="shared" si="12"/>
        <v>-1</v>
      </c>
      <c r="G84" s="142">
        <v>175105</v>
      </c>
      <c r="H84" s="143" t="str">
        <f t="shared" si="13"/>
        <v>-</v>
      </c>
      <c r="I84" s="142">
        <v>210769</v>
      </c>
      <c r="J84" s="143">
        <f t="shared" si="13"/>
        <v>0.20367208246480684</v>
      </c>
      <c r="K84" s="142"/>
      <c r="L84" s="143"/>
      <c r="M84" s="143"/>
    </row>
    <row r="85" spans="1:14" x14ac:dyDescent="0.25">
      <c r="A85" s="1">
        <v>11</v>
      </c>
      <c r="B85" s="141" t="s">
        <v>159</v>
      </c>
      <c r="C85" s="142">
        <v>184696</v>
      </c>
      <c r="D85" s="143">
        <v>6.0404765322233489E-2</v>
      </c>
      <c r="E85" s="142">
        <v>0</v>
      </c>
      <c r="F85" s="143">
        <f t="shared" si="12"/>
        <v>-1</v>
      </c>
      <c r="G85" s="142">
        <v>166551</v>
      </c>
      <c r="H85" s="143" t="str">
        <f t="shared" si="13"/>
        <v>-</v>
      </c>
      <c r="I85" s="142">
        <v>200457</v>
      </c>
      <c r="J85" s="143">
        <f t="shared" si="13"/>
        <v>0.2035772826341482</v>
      </c>
      <c r="K85" s="142"/>
      <c r="L85" s="143"/>
      <c r="M85" s="143"/>
    </row>
    <row r="86" spans="1:14" x14ac:dyDescent="0.25">
      <c r="A86" s="1">
        <v>12</v>
      </c>
      <c r="B86" s="141" t="s">
        <v>161</v>
      </c>
      <c r="C86" s="142">
        <v>186457</v>
      </c>
      <c r="D86" s="143">
        <v>6.8025730176823451E-2</v>
      </c>
      <c r="E86" s="142">
        <v>0</v>
      </c>
      <c r="F86" s="143">
        <f t="shared" si="12"/>
        <v>-1</v>
      </c>
      <c r="G86" s="142">
        <v>149356</v>
      </c>
      <c r="H86" s="143" t="str">
        <f t="shared" si="13"/>
        <v>-</v>
      </c>
      <c r="I86" s="142">
        <v>204884</v>
      </c>
      <c r="J86" s="143">
        <f t="shared" si="13"/>
        <v>0.37178285438817316</v>
      </c>
      <c r="K86" s="142"/>
      <c r="L86" s="143"/>
      <c r="M86" s="143"/>
    </row>
    <row r="87" spans="1:14" ht="15.75" x14ac:dyDescent="0.25">
      <c r="B87" s="144" t="s">
        <v>121</v>
      </c>
      <c r="C87" s="145">
        <v>2231028</v>
      </c>
      <c r="D87" s="146">
        <v>2.4272332736039903E-2</v>
      </c>
      <c r="E87" s="145">
        <v>0</v>
      </c>
      <c r="F87" s="146">
        <f t="shared" si="12"/>
        <v>-1</v>
      </c>
      <c r="G87" s="145">
        <v>1104722</v>
      </c>
      <c r="H87" s="146" t="str">
        <f t="shared" si="13"/>
        <v>-</v>
      </c>
      <c r="I87" s="145">
        <v>2319338</v>
      </c>
      <c r="J87" s="146">
        <f t="shared" si="13"/>
        <v>1.0994766104051519</v>
      </c>
      <c r="K87" s="145">
        <v>1035245</v>
      </c>
      <c r="L87" s="146">
        <v>0.17577344175904042</v>
      </c>
      <c r="M87" s="146">
        <v>0.17297980799409007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07" t="s">
        <v>255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1" t="s">
        <v>175</v>
      </c>
    </row>
    <row r="93" spans="1:14" ht="10.5" customHeight="1" thickBot="1" x14ac:dyDescent="0.3">
      <c r="B93" s="134"/>
      <c r="C93" s="135"/>
      <c r="D93" s="134"/>
      <c r="E93" s="134"/>
      <c r="F93" s="134"/>
      <c r="G93" s="134"/>
      <c r="H93" s="134"/>
      <c r="I93" s="134"/>
      <c r="J93" s="134"/>
      <c r="K93" s="4"/>
      <c r="L93" s="4"/>
      <c r="N93" s="1" t="s">
        <v>176</v>
      </c>
    </row>
    <row r="94" spans="1:14" ht="22.5" thickTop="1" thickBot="1" x14ac:dyDescent="0.3">
      <c r="B94" s="13"/>
      <c r="C94" s="317" t="s">
        <v>111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9"/>
    </row>
    <row r="95" spans="1:14" ht="22.5" thickTop="1" thickBot="1" x14ac:dyDescent="0.3">
      <c r="B95" s="13"/>
      <c r="C95" s="320">
        <f>2019</f>
        <v>2019</v>
      </c>
      <c r="D95" s="321"/>
      <c r="E95" s="322">
        <v>2020</v>
      </c>
      <c r="F95" s="321"/>
      <c r="G95" s="322">
        <v>2021</v>
      </c>
      <c r="H95" s="321"/>
      <c r="I95" s="322">
        <v>2022</v>
      </c>
      <c r="J95" s="321"/>
      <c r="K95" s="322">
        <v>2023</v>
      </c>
      <c r="L95" s="323"/>
      <c r="M95" s="324"/>
    </row>
    <row r="96" spans="1:14" ht="16.5" thickTop="1" thickBot="1" x14ac:dyDescent="0.3">
      <c r="B96" s="16"/>
      <c r="C96" s="137" t="s">
        <v>135</v>
      </c>
      <c r="D96" s="138" t="str">
        <f>CONCATENATE("var ",RIGHT(2019,2),"/",RIGHT(2018,2))</f>
        <v>var 19/18</v>
      </c>
      <c r="E96" s="139" t="s">
        <v>135</v>
      </c>
      <c r="F96" s="138" t="str">
        <f>CONCATENATE("var ",RIGHT(E95,2),"/",RIGHT(E95-1,2))</f>
        <v>var 20/19</v>
      </c>
      <c r="G96" s="139" t="s">
        <v>135</v>
      </c>
      <c r="H96" s="138" t="str">
        <f>CONCATENATE("var ",RIGHT(G95,2),"/",RIGHT(G95-1,2))</f>
        <v>var 21/20</v>
      </c>
      <c r="I96" s="139" t="s">
        <v>135</v>
      </c>
      <c r="J96" s="138" t="str">
        <f>CONCATENATE("var ",RIGHT(I95,2),"/",RIGHT(I95-1,2))</f>
        <v>var 22/21</v>
      </c>
      <c r="K96" s="139" t="s">
        <v>135</v>
      </c>
      <c r="L96" s="138" t="str">
        <f>CONCATENATE("var ",RIGHT(K95,2),"/",RIGHT(K95-1,2))</f>
        <v>var 23/22</v>
      </c>
      <c r="M96" s="138" t="str">
        <f>CONCATENATE("var ",RIGHT(K95,2),"/",RIGHT(2019,2))</f>
        <v>var 23/19</v>
      </c>
    </row>
    <row r="97" spans="2:13" x14ac:dyDescent="0.25">
      <c r="B97" s="141" t="s">
        <v>139</v>
      </c>
      <c r="C97" s="142">
        <v>45940</v>
      </c>
      <c r="D97" s="143">
        <v>1.9801101047771219E-2</v>
      </c>
      <c r="E97" s="142">
        <v>43734</v>
      </c>
      <c r="F97" s="143">
        <f t="shared" ref="F97:F109" si="16">IFERROR(E97/C97-1,"-")</f>
        <v>-4.8019155420113147E-2</v>
      </c>
      <c r="G97" s="142">
        <v>7880</v>
      </c>
      <c r="H97" s="143">
        <f t="shared" ref="H97:J109" si="17">IFERROR(G97/E97-1,"-")</f>
        <v>-0.81981981981981988</v>
      </c>
      <c r="I97" s="142">
        <v>30388</v>
      </c>
      <c r="J97" s="143">
        <f t="shared" si="17"/>
        <v>2.8563451776649744</v>
      </c>
      <c r="K97" s="142">
        <v>46492</v>
      </c>
      <c r="L97" s="143">
        <f t="shared" ref="L97:L101" si="18">IFERROR(K97/I97-1,"-")</f>
        <v>0.52994603132815588</v>
      </c>
      <c r="M97" s="143">
        <f>K97/C97-1</f>
        <v>1.2015672616456197E-2</v>
      </c>
    </row>
    <row r="98" spans="2:13" x14ac:dyDescent="0.25">
      <c r="B98" s="141" t="s">
        <v>141</v>
      </c>
      <c r="C98" s="142">
        <v>43527</v>
      </c>
      <c r="D98" s="143">
        <v>-1.2522970121826682E-2</v>
      </c>
      <c r="E98" s="142">
        <v>47305</v>
      </c>
      <c r="F98" s="143">
        <f t="shared" si="16"/>
        <v>8.6796700898293055E-2</v>
      </c>
      <c r="G98" s="142">
        <v>8902</v>
      </c>
      <c r="H98" s="143">
        <f t="shared" si="17"/>
        <v>-0.811816932670965</v>
      </c>
      <c r="I98" s="142">
        <v>42774</v>
      </c>
      <c r="J98" s="143">
        <f t="shared" si="17"/>
        <v>3.8049876432262417</v>
      </c>
      <c r="K98" s="142">
        <v>49896</v>
      </c>
      <c r="L98" s="143">
        <f t="shared" si="18"/>
        <v>0.16650301585075056</v>
      </c>
      <c r="M98" s="143">
        <f>IFERROR(K98/C98-1,"-")</f>
        <v>0.14632297194844579</v>
      </c>
    </row>
    <row r="99" spans="2:13" x14ac:dyDescent="0.25">
      <c r="B99" s="141" t="s">
        <v>143</v>
      </c>
      <c r="C99" s="142">
        <v>52728</v>
      </c>
      <c r="D99" s="143">
        <v>9.1096991502717106E-3</v>
      </c>
      <c r="E99" s="142">
        <v>18695</v>
      </c>
      <c r="F99" s="143">
        <f t="shared" si="16"/>
        <v>-0.64544454559247466</v>
      </c>
      <c r="G99" s="142">
        <v>11837</v>
      </c>
      <c r="H99" s="143">
        <f t="shared" si="17"/>
        <v>-0.36683605242043327</v>
      </c>
      <c r="I99" s="142">
        <v>53892</v>
      </c>
      <c r="J99" s="143">
        <f t="shared" si="17"/>
        <v>3.5528427811100789</v>
      </c>
      <c r="K99" s="142">
        <v>54154</v>
      </c>
      <c r="L99" s="143">
        <f t="shared" si="18"/>
        <v>4.8615750018554671E-3</v>
      </c>
      <c r="M99" s="143">
        <f t="shared" ref="M99:M101" si="19">IFERROR(K99/C99-1,"-")</f>
        <v>2.7044454559247422E-2</v>
      </c>
    </row>
    <row r="100" spans="2:13" x14ac:dyDescent="0.25">
      <c r="B100" s="141" t="s">
        <v>145</v>
      </c>
      <c r="C100" s="142">
        <v>45764</v>
      </c>
      <c r="D100" s="143">
        <v>-3.3474835793786517E-2</v>
      </c>
      <c r="E100" s="142">
        <v>0</v>
      </c>
      <c r="F100" s="143">
        <f t="shared" si="16"/>
        <v>-1</v>
      </c>
      <c r="G100" s="142">
        <v>9669</v>
      </c>
      <c r="H100" s="143" t="str">
        <f t="shared" si="17"/>
        <v>-</v>
      </c>
      <c r="I100" s="142">
        <v>48912</v>
      </c>
      <c r="J100" s="143">
        <f t="shared" si="17"/>
        <v>4.0586410176853862</v>
      </c>
      <c r="K100" s="142">
        <v>56652</v>
      </c>
      <c r="L100" s="143">
        <f t="shared" si="18"/>
        <v>0.15824337585868498</v>
      </c>
      <c r="M100" s="143">
        <f t="shared" si="19"/>
        <v>0.23791626606065908</v>
      </c>
    </row>
    <row r="101" spans="2:13" x14ac:dyDescent="0.25">
      <c r="B101" s="141" t="s">
        <v>147</v>
      </c>
      <c r="C101" s="142">
        <v>45731</v>
      </c>
      <c r="D101" s="143">
        <v>-2.7972027972028024E-2</v>
      </c>
      <c r="E101" s="142">
        <v>0</v>
      </c>
      <c r="F101" s="143">
        <f t="shared" si="16"/>
        <v>-1</v>
      </c>
      <c r="G101" s="142">
        <v>15426</v>
      </c>
      <c r="H101" s="143" t="str">
        <f t="shared" si="17"/>
        <v>-</v>
      </c>
      <c r="I101" s="142">
        <v>41886</v>
      </c>
      <c r="J101" s="143">
        <f t="shared" si="17"/>
        <v>1.7152858809801632</v>
      </c>
      <c r="K101" s="142">
        <v>45073</v>
      </c>
      <c r="L101" s="143">
        <f t="shared" si="18"/>
        <v>7.608747552881634E-2</v>
      </c>
      <c r="M101" s="143">
        <f t="shared" si="19"/>
        <v>-1.4388489208633115E-2</v>
      </c>
    </row>
    <row r="102" spans="2:13" x14ac:dyDescent="0.25">
      <c r="B102" s="141" t="s">
        <v>149</v>
      </c>
      <c r="C102" s="142">
        <v>48613</v>
      </c>
      <c r="D102" s="143">
        <v>2.5742198214926182E-2</v>
      </c>
      <c r="E102" s="142">
        <v>0</v>
      </c>
      <c r="F102" s="143">
        <f t="shared" si="16"/>
        <v>-1</v>
      </c>
      <c r="G102" s="142">
        <v>18695</v>
      </c>
      <c r="H102" s="143" t="str">
        <f t="shared" si="17"/>
        <v>-</v>
      </c>
      <c r="I102" s="142">
        <v>42042</v>
      </c>
      <c r="J102" s="143">
        <f t="shared" si="17"/>
        <v>1.2488365873228138</v>
      </c>
      <c r="K102" s="142"/>
      <c r="L102" s="143"/>
      <c r="M102" s="143"/>
    </row>
    <row r="103" spans="2:13" x14ac:dyDescent="0.25">
      <c r="B103" s="141" t="s">
        <v>151</v>
      </c>
      <c r="C103" s="142">
        <v>47205</v>
      </c>
      <c r="D103" s="143">
        <v>-6.2723373838456054E-2</v>
      </c>
      <c r="E103" s="142">
        <v>0</v>
      </c>
      <c r="F103" s="143">
        <f t="shared" si="16"/>
        <v>-1</v>
      </c>
      <c r="G103" s="142">
        <v>21668</v>
      </c>
      <c r="H103" s="143" t="str">
        <f t="shared" si="17"/>
        <v>-</v>
      </c>
      <c r="I103" s="142">
        <v>47912</v>
      </c>
      <c r="J103" s="143">
        <f t="shared" si="17"/>
        <v>1.2111870038766845</v>
      </c>
      <c r="K103" s="142"/>
      <c r="L103" s="143"/>
      <c r="M103" s="143"/>
    </row>
    <row r="104" spans="2:13" x14ac:dyDescent="0.25">
      <c r="B104" s="141" t="s">
        <v>153</v>
      </c>
      <c r="C104" s="142">
        <v>48990</v>
      </c>
      <c r="D104" s="143">
        <v>-7.7331625734518572E-2</v>
      </c>
      <c r="E104" s="142">
        <v>0</v>
      </c>
      <c r="F104" s="143">
        <f t="shared" si="16"/>
        <v>-1</v>
      </c>
      <c r="G104" s="142">
        <v>31864</v>
      </c>
      <c r="H104" s="143" t="str">
        <f t="shared" si="17"/>
        <v>-</v>
      </c>
      <c r="I104" s="142">
        <v>50443</v>
      </c>
      <c r="J104" s="143">
        <f t="shared" si="17"/>
        <v>0.58307180517198098</v>
      </c>
      <c r="K104" s="142"/>
      <c r="L104" s="143"/>
      <c r="M104" s="143"/>
    </row>
    <row r="105" spans="2:13" x14ac:dyDescent="0.25">
      <c r="B105" s="141" t="s">
        <v>155</v>
      </c>
      <c r="C105" s="142">
        <v>43793</v>
      </c>
      <c r="D105" s="143">
        <v>-9.0752429200232521E-2</v>
      </c>
      <c r="E105" s="142">
        <v>0</v>
      </c>
      <c r="F105" s="143">
        <f t="shared" si="16"/>
        <v>-1</v>
      </c>
      <c r="G105" s="142">
        <v>32447</v>
      </c>
      <c r="H105" s="143" t="str">
        <f t="shared" si="17"/>
        <v>-</v>
      </c>
      <c r="I105" s="142">
        <v>43723</v>
      </c>
      <c r="J105" s="143">
        <f t="shared" si="17"/>
        <v>0.34752057200973896</v>
      </c>
      <c r="K105" s="142"/>
      <c r="L105" s="143"/>
      <c r="M105" s="143"/>
    </row>
    <row r="106" spans="2:13" x14ac:dyDescent="0.25">
      <c r="B106" s="141" t="s">
        <v>157</v>
      </c>
      <c r="C106" s="142">
        <v>47801</v>
      </c>
      <c r="D106" s="143">
        <v>-0.11206672363190551</v>
      </c>
      <c r="E106" s="142">
        <v>0</v>
      </c>
      <c r="F106" s="143">
        <f t="shared" si="16"/>
        <v>-1</v>
      </c>
      <c r="G106" s="142">
        <v>44834</v>
      </c>
      <c r="H106" s="143" t="str">
        <f t="shared" si="17"/>
        <v>-</v>
      </c>
      <c r="I106" s="142">
        <v>47264</v>
      </c>
      <c r="J106" s="143">
        <f t="shared" si="17"/>
        <v>5.4199937547397159E-2</v>
      </c>
      <c r="K106" s="142"/>
      <c r="L106" s="143"/>
      <c r="M106" s="143"/>
    </row>
    <row r="107" spans="2:13" x14ac:dyDescent="0.25">
      <c r="B107" s="141" t="s">
        <v>159</v>
      </c>
      <c r="C107" s="142">
        <v>48916</v>
      </c>
      <c r="D107" s="143">
        <v>-1.1997576247222752E-2</v>
      </c>
      <c r="E107" s="142">
        <v>0</v>
      </c>
      <c r="F107" s="143">
        <f t="shared" si="16"/>
        <v>-1</v>
      </c>
      <c r="G107" s="142">
        <v>46834</v>
      </c>
      <c r="H107" s="143" t="str">
        <f t="shared" si="17"/>
        <v>-</v>
      </c>
      <c r="I107" s="142">
        <v>46434</v>
      </c>
      <c r="J107" s="143">
        <f t="shared" si="17"/>
        <v>-8.5408036896271744E-3</v>
      </c>
      <c r="K107" s="142"/>
      <c r="L107" s="143"/>
      <c r="M107" s="143"/>
    </row>
    <row r="108" spans="2:13" x14ac:dyDescent="0.25">
      <c r="B108" s="141" t="s">
        <v>161</v>
      </c>
      <c r="C108" s="142">
        <v>47100</v>
      </c>
      <c r="D108" s="143">
        <v>-7.3691663224969006E-2</v>
      </c>
      <c r="E108" s="142">
        <v>0</v>
      </c>
      <c r="F108" s="143">
        <f t="shared" si="16"/>
        <v>-1</v>
      </c>
      <c r="G108" s="142">
        <v>37702</v>
      </c>
      <c r="H108" s="143" t="str">
        <f t="shared" si="17"/>
        <v>-</v>
      </c>
      <c r="I108" s="142">
        <v>48142</v>
      </c>
      <c r="J108" s="143">
        <f t="shared" si="17"/>
        <v>0.27690838682298025</v>
      </c>
      <c r="K108" s="142"/>
      <c r="L108" s="143"/>
      <c r="M108" s="143"/>
    </row>
    <row r="109" spans="2:13" ht="15.75" x14ac:dyDescent="0.25">
      <c r="B109" s="144" t="s">
        <v>121</v>
      </c>
      <c r="C109" s="145">
        <v>566108</v>
      </c>
      <c r="D109" s="146">
        <v>-3.8838132849335238E-2</v>
      </c>
      <c r="E109" s="145">
        <v>0</v>
      </c>
      <c r="F109" s="146">
        <f t="shared" si="16"/>
        <v>-1</v>
      </c>
      <c r="G109" s="145">
        <v>287758</v>
      </c>
      <c r="H109" s="146" t="str">
        <f t="shared" si="17"/>
        <v>-</v>
      </c>
      <c r="I109" s="145">
        <v>543812</v>
      </c>
      <c r="J109" s="146">
        <f t="shared" si="17"/>
        <v>0.88982408829641568</v>
      </c>
      <c r="K109" s="145">
        <v>252267</v>
      </c>
      <c r="L109" s="146">
        <v>0.15797422103079151</v>
      </c>
      <c r="M109" s="146">
        <v>7.9494201720227586E-2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07" t="s">
        <v>256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1" t="s">
        <v>180</v>
      </c>
    </row>
    <row r="115" spans="1:14" ht="10.5" customHeight="1" thickBot="1" x14ac:dyDescent="0.3">
      <c r="B115" s="134"/>
      <c r="C115" s="135"/>
      <c r="D115" s="134"/>
      <c r="E115" s="134"/>
      <c r="F115" s="134"/>
      <c r="G115" s="134"/>
      <c r="H115" s="134"/>
      <c r="I115" s="134"/>
      <c r="J115" s="134"/>
      <c r="K115" s="4"/>
      <c r="L115" s="4"/>
      <c r="N115" s="1" t="s">
        <v>181</v>
      </c>
    </row>
    <row r="116" spans="1:14" ht="22.5" thickTop="1" thickBot="1" x14ac:dyDescent="0.3">
      <c r="B116" s="13"/>
      <c r="C116" s="317" t="s">
        <v>112</v>
      </c>
      <c r="D116" s="318"/>
      <c r="E116" s="318"/>
      <c r="F116" s="318"/>
      <c r="G116" s="318"/>
      <c r="H116" s="318"/>
      <c r="I116" s="318"/>
      <c r="J116" s="318"/>
      <c r="K116" s="318"/>
      <c r="L116" s="318"/>
      <c r="M116" s="319"/>
    </row>
    <row r="117" spans="1:14" ht="22.5" thickTop="1" thickBot="1" x14ac:dyDescent="0.3">
      <c r="B117" s="13"/>
      <c r="C117" s="320">
        <f>2019</f>
        <v>2019</v>
      </c>
      <c r="D117" s="321"/>
      <c r="E117" s="322">
        <v>2020</v>
      </c>
      <c r="F117" s="321"/>
      <c r="G117" s="322">
        <v>2021</v>
      </c>
      <c r="H117" s="321"/>
      <c r="I117" s="322">
        <v>2022</v>
      </c>
      <c r="J117" s="321"/>
      <c r="K117" s="322">
        <v>2023</v>
      </c>
      <c r="L117" s="323"/>
      <c r="M117" s="324"/>
    </row>
    <row r="118" spans="1:14" ht="16.5" thickTop="1" thickBot="1" x14ac:dyDescent="0.3">
      <c r="B118" s="16"/>
      <c r="C118" s="137" t="s">
        <v>135</v>
      </c>
      <c r="D118" s="138" t="str">
        <f>CONCATENATE("var ",RIGHT(2019,2),"/",RIGHT(2018,2))</f>
        <v>var 19/18</v>
      </c>
      <c r="E118" s="139" t="s">
        <v>135</v>
      </c>
      <c r="F118" s="138" t="str">
        <f>CONCATENATE("var ",RIGHT(E117,2),"/",RIGHT(E117-1,2))</f>
        <v>var 20/19</v>
      </c>
      <c r="G118" s="139" t="s">
        <v>135</v>
      </c>
      <c r="H118" s="138" t="str">
        <f>CONCATENATE("var ",RIGHT(G117,2),"/",RIGHT(G117-1,2))</f>
        <v>var 21/20</v>
      </c>
      <c r="I118" s="139" t="s">
        <v>135</v>
      </c>
      <c r="J118" s="138" t="str">
        <f>CONCATENATE("var ",RIGHT(I117,2),"/",RIGHT(I117-1,2))</f>
        <v>var 22/21</v>
      </c>
      <c r="K118" s="139" t="s">
        <v>135</v>
      </c>
      <c r="L118" s="138" t="str">
        <f>CONCATENATE("var ",RIGHT(K117,2),"/",RIGHT(K117-1,2))</f>
        <v>var 23/22</v>
      </c>
      <c r="M118" s="138" t="str">
        <f>CONCATENATE("var ",RIGHT(K117,2),"/",RIGHT(2019,2))</f>
        <v>var 23/19</v>
      </c>
    </row>
    <row r="119" spans="1:14" x14ac:dyDescent="0.25">
      <c r="B119" s="141" t="s">
        <v>139</v>
      </c>
      <c r="C119" s="142">
        <v>11892</v>
      </c>
      <c r="D119" s="143">
        <v>-0.11326523003504585</v>
      </c>
      <c r="E119" s="142">
        <v>11164</v>
      </c>
      <c r="F119" s="143">
        <f t="shared" ref="F119:F131" si="20">IFERROR(E119/C119-1,"-")</f>
        <v>-6.1217625294315514E-2</v>
      </c>
      <c r="G119" s="142">
        <v>459</v>
      </c>
      <c r="H119" s="143">
        <f t="shared" ref="H119:J131" si="21">IFERROR(G119/E119-1,"-")</f>
        <v>-0.95888570404872808</v>
      </c>
      <c r="I119" s="142">
        <v>5531</v>
      </c>
      <c r="J119" s="143">
        <f t="shared" si="21"/>
        <v>11.050108932461873</v>
      </c>
      <c r="K119" s="142">
        <v>10005</v>
      </c>
      <c r="L119" s="143">
        <f t="shared" ref="L119:L123" si="22">IFERROR(K119/I119-1,"-")</f>
        <v>0.80889531730247688</v>
      </c>
      <c r="M119" s="143">
        <f>K119/C119-1</f>
        <v>-0.15867810292633699</v>
      </c>
    </row>
    <row r="120" spans="1:14" x14ac:dyDescent="0.25">
      <c r="B120" s="141" t="s">
        <v>141</v>
      </c>
      <c r="C120" s="142">
        <v>11723</v>
      </c>
      <c r="D120" s="143">
        <v>-0.1755977496483826</v>
      </c>
      <c r="E120" s="142">
        <v>11067</v>
      </c>
      <c r="F120" s="143">
        <f t="shared" si="20"/>
        <v>-5.5958372430265246E-2</v>
      </c>
      <c r="G120" s="142">
        <v>334</v>
      </c>
      <c r="H120" s="143">
        <f t="shared" si="21"/>
        <v>-0.9698201861389717</v>
      </c>
      <c r="I120" s="142">
        <v>6227</v>
      </c>
      <c r="J120" s="143">
        <f t="shared" si="21"/>
        <v>17.643712574850298</v>
      </c>
      <c r="K120" s="142">
        <v>8910</v>
      </c>
      <c r="L120" s="143">
        <f t="shared" si="22"/>
        <v>0.43086558535410302</v>
      </c>
      <c r="M120" s="143">
        <f>IFERROR(K120/C120-1,"-")</f>
        <v>-0.2399556427535614</v>
      </c>
    </row>
    <row r="121" spans="1:14" x14ac:dyDescent="0.25">
      <c r="B121" s="141" t="s">
        <v>143</v>
      </c>
      <c r="C121" s="142">
        <v>12796</v>
      </c>
      <c r="D121" s="143">
        <v>-0.12810029980921234</v>
      </c>
      <c r="E121" s="142">
        <v>4439</v>
      </c>
      <c r="F121" s="143">
        <f t="shared" si="20"/>
        <v>-0.6530947170990935</v>
      </c>
      <c r="G121" s="142">
        <v>493</v>
      </c>
      <c r="H121" s="143">
        <f t="shared" si="21"/>
        <v>-0.88893895021401215</v>
      </c>
      <c r="I121" s="142">
        <v>7191</v>
      </c>
      <c r="J121" s="143">
        <f t="shared" si="21"/>
        <v>13.586206896551724</v>
      </c>
      <c r="K121" s="142">
        <v>10428</v>
      </c>
      <c r="L121" s="143">
        <f t="shared" si="22"/>
        <v>0.45014601585314984</v>
      </c>
      <c r="M121" s="143">
        <f t="shared" ref="M121:M123" si="23">IFERROR(K121/C121-1,"-")</f>
        <v>-0.18505783057205372</v>
      </c>
    </row>
    <row r="122" spans="1:14" x14ac:dyDescent="0.25">
      <c r="B122" s="141" t="s">
        <v>145</v>
      </c>
      <c r="C122" s="142">
        <v>10681</v>
      </c>
      <c r="D122" s="143">
        <v>-0.16174854810861716</v>
      </c>
      <c r="E122" s="142">
        <v>0</v>
      </c>
      <c r="F122" s="143">
        <f t="shared" si="20"/>
        <v>-1</v>
      </c>
      <c r="G122" s="142">
        <v>248</v>
      </c>
      <c r="H122" s="143" t="str">
        <f t="shared" si="21"/>
        <v>-</v>
      </c>
      <c r="I122" s="142">
        <v>7707</v>
      </c>
      <c r="J122" s="143">
        <f t="shared" si="21"/>
        <v>30.076612903225808</v>
      </c>
      <c r="K122" s="142">
        <v>8238</v>
      </c>
      <c r="L122" s="143">
        <f t="shared" si="22"/>
        <v>6.8898404048267858E-2</v>
      </c>
      <c r="M122" s="143">
        <f t="shared" si="23"/>
        <v>-0.22872390225634309</v>
      </c>
    </row>
    <row r="123" spans="1:14" x14ac:dyDescent="0.25">
      <c r="B123" s="141" t="s">
        <v>147</v>
      </c>
      <c r="C123" s="142">
        <v>11200</v>
      </c>
      <c r="D123" s="143">
        <v>4.9770362733152052E-2</v>
      </c>
      <c r="E123" s="142">
        <v>0</v>
      </c>
      <c r="F123" s="143">
        <f t="shared" si="20"/>
        <v>-1</v>
      </c>
      <c r="G123" s="142">
        <v>494</v>
      </c>
      <c r="H123" s="143" t="str">
        <f t="shared" si="21"/>
        <v>-</v>
      </c>
      <c r="I123" s="142">
        <v>7008</v>
      </c>
      <c r="J123" s="143">
        <f t="shared" si="21"/>
        <v>13.186234817813766</v>
      </c>
      <c r="K123" s="142">
        <v>8233</v>
      </c>
      <c r="L123" s="143">
        <f t="shared" si="22"/>
        <v>0.17480022831050235</v>
      </c>
      <c r="M123" s="143">
        <f t="shared" si="23"/>
        <v>-0.26491071428571433</v>
      </c>
    </row>
    <row r="124" spans="1:14" x14ac:dyDescent="0.25">
      <c r="B124" s="141" t="s">
        <v>149</v>
      </c>
      <c r="C124" s="142">
        <v>8829</v>
      </c>
      <c r="D124" s="143">
        <v>-0.29531486950275365</v>
      </c>
      <c r="E124" s="142">
        <v>0</v>
      </c>
      <c r="F124" s="143">
        <f t="shared" si="20"/>
        <v>-1</v>
      </c>
      <c r="G124" s="142">
        <v>379</v>
      </c>
      <c r="H124" s="143" t="str">
        <f t="shared" si="21"/>
        <v>-</v>
      </c>
      <c r="I124" s="142">
        <v>7519</v>
      </c>
      <c r="J124" s="143">
        <f t="shared" si="21"/>
        <v>18.839050131926122</v>
      </c>
      <c r="K124" s="142"/>
      <c r="L124" s="143"/>
      <c r="M124" s="143"/>
    </row>
    <row r="125" spans="1:14" x14ac:dyDescent="0.25">
      <c r="B125" s="141" t="s">
        <v>151</v>
      </c>
      <c r="C125" s="142">
        <v>8734</v>
      </c>
      <c r="D125" s="143">
        <v>-0.2904955320877336</v>
      </c>
      <c r="E125" s="142">
        <v>0</v>
      </c>
      <c r="F125" s="143">
        <f t="shared" si="20"/>
        <v>-1</v>
      </c>
      <c r="G125" s="142">
        <v>2588</v>
      </c>
      <c r="H125" s="143" t="str">
        <f t="shared" si="21"/>
        <v>-</v>
      </c>
      <c r="I125" s="142">
        <v>7469</v>
      </c>
      <c r="J125" s="143">
        <f t="shared" si="21"/>
        <v>1.8860123647604325</v>
      </c>
      <c r="K125" s="142"/>
      <c r="L125" s="143"/>
      <c r="M125" s="143"/>
    </row>
    <row r="126" spans="1:14" x14ac:dyDescent="0.25">
      <c r="B126" s="141" t="s">
        <v>153</v>
      </c>
      <c r="C126" s="142">
        <v>9013</v>
      </c>
      <c r="D126" s="143">
        <v>-0.22502149613069644</v>
      </c>
      <c r="E126" s="142">
        <v>0</v>
      </c>
      <c r="F126" s="143">
        <f t="shared" si="20"/>
        <v>-1</v>
      </c>
      <c r="G126" s="142">
        <v>3766</v>
      </c>
      <c r="H126" s="143" t="str">
        <f t="shared" si="21"/>
        <v>-</v>
      </c>
      <c r="I126" s="142">
        <v>7632</v>
      </c>
      <c r="J126" s="143">
        <f t="shared" si="21"/>
        <v>1.0265533722782791</v>
      </c>
      <c r="K126" s="142"/>
      <c r="L126" s="143"/>
      <c r="M126" s="143"/>
    </row>
    <row r="127" spans="1:14" x14ac:dyDescent="0.25">
      <c r="B127" s="141" t="s">
        <v>155</v>
      </c>
      <c r="C127" s="142">
        <v>8674</v>
      </c>
      <c r="D127" s="143">
        <v>-0.22842910514143389</v>
      </c>
      <c r="E127" s="142">
        <v>0</v>
      </c>
      <c r="F127" s="143">
        <f t="shared" si="20"/>
        <v>-1</v>
      </c>
      <c r="G127" s="142">
        <v>4401</v>
      </c>
      <c r="H127" s="143" t="str">
        <f t="shared" si="21"/>
        <v>-</v>
      </c>
      <c r="I127" s="142">
        <v>8593</v>
      </c>
      <c r="J127" s="143">
        <f t="shared" si="21"/>
        <v>0.95251079300159058</v>
      </c>
      <c r="K127" s="142"/>
      <c r="L127" s="143"/>
      <c r="M127" s="143"/>
    </row>
    <row r="128" spans="1:14" x14ac:dyDescent="0.25">
      <c r="A128" s="140"/>
      <c r="B128" s="141" t="s">
        <v>157</v>
      </c>
      <c r="C128" s="142">
        <v>10153</v>
      </c>
      <c r="D128" s="143">
        <v>-0.10412070943263041</v>
      </c>
      <c r="E128" s="142">
        <v>0</v>
      </c>
      <c r="F128" s="143">
        <f t="shared" si="20"/>
        <v>-1</v>
      </c>
      <c r="G128" s="142">
        <v>5845</v>
      </c>
      <c r="H128" s="143" t="str">
        <f t="shared" si="21"/>
        <v>-</v>
      </c>
      <c r="I128" s="142">
        <v>9594</v>
      </c>
      <c r="J128" s="143">
        <f t="shared" si="21"/>
        <v>0.64140290846877668</v>
      </c>
      <c r="K128" s="142"/>
      <c r="L128" s="143"/>
      <c r="M128" s="143"/>
    </row>
    <row r="129" spans="2:14" x14ac:dyDescent="0.25">
      <c r="B129" s="141" t="s">
        <v>159</v>
      </c>
      <c r="C129" s="142">
        <v>10640</v>
      </c>
      <c r="D129" s="143">
        <v>-0.14524421593830339</v>
      </c>
      <c r="E129" s="142">
        <v>0</v>
      </c>
      <c r="F129" s="143">
        <f t="shared" si="20"/>
        <v>-1</v>
      </c>
      <c r="G129" s="142">
        <v>5448</v>
      </c>
      <c r="H129" s="143" t="str">
        <f t="shared" si="21"/>
        <v>-</v>
      </c>
      <c r="I129" s="142">
        <v>10382</v>
      </c>
      <c r="J129" s="143">
        <f t="shared" si="21"/>
        <v>0.90565345080763593</v>
      </c>
      <c r="K129" s="142"/>
      <c r="L129" s="143"/>
      <c r="M129" s="143"/>
    </row>
    <row r="130" spans="2:14" x14ac:dyDescent="0.25">
      <c r="B130" s="141" t="s">
        <v>161</v>
      </c>
      <c r="C130" s="142">
        <v>11151</v>
      </c>
      <c r="D130" s="143">
        <v>-0.11835863377609113</v>
      </c>
      <c r="E130" s="142">
        <v>0</v>
      </c>
      <c r="F130" s="143">
        <f t="shared" si="20"/>
        <v>-1</v>
      </c>
      <c r="G130" s="142">
        <v>5987</v>
      </c>
      <c r="H130" s="143" t="str">
        <f t="shared" si="21"/>
        <v>-</v>
      </c>
      <c r="I130" s="142">
        <v>10500</v>
      </c>
      <c r="J130" s="143">
        <f t="shared" si="21"/>
        <v>0.75379989978286277</v>
      </c>
      <c r="K130" s="142"/>
      <c r="L130" s="143"/>
      <c r="M130" s="143"/>
    </row>
    <row r="131" spans="2:14" ht="15.75" x14ac:dyDescent="0.25">
      <c r="B131" s="144" t="s">
        <v>121</v>
      </c>
      <c r="C131" s="145">
        <v>125486</v>
      </c>
      <c r="D131" s="146">
        <v>-0.16263396014894105</v>
      </c>
      <c r="E131" s="145">
        <v>0</v>
      </c>
      <c r="F131" s="146">
        <f t="shared" si="20"/>
        <v>-1</v>
      </c>
      <c r="G131" s="145">
        <v>30442</v>
      </c>
      <c r="H131" s="146" t="str">
        <f t="shared" si="21"/>
        <v>-</v>
      </c>
      <c r="I131" s="145">
        <v>95353</v>
      </c>
      <c r="J131" s="146">
        <f t="shared" si="21"/>
        <v>2.1322843439984234</v>
      </c>
      <c r="K131" s="145">
        <v>45814</v>
      </c>
      <c r="L131" s="146">
        <v>0.36091967680608361</v>
      </c>
      <c r="M131" s="146">
        <v>-0.21406024840458382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0"/>
      <c r="K134" s="140"/>
      <c r="L134" s="151"/>
    </row>
    <row r="136" spans="2:14" ht="48.75" customHeight="1" thickBot="1" x14ac:dyDescent="0.3">
      <c r="B136" s="307" t="s">
        <v>257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1" t="s">
        <v>184</v>
      </c>
    </row>
    <row r="137" spans="2:14" ht="10.5" customHeight="1" thickBot="1" x14ac:dyDescent="0.3">
      <c r="B137" s="134"/>
      <c r="C137" s="135"/>
      <c r="D137" s="134"/>
      <c r="E137" s="134"/>
      <c r="F137" s="134"/>
      <c r="G137" s="134"/>
      <c r="H137" s="134"/>
      <c r="I137" s="134"/>
      <c r="J137" s="134"/>
      <c r="K137" s="4"/>
      <c r="L137" s="4"/>
      <c r="N137" s="1" t="s">
        <v>185</v>
      </c>
    </row>
    <row r="138" spans="2:14" ht="22.5" thickTop="1" thickBot="1" x14ac:dyDescent="0.3">
      <c r="B138" s="13"/>
      <c r="C138" s="317" t="s">
        <v>113</v>
      </c>
      <c r="D138" s="318"/>
      <c r="E138" s="318"/>
      <c r="F138" s="318"/>
      <c r="G138" s="318"/>
      <c r="H138" s="318"/>
      <c r="I138" s="318"/>
      <c r="J138" s="318"/>
      <c r="K138" s="318"/>
      <c r="L138" s="318"/>
      <c r="M138" s="319"/>
    </row>
    <row r="139" spans="2:14" ht="22.5" thickTop="1" thickBot="1" x14ac:dyDescent="0.3">
      <c r="B139" s="13"/>
      <c r="C139" s="320">
        <f>2019</f>
        <v>2019</v>
      </c>
      <c r="D139" s="321"/>
      <c r="E139" s="322">
        <v>2020</v>
      </c>
      <c r="F139" s="321"/>
      <c r="G139" s="322">
        <v>2021</v>
      </c>
      <c r="H139" s="321"/>
      <c r="I139" s="322">
        <v>2022</v>
      </c>
      <c r="J139" s="321"/>
      <c r="K139" s="322">
        <v>2023</v>
      </c>
      <c r="L139" s="323"/>
      <c r="M139" s="324"/>
    </row>
    <row r="140" spans="2:14" ht="16.5" thickTop="1" thickBot="1" x14ac:dyDescent="0.3">
      <c r="B140" s="16"/>
      <c r="C140" s="137" t="s">
        <v>135</v>
      </c>
      <c r="D140" s="138" t="str">
        <f>CONCATENATE("var ",RIGHT(2019,2),"/",RIGHT(2018,2))</f>
        <v>var 19/18</v>
      </c>
      <c r="E140" s="139" t="s">
        <v>135</v>
      </c>
      <c r="F140" s="138" t="str">
        <f>CONCATENATE("var ",RIGHT(E139,2),"/",RIGHT(E139-1,2))</f>
        <v>var 20/19</v>
      </c>
      <c r="G140" s="139" t="s">
        <v>135</v>
      </c>
      <c r="H140" s="138" t="str">
        <f>CONCATENATE("var ",RIGHT(G139,2),"/",RIGHT(G139-1,2))</f>
        <v>var 21/20</v>
      </c>
      <c r="I140" s="139" t="s">
        <v>135</v>
      </c>
      <c r="J140" s="138" t="str">
        <f>CONCATENATE("var ",RIGHT(I139,2),"/",RIGHT(I139-1,2))</f>
        <v>var 22/21</v>
      </c>
      <c r="K140" s="139" t="s">
        <v>135</v>
      </c>
      <c r="L140" s="138" t="str">
        <f>CONCATENATE("var ",RIGHT(K139,2),"/",RIGHT(K139-1,2))</f>
        <v>var 23/22</v>
      </c>
      <c r="M140" s="138" t="str">
        <f>CONCATENATE("var ",RIGHT(K139,2),"/",RIGHT(2019,2))</f>
        <v>var 23/19</v>
      </c>
    </row>
    <row r="141" spans="2:14" x14ac:dyDescent="0.25">
      <c r="B141" s="141" t="s">
        <v>139</v>
      </c>
      <c r="C141" s="142">
        <v>4142</v>
      </c>
      <c r="D141" s="143">
        <v>-0.14386109962794547</v>
      </c>
      <c r="E141" s="142">
        <v>4819</v>
      </c>
      <c r="F141" s="143">
        <f t="shared" ref="F141:F153" si="24">IFERROR(E141/C141-1,"-")</f>
        <v>0.16344760985031392</v>
      </c>
      <c r="G141" s="142">
        <v>1113</v>
      </c>
      <c r="H141" s="143">
        <f t="shared" ref="H141:J153" si="25">IFERROR(G141/E141-1,"-")</f>
        <v>-0.76903921975513589</v>
      </c>
      <c r="I141" s="142">
        <v>1381</v>
      </c>
      <c r="J141" s="143">
        <f t="shared" si="25"/>
        <v>0.24079065588499549</v>
      </c>
      <c r="K141" s="142">
        <v>3473</v>
      </c>
      <c r="L141" s="143">
        <f t="shared" ref="L141:L145" si="26">IFERROR(K141/I141-1,"-")</f>
        <v>1.5148443157132512</v>
      </c>
      <c r="M141" s="143">
        <f>K141/C141-1</f>
        <v>-0.16151617576050215</v>
      </c>
    </row>
    <row r="142" spans="2:14" x14ac:dyDescent="0.25">
      <c r="B142" s="141" t="s">
        <v>141</v>
      </c>
      <c r="C142" s="142">
        <v>4568</v>
      </c>
      <c r="D142" s="143">
        <v>-3.2408388053378534E-2</v>
      </c>
      <c r="E142" s="142">
        <v>5007</v>
      </c>
      <c r="F142" s="143">
        <f t="shared" si="24"/>
        <v>9.6103327495621782E-2</v>
      </c>
      <c r="G142" s="142">
        <v>1364</v>
      </c>
      <c r="H142" s="143">
        <f t="shared" si="25"/>
        <v>-0.72758138605951661</v>
      </c>
      <c r="I142" s="142">
        <v>1792</v>
      </c>
      <c r="J142" s="143">
        <f t="shared" si="25"/>
        <v>0.31378299120234598</v>
      </c>
      <c r="K142" s="142">
        <v>3310</v>
      </c>
      <c r="L142" s="143">
        <f t="shared" si="26"/>
        <v>0.84709821428571419</v>
      </c>
      <c r="M142" s="143">
        <f>IFERROR(K142/C142-1,"-")</f>
        <v>-0.27539404553415059</v>
      </c>
    </row>
    <row r="143" spans="2:14" x14ac:dyDescent="0.25">
      <c r="B143" s="141" t="s">
        <v>143</v>
      </c>
      <c r="C143" s="142">
        <v>5168</v>
      </c>
      <c r="D143" s="143">
        <v>-9.2377941693010168E-2</v>
      </c>
      <c r="E143" s="142">
        <v>2461</v>
      </c>
      <c r="F143" s="143">
        <f t="shared" si="24"/>
        <v>-0.52380030959752322</v>
      </c>
      <c r="G143" s="142">
        <v>1487</v>
      </c>
      <c r="H143" s="143">
        <f t="shared" si="25"/>
        <v>-0.39577407557903288</v>
      </c>
      <c r="I143" s="142">
        <v>2355</v>
      </c>
      <c r="J143" s="143">
        <f t="shared" si="25"/>
        <v>0.58372562205783463</v>
      </c>
      <c r="K143" s="142">
        <v>3569</v>
      </c>
      <c r="L143" s="143">
        <f t="shared" si="26"/>
        <v>0.51549893842887484</v>
      </c>
      <c r="M143" s="143">
        <f t="shared" ref="M143:M145" si="27">IFERROR(K143/C143-1,"-")</f>
        <v>-0.30940402476780182</v>
      </c>
    </row>
    <row r="144" spans="2:14" x14ac:dyDescent="0.25">
      <c r="B144" s="141" t="s">
        <v>145</v>
      </c>
      <c r="C144" s="142">
        <v>3925</v>
      </c>
      <c r="D144" s="143">
        <v>-0.16772688719253603</v>
      </c>
      <c r="E144" s="142">
        <v>0</v>
      </c>
      <c r="F144" s="143">
        <f t="shared" si="24"/>
        <v>-1</v>
      </c>
      <c r="G144" s="142">
        <v>773</v>
      </c>
      <c r="H144" s="143" t="str">
        <f t="shared" si="25"/>
        <v>-</v>
      </c>
      <c r="I144" s="142">
        <v>2748</v>
      </c>
      <c r="J144" s="143">
        <f t="shared" si="25"/>
        <v>2.5549805950840878</v>
      </c>
      <c r="K144" s="142">
        <v>2940</v>
      </c>
      <c r="L144" s="143">
        <f t="shared" si="26"/>
        <v>6.9868995633187714E-2</v>
      </c>
      <c r="M144" s="143">
        <f t="shared" si="27"/>
        <v>-0.25095541401273891</v>
      </c>
    </row>
    <row r="145" spans="1:14" x14ac:dyDescent="0.25">
      <c r="B145" s="141" t="s">
        <v>147</v>
      </c>
      <c r="C145" s="142">
        <v>3851</v>
      </c>
      <c r="D145" s="143">
        <v>-8.5273159144893085E-2</v>
      </c>
      <c r="E145" s="142">
        <v>0</v>
      </c>
      <c r="F145" s="143">
        <f t="shared" si="24"/>
        <v>-1</v>
      </c>
      <c r="G145" s="142">
        <v>1837</v>
      </c>
      <c r="H145" s="143" t="str">
        <f t="shared" si="25"/>
        <v>-</v>
      </c>
      <c r="I145" s="142">
        <v>2493</v>
      </c>
      <c r="J145" s="143">
        <f t="shared" si="25"/>
        <v>0.35710397387044091</v>
      </c>
      <c r="K145" s="142">
        <v>2786</v>
      </c>
      <c r="L145" s="143">
        <f t="shared" si="26"/>
        <v>0.11752908142799834</v>
      </c>
      <c r="M145" s="143">
        <f t="shared" si="27"/>
        <v>-0.27655154505323287</v>
      </c>
    </row>
    <row r="146" spans="1:14" x14ac:dyDescent="0.25">
      <c r="B146" s="141" t="s">
        <v>149</v>
      </c>
      <c r="C146" s="142">
        <v>3303</v>
      </c>
      <c r="D146" s="143">
        <v>-0.25858585858585859</v>
      </c>
      <c r="E146" s="142">
        <v>0</v>
      </c>
      <c r="F146" s="143">
        <f t="shared" si="24"/>
        <v>-1</v>
      </c>
      <c r="G146" s="142">
        <v>1393</v>
      </c>
      <c r="H146" s="143" t="str">
        <f t="shared" si="25"/>
        <v>-</v>
      </c>
      <c r="I146" s="142">
        <v>2747</v>
      </c>
      <c r="J146" s="143">
        <f t="shared" si="25"/>
        <v>0.97200287150035902</v>
      </c>
      <c r="K146" s="142"/>
      <c r="L146" s="143"/>
      <c r="M146" s="143"/>
    </row>
    <row r="147" spans="1:14" x14ac:dyDescent="0.25">
      <c r="B147" s="141" t="s">
        <v>151</v>
      </c>
      <c r="C147" s="142">
        <v>3733</v>
      </c>
      <c r="D147" s="143">
        <v>-0.13226406322640627</v>
      </c>
      <c r="E147" s="142">
        <v>0</v>
      </c>
      <c r="F147" s="143">
        <f t="shared" si="24"/>
        <v>-1</v>
      </c>
      <c r="G147" s="142">
        <v>730</v>
      </c>
      <c r="H147" s="143" t="str">
        <f t="shared" si="25"/>
        <v>-</v>
      </c>
      <c r="I147" s="142">
        <v>3257</v>
      </c>
      <c r="J147" s="143">
        <f t="shared" si="25"/>
        <v>3.4616438356164387</v>
      </c>
      <c r="K147" s="142"/>
      <c r="L147" s="143"/>
      <c r="M147" s="143"/>
    </row>
    <row r="148" spans="1:14" x14ac:dyDescent="0.25">
      <c r="B148" s="141" t="s">
        <v>153</v>
      </c>
      <c r="C148" s="142">
        <v>4584</v>
      </c>
      <c r="D148" s="143">
        <v>0.18910505836575875</v>
      </c>
      <c r="E148" s="142">
        <v>0</v>
      </c>
      <c r="F148" s="143">
        <f t="shared" si="24"/>
        <v>-1</v>
      </c>
      <c r="G148" s="142">
        <v>725</v>
      </c>
      <c r="H148" s="143" t="str">
        <f t="shared" si="25"/>
        <v>-</v>
      </c>
      <c r="I148" s="142">
        <v>3392</v>
      </c>
      <c r="J148" s="143">
        <f t="shared" si="25"/>
        <v>3.6786206896551725</v>
      </c>
      <c r="K148" s="142"/>
      <c r="L148" s="143"/>
      <c r="M148" s="143"/>
    </row>
    <row r="149" spans="1:14" x14ac:dyDescent="0.25">
      <c r="B149" s="141" t="s">
        <v>155</v>
      </c>
      <c r="C149" s="142">
        <v>3740</v>
      </c>
      <c r="D149" s="143">
        <v>-1.9402202412165725E-2</v>
      </c>
      <c r="E149" s="142">
        <v>0</v>
      </c>
      <c r="F149" s="143">
        <f t="shared" si="24"/>
        <v>-1</v>
      </c>
      <c r="G149" s="142">
        <v>1062</v>
      </c>
      <c r="H149" s="143" t="str">
        <f t="shared" si="25"/>
        <v>-</v>
      </c>
      <c r="I149" s="142">
        <v>3475</v>
      </c>
      <c r="J149" s="143">
        <f t="shared" si="25"/>
        <v>2.2721280602636535</v>
      </c>
      <c r="K149" s="142"/>
      <c r="L149" s="143"/>
      <c r="M149" s="143"/>
    </row>
    <row r="150" spans="1:14" x14ac:dyDescent="0.25">
      <c r="A150" s="140"/>
      <c r="B150" s="141" t="s">
        <v>157</v>
      </c>
      <c r="C150" s="142">
        <v>3741</v>
      </c>
      <c r="D150" s="143">
        <v>-0.14354395604395609</v>
      </c>
      <c r="E150" s="142">
        <v>0</v>
      </c>
      <c r="F150" s="143">
        <f t="shared" si="24"/>
        <v>-1</v>
      </c>
      <c r="G150" s="142">
        <v>1455</v>
      </c>
      <c r="H150" s="143" t="str">
        <f t="shared" si="25"/>
        <v>-</v>
      </c>
      <c r="I150" s="142">
        <v>3058</v>
      </c>
      <c r="J150" s="143">
        <f t="shared" si="25"/>
        <v>1.1017182130584193</v>
      </c>
      <c r="K150" s="142"/>
      <c r="L150" s="143"/>
      <c r="M150" s="143"/>
    </row>
    <row r="151" spans="1:14" x14ac:dyDescent="0.25">
      <c r="B151" s="141" t="s">
        <v>159</v>
      </c>
      <c r="C151" s="142">
        <v>4890</v>
      </c>
      <c r="D151" s="143">
        <v>-7.874905802562171E-2</v>
      </c>
      <c r="E151" s="142">
        <v>0</v>
      </c>
      <c r="F151" s="143">
        <f t="shared" si="24"/>
        <v>-1</v>
      </c>
      <c r="G151" s="142">
        <v>1212</v>
      </c>
      <c r="H151" s="143" t="str">
        <f t="shared" si="25"/>
        <v>-</v>
      </c>
      <c r="I151" s="142">
        <v>3303</v>
      </c>
      <c r="J151" s="143">
        <f t="shared" si="25"/>
        <v>1.7252475247524752</v>
      </c>
      <c r="K151" s="142"/>
      <c r="L151" s="143"/>
      <c r="M151" s="143"/>
    </row>
    <row r="152" spans="1:14" x14ac:dyDescent="0.25">
      <c r="B152" s="141" t="s">
        <v>161</v>
      </c>
      <c r="C152" s="142">
        <v>4809</v>
      </c>
      <c r="D152" s="143">
        <v>-8.4536082474226948E-3</v>
      </c>
      <c r="E152" s="142">
        <v>0</v>
      </c>
      <c r="F152" s="143">
        <f t="shared" si="24"/>
        <v>-1</v>
      </c>
      <c r="G152" s="142">
        <v>1504</v>
      </c>
      <c r="H152" s="143" t="str">
        <f t="shared" si="25"/>
        <v>-</v>
      </c>
      <c r="I152" s="142">
        <v>3317</v>
      </c>
      <c r="J152" s="143">
        <f t="shared" si="25"/>
        <v>1.2054521276595747</v>
      </c>
      <c r="K152" s="142"/>
      <c r="L152" s="143"/>
      <c r="M152" s="143"/>
    </row>
    <row r="153" spans="1:14" ht="15.75" x14ac:dyDescent="0.25">
      <c r="B153" s="144" t="s">
        <v>121</v>
      </c>
      <c r="C153" s="145">
        <v>50454</v>
      </c>
      <c r="D153" s="146">
        <v>-8.4834303749251827E-2</v>
      </c>
      <c r="E153" s="145">
        <v>0</v>
      </c>
      <c r="F153" s="146">
        <f t="shared" si="24"/>
        <v>-1</v>
      </c>
      <c r="G153" s="145">
        <v>14655</v>
      </c>
      <c r="H153" s="146" t="str">
        <f t="shared" si="25"/>
        <v>-</v>
      </c>
      <c r="I153" s="145">
        <v>33318</v>
      </c>
      <c r="J153" s="146">
        <f t="shared" si="25"/>
        <v>1.2734902763561924</v>
      </c>
      <c r="K153" s="145">
        <v>16078</v>
      </c>
      <c r="L153" s="146">
        <v>0.49298913548147461</v>
      </c>
      <c r="M153" s="146">
        <v>-0.25750438718019764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0"/>
      <c r="L156" s="152"/>
    </row>
    <row r="157" spans="1:14" x14ac:dyDescent="0.25">
      <c r="M157" s="151"/>
    </row>
    <row r="158" spans="1:14" ht="48.75" customHeight="1" thickBot="1" x14ac:dyDescent="0.3">
      <c r="B158" s="307" t="s">
        <v>258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1" t="s">
        <v>188</v>
      </c>
    </row>
    <row r="159" spans="1:14" ht="10.5" customHeight="1" thickBot="1" x14ac:dyDescent="0.3">
      <c r="B159" s="134"/>
      <c r="C159" s="135"/>
      <c r="D159" s="134"/>
      <c r="E159" s="134"/>
      <c r="F159" s="134"/>
      <c r="G159" s="134"/>
      <c r="H159" s="134"/>
      <c r="I159" s="134"/>
      <c r="J159" s="134"/>
      <c r="K159" s="4"/>
      <c r="L159" s="4"/>
      <c r="N159" s="1" t="s">
        <v>189</v>
      </c>
    </row>
    <row r="160" spans="1:14" ht="22.5" thickTop="1" thickBot="1" x14ac:dyDescent="0.3">
      <c r="B160" s="150" t="s">
        <v>165</v>
      </c>
      <c r="C160" s="317" t="s">
        <v>123</v>
      </c>
      <c r="D160" s="318"/>
      <c r="E160" s="318"/>
      <c r="F160" s="318"/>
      <c r="G160" s="318"/>
      <c r="H160" s="318"/>
      <c r="I160" s="318"/>
      <c r="J160" s="318"/>
      <c r="K160" s="318"/>
      <c r="L160" s="318"/>
      <c r="M160" s="319"/>
    </row>
    <row r="161" spans="2:13" ht="22.5" thickTop="1" thickBot="1" x14ac:dyDescent="0.3">
      <c r="B161" s="13"/>
      <c r="C161" s="320">
        <f>2019</f>
        <v>2019</v>
      </c>
      <c r="D161" s="321"/>
      <c r="E161" s="322">
        <v>2020</v>
      </c>
      <c r="F161" s="321"/>
      <c r="G161" s="322">
        <v>2021</v>
      </c>
      <c r="H161" s="321"/>
      <c r="I161" s="322">
        <v>2022</v>
      </c>
      <c r="J161" s="321"/>
      <c r="K161" s="322">
        <v>2023</v>
      </c>
      <c r="L161" s="323"/>
      <c r="M161" s="324"/>
    </row>
    <row r="162" spans="2:13" ht="16.5" thickTop="1" thickBot="1" x14ac:dyDescent="0.3">
      <c r="B162" s="16"/>
      <c r="C162" s="137" t="s">
        <v>135</v>
      </c>
      <c r="D162" s="138" t="str">
        <f>CONCATENATE("var ",RIGHT(2019,2),"/",RIGHT(2018,2))</f>
        <v>var 19/18</v>
      </c>
      <c r="E162" s="139" t="s">
        <v>135</v>
      </c>
      <c r="F162" s="138" t="str">
        <f>CONCATENATE("var ",RIGHT(E161,2),"/",RIGHT(E161-1,2))</f>
        <v>var 20/19</v>
      </c>
      <c r="G162" s="139" t="s">
        <v>135</v>
      </c>
      <c r="H162" s="138" t="str">
        <f>CONCATENATE("var ",RIGHT(G161,2),"/",RIGHT(G161-1,2))</f>
        <v>var 21/20</v>
      </c>
      <c r="I162" s="139" t="s">
        <v>135</v>
      </c>
      <c r="J162" s="138" t="str">
        <f>CONCATENATE("var ",RIGHT(I161,2),"/",RIGHT(I161-1,2))</f>
        <v>var 22/21</v>
      </c>
      <c r="K162" s="139" t="s">
        <v>135</v>
      </c>
      <c r="L162" s="138" t="str">
        <f>CONCATENATE("var ",RIGHT(K161,2),"/",RIGHT(K161-1,2))</f>
        <v>var 23/22</v>
      </c>
      <c r="M162" s="138" t="str">
        <f>CONCATENATE("var ",RIGHT(K161,2),"/",RIGHT(2019,2))</f>
        <v>var 23/19</v>
      </c>
    </row>
    <row r="163" spans="2:13" x14ac:dyDescent="0.25">
      <c r="B163" s="141" t="s">
        <v>139</v>
      </c>
      <c r="C163" s="142">
        <v>97231</v>
      </c>
      <c r="D163" s="143">
        <v>-3.0482211231652845E-2</v>
      </c>
      <c r="E163" s="142">
        <v>93024</v>
      </c>
      <c r="F163" s="143">
        <f t="shared" ref="F163:F175" si="28">IFERROR(E163/C163-1,"-")</f>
        <v>-4.3268093509271743E-2</v>
      </c>
      <c r="G163" s="142">
        <v>10691</v>
      </c>
      <c r="H163" s="143">
        <f t="shared" ref="H163:J175" si="29">IFERROR(G163/E163-1,"-")</f>
        <v>-0.8850726694186446</v>
      </c>
      <c r="I163" s="142">
        <v>61995</v>
      </c>
      <c r="J163" s="143">
        <f t="shared" si="29"/>
        <v>4.7988027312692916</v>
      </c>
      <c r="K163" s="142">
        <v>80478</v>
      </c>
      <c r="L163" s="143">
        <f t="shared" ref="L163:L167" si="30">IFERROR(K163/I163-1,"-")</f>
        <v>0.29813694652794576</v>
      </c>
      <c r="M163" s="143">
        <f>K163/C163-1</f>
        <v>-0.17230101510835016</v>
      </c>
    </row>
    <row r="164" spans="2:13" x14ac:dyDescent="0.25">
      <c r="B164" s="141" t="s">
        <v>141</v>
      </c>
      <c r="C164" s="142">
        <v>94109</v>
      </c>
      <c r="D164" s="143">
        <v>-3.5886981108880001E-2</v>
      </c>
      <c r="E164" s="142">
        <v>92800</v>
      </c>
      <c r="F164" s="143">
        <f t="shared" si="28"/>
        <v>-1.3909402926393866E-2</v>
      </c>
      <c r="G164" s="142">
        <v>13367</v>
      </c>
      <c r="H164" s="143">
        <f t="shared" si="29"/>
        <v>-0.855959051724138</v>
      </c>
      <c r="I164" s="142">
        <v>69134</v>
      </c>
      <c r="J164" s="143">
        <f t="shared" si="29"/>
        <v>4.171990723423356</v>
      </c>
      <c r="K164" s="142">
        <v>83825</v>
      </c>
      <c r="L164" s="143">
        <f t="shared" si="30"/>
        <v>0.21250036161657082</v>
      </c>
      <c r="M164" s="143">
        <f>IFERROR(K164/C164-1,"-")</f>
        <v>-0.10927753987397593</v>
      </c>
    </row>
    <row r="165" spans="2:13" x14ac:dyDescent="0.25">
      <c r="B165" s="141" t="s">
        <v>143</v>
      </c>
      <c r="C165" s="142">
        <v>116669</v>
      </c>
      <c r="D165" s="143">
        <v>-3.7344774949461645E-2</v>
      </c>
      <c r="E165" s="142">
        <v>36901</v>
      </c>
      <c r="F165" s="143">
        <f t="shared" si="28"/>
        <v>-0.68371204004491337</v>
      </c>
      <c r="G165" s="142">
        <v>17405</v>
      </c>
      <c r="H165" s="143">
        <f t="shared" si="29"/>
        <v>-0.52833256551312968</v>
      </c>
      <c r="I165" s="142">
        <v>78551</v>
      </c>
      <c r="J165" s="143">
        <f t="shared" si="29"/>
        <v>3.5131284113760417</v>
      </c>
      <c r="K165" s="142">
        <v>97327</v>
      </c>
      <c r="L165" s="143">
        <f t="shared" si="30"/>
        <v>0.2390294203765706</v>
      </c>
      <c r="M165" s="143">
        <f t="shared" ref="M165:M167" si="31">IFERROR(K165/C165-1,"-")</f>
        <v>-0.16578525572345693</v>
      </c>
    </row>
    <row r="166" spans="2:13" x14ac:dyDescent="0.25">
      <c r="B166" s="141" t="s">
        <v>145</v>
      </c>
      <c r="C166" s="142">
        <v>109467</v>
      </c>
      <c r="D166" s="143">
        <v>8.474458702868759E-2</v>
      </c>
      <c r="E166" s="142">
        <v>0</v>
      </c>
      <c r="F166" s="143">
        <f t="shared" si="28"/>
        <v>-1</v>
      </c>
      <c r="G166" s="142">
        <v>21687</v>
      </c>
      <c r="H166" s="143" t="str">
        <f t="shared" si="29"/>
        <v>-</v>
      </c>
      <c r="I166" s="142">
        <v>88312</v>
      </c>
      <c r="J166" s="143">
        <f t="shared" si="29"/>
        <v>3.0721169364135195</v>
      </c>
      <c r="K166" s="142">
        <v>96446</v>
      </c>
      <c r="L166" s="143">
        <f t="shared" si="30"/>
        <v>9.210526315789469E-2</v>
      </c>
      <c r="M166" s="143">
        <f t="shared" si="31"/>
        <v>-0.11894908967999485</v>
      </c>
    </row>
    <row r="167" spans="2:13" x14ac:dyDescent="0.25">
      <c r="B167" s="141" t="s">
        <v>147</v>
      </c>
      <c r="C167" s="142">
        <v>103744</v>
      </c>
      <c r="D167" s="143">
        <v>6.5954276907269405E-2</v>
      </c>
      <c r="E167" s="142">
        <v>0</v>
      </c>
      <c r="F167" s="143">
        <f t="shared" si="28"/>
        <v>-1</v>
      </c>
      <c r="G167" s="142">
        <v>26314</v>
      </c>
      <c r="H167" s="143" t="str">
        <f t="shared" si="29"/>
        <v>-</v>
      </c>
      <c r="I167" s="142">
        <v>73862</v>
      </c>
      <c r="J167" s="143">
        <f t="shared" si="29"/>
        <v>1.8069468723873223</v>
      </c>
      <c r="K167" s="142">
        <v>71345</v>
      </c>
      <c r="L167" s="143">
        <f t="shared" si="30"/>
        <v>-3.4077062630310628E-2</v>
      </c>
      <c r="M167" s="143">
        <f t="shared" si="31"/>
        <v>-0.31229757865515118</v>
      </c>
    </row>
    <row r="168" spans="2:13" x14ac:dyDescent="0.25">
      <c r="B168" s="141" t="s">
        <v>149</v>
      </c>
      <c r="C168" s="142">
        <v>112736</v>
      </c>
      <c r="D168" s="143">
        <v>-5.7422828667937575E-2</v>
      </c>
      <c r="E168" s="142">
        <v>0</v>
      </c>
      <c r="F168" s="143">
        <f t="shared" si="28"/>
        <v>-1</v>
      </c>
      <c r="G168" s="142">
        <v>30690</v>
      </c>
      <c r="H168" s="143" t="str">
        <f t="shared" si="29"/>
        <v>-</v>
      </c>
      <c r="I168" s="142">
        <v>76334</v>
      </c>
      <c r="J168" s="143">
        <f t="shared" si="29"/>
        <v>1.4872596937113065</v>
      </c>
      <c r="K168" s="142"/>
      <c r="L168" s="143"/>
      <c r="M168" s="143"/>
    </row>
    <row r="169" spans="2:13" x14ac:dyDescent="0.25">
      <c r="B169" s="141" t="s">
        <v>151</v>
      </c>
      <c r="C169" s="142">
        <v>117240</v>
      </c>
      <c r="D169" s="143">
        <v>-5.127976888903274E-2</v>
      </c>
      <c r="E169" s="142">
        <v>25803</v>
      </c>
      <c r="F169" s="143">
        <f t="shared" si="28"/>
        <v>-0.7799129989764586</v>
      </c>
      <c r="G169" s="142">
        <v>47180</v>
      </c>
      <c r="H169" s="143">
        <f t="shared" si="29"/>
        <v>0.82846955780335629</v>
      </c>
      <c r="I169" s="142">
        <v>99531</v>
      </c>
      <c r="J169" s="143">
        <f t="shared" si="29"/>
        <v>1.1096015260703687</v>
      </c>
      <c r="K169" s="142"/>
      <c r="L169" s="143"/>
      <c r="M169" s="143"/>
    </row>
    <row r="170" spans="2:13" x14ac:dyDescent="0.25">
      <c r="B170" s="141" t="s">
        <v>153</v>
      </c>
      <c r="C170" s="142">
        <v>121142</v>
      </c>
      <c r="D170" s="143">
        <v>-0.10322977044423221</v>
      </c>
      <c r="E170" s="142">
        <v>32145</v>
      </c>
      <c r="F170" s="143">
        <f t="shared" si="28"/>
        <v>-0.73465024516682909</v>
      </c>
      <c r="G170" s="142">
        <v>55856</v>
      </c>
      <c r="H170" s="143">
        <f t="shared" si="29"/>
        <v>0.73762638046352458</v>
      </c>
      <c r="I170" s="142">
        <v>94995</v>
      </c>
      <c r="J170" s="143">
        <f t="shared" si="29"/>
        <v>0.70071254654826687</v>
      </c>
      <c r="K170" s="142"/>
      <c r="L170" s="143"/>
      <c r="M170" s="143"/>
    </row>
    <row r="171" spans="2:13" x14ac:dyDescent="0.25">
      <c r="B171" s="141" t="s">
        <v>155</v>
      </c>
      <c r="C171" s="142">
        <v>95455</v>
      </c>
      <c r="D171" s="143">
        <v>-0.11804381369478245</v>
      </c>
      <c r="E171" s="142">
        <v>22478</v>
      </c>
      <c r="F171" s="143">
        <f t="shared" si="28"/>
        <v>-0.76451731182232463</v>
      </c>
      <c r="G171" s="142">
        <v>50367</v>
      </c>
      <c r="H171" s="143">
        <f t="shared" si="29"/>
        <v>1.2407242637245308</v>
      </c>
      <c r="I171" s="142">
        <v>79112</v>
      </c>
      <c r="J171" s="143">
        <f t="shared" si="29"/>
        <v>0.57071098139654941</v>
      </c>
      <c r="K171" s="142"/>
      <c r="L171" s="143"/>
      <c r="M171" s="143"/>
    </row>
    <row r="172" spans="2:13" x14ac:dyDescent="0.25">
      <c r="B172" s="141" t="s">
        <v>157</v>
      </c>
      <c r="C172" s="142">
        <v>99777</v>
      </c>
      <c r="D172" s="143">
        <v>-0.16196035612296322</v>
      </c>
      <c r="E172" s="142">
        <v>23505</v>
      </c>
      <c r="F172" s="143">
        <f t="shared" si="28"/>
        <v>-0.76442466700742662</v>
      </c>
      <c r="G172" s="142">
        <v>69444</v>
      </c>
      <c r="H172" s="143">
        <f t="shared" si="29"/>
        <v>1.9544352265475431</v>
      </c>
      <c r="I172" s="142">
        <v>86975</v>
      </c>
      <c r="J172" s="143">
        <f t="shared" si="29"/>
        <v>0.25244801566730035</v>
      </c>
      <c r="K172" s="142"/>
      <c r="L172" s="143"/>
      <c r="M172" s="143"/>
    </row>
    <row r="173" spans="2:13" x14ac:dyDescent="0.25">
      <c r="B173" s="141" t="s">
        <v>159</v>
      </c>
      <c r="C173" s="142">
        <v>96612</v>
      </c>
      <c r="D173" s="143">
        <v>-6.7577740459783375E-2</v>
      </c>
      <c r="E173" s="142">
        <v>17765</v>
      </c>
      <c r="F173" s="143">
        <f t="shared" si="28"/>
        <v>-0.81612015070591648</v>
      </c>
      <c r="G173" s="142">
        <v>67898</v>
      </c>
      <c r="H173" s="143">
        <f t="shared" si="29"/>
        <v>2.8220095693779905</v>
      </c>
      <c r="I173" s="142">
        <v>84811</v>
      </c>
      <c r="J173" s="143">
        <f t="shared" si="29"/>
        <v>0.24909422957966365</v>
      </c>
      <c r="K173" s="142"/>
      <c r="L173" s="143"/>
      <c r="M173" s="143"/>
    </row>
    <row r="174" spans="2:13" x14ac:dyDescent="0.25">
      <c r="B174" s="141" t="s">
        <v>161</v>
      </c>
      <c r="C174" s="142">
        <v>99203</v>
      </c>
      <c r="D174" s="143">
        <v>-0.10648857024480751</v>
      </c>
      <c r="E174" s="142">
        <v>19063</v>
      </c>
      <c r="F174" s="143">
        <f t="shared" si="28"/>
        <v>-0.80783847262683595</v>
      </c>
      <c r="G174" s="142">
        <v>66508</v>
      </c>
      <c r="H174" s="143">
        <f t="shared" si="29"/>
        <v>2.4888527514032419</v>
      </c>
      <c r="I174" s="142">
        <v>87198</v>
      </c>
      <c r="J174" s="143">
        <f t="shared" si="29"/>
        <v>0.31109039514043424</v>
      </c>
      <c r="K174" s="142"/>
      <c r="L174" s="143"/>
      <c r="M174" s="143"/>
    </row>
    <row r="175" spans="2:13" ht="15.75" x14ac:dyDescent="0.25">
      <c r="B175" s="144" t="s">
        <v>121</v>
      </c>
      <c r="C175" s="145">
        <v>1263385</v>
      </c>
      <c r="D175" s="146">
        <v>-5.5437095430845074E-2</v>
      </c>
      <c r="E175" s="145">
        <v>365017</v>
      </c>
      <c r="F175" s="146">
        <f t="shared" si="28"/>
        <v>-0.71108015371403011</v>
      </c>
      <c r="G175" s="145">
        <v>477407</v>
      </c>
      <c r="H175" s="146">
        <f t="shared" si="29"/>
        <v>0.30790346750973252</v>
      </c>
      <c r="I175" s="145">
        <v>980810</v>
      </c>
      <c r="J175" s="146">
        <f t="shared" si="29"/>
        <v>1.0544524902232268</v>
      </c>
      <c r="K175" s="145">
        <v>429421</v>
      </c>
      <c r="L175" s="146">
        <v>0.15481075906135211</v>
      </c>
      <c r="M175" s="146">
        <v>-0.17612332604274583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07" t="s">
        <v>259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1" t="s">
        <v>192</v>
      </c>
    </row>
    <row r="181" spans="1:14" ht="10.5" customHeight="1" thickBot="1" x14ac:dyDescent="0.3">
      <c r="B181" s="134"/>
      <c r="C181" s="135"/>
      <c r="D181" s="134"/>
      <c r="E181" s="134"/>
      <c r="F181" s="134"/>
      <c r="G181" s="134"/>
      <c r="H181" s="134"/>
      <c r="I181" s="134"/>
      <c r="J181" s="134"/>
      <c r="K181" s="4"/>
      <c r="L181" s="4"/>
      <c r="N181" s="1" t="s">
        <v>193</v>
      </c>
    </row>
    <row r="182" spans="1:14" ht="22.5" thickTop="1" thickBot="1" x14ac:dyDescent="0.3">
      <c r="B182" s="13"/>
      <c r="C182" s="317" t="s">
        <v>114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9"/>
    </row>
    <row r="183" spans="1:14" ht="22.5" thickTop="1" thickBot="1" x14ac:dyDescent="0.3">
      <c r="B183" s="13"/>
      <c r="C183" s="320">
        <f>2019</f>
        <v>2019</v>
      </c>
      <c r="D183" s="321"/>
      <c r="E183" s="322">
        <v>2020</v>
      </c>
      <c r="F183" s="321"/>
      <c r="G183" s="322">
        <v>2021</v>
      </c>
      <c r="H183" s="321"/>
      <c r="I183" s="322">
        <v>2022</v>
      </c>
      <c r="J183" s="321"/>
      <c r="K183" s="322">
        <v>2023</v>
      </c>
      <c r="L183" s="323"/>
      <c r="M183" s="324"/>
    </row>
    <row r="184" spans="1:14" ht="16.5" thickTop="1" thickBot="1" x14ac:dyDescent="0.3">
      <c r="B184" s="16"/>
      <c r="C184" s="137" t="s">
        <v>135</v>
      </c>
      <c r="D184" s="138" t="str">
        <f>CONCATENATE("var ",RIGHT(2019,2),"/",RIGHT(2018,2))</f>
        <v>var 19/18</v>
      </c>
      <c r="E184" s="139" t="s">
        <v>135</v>
      </c>
      <c r="F184" s="138" t="str">
        <f>CONCATENATE("var ",RIGHT(E183,2),"/",RIGHT(E183-1,2))</f>
        <v>var 20/19</v>
      </c>
      <c r="G184" s="139" t="s">
        <v>135</v>
      </c>
      <c r="H184" s="138" t="str">
        <f>CONCATENATE("var ",RIGHT(G183,2),"/",RIGHT(G183-1,2))</f>
        <v>var 21/20</v>
      </c>
      <c r="I184" s="139" t="s">
        <v>135</v>
      </c>
      <c r="J184" s="138" t="str">
        <f>CONCATENATE("var ",RIGHT(I183,2),"/",RIGHT(I183-1,2))</f>
        <v>var 22/21</v>
      </c>
      <c r="K184" s="139" t="s">
        <v>135</v>
      </c>
      <c r="L184" s="138" t="str">
        <f>CONCATENATE("var ",RIGHT(K183,2),"/",RIGHT(K183-1,2))</f>
        <v>var 23/22</v>
      </c>
      <c r="M184" s="138" t="str">
        <f>CONCATENATE("var ",RIGHT(K183,2),"/",RIGHT(2019,2))</f>
        <v>var 23/19</v>
      </c>
    </row>
    <row r="185" spans="1:14" x14ac:dyDescent="0.25">
      <c r="A185" s="140"/>
      <c r="B185" s="141" t="s">
        <v>139</v>
      </c>
      <c r="C185" s="142">
        <v>5076</v>
      </c>
      <c r="D185" s="143">
        <v>-3.0482211231652845E-2</v>
      </c>
      <c r="E185" s="142">
        <v>5544</v>
      </c>
      <c r="F185" s="143">
        <f t="shared" ref="F185:F197" si="32">IFERROR(E185/C185-1,"-")</f>
        <v>9.219858156028371E-2</v>
      </c>
      <c r="G185" s="142">
        <v>1650</v>
      </c>
      <c r="H185" s="143">
        <f t="shared" ref="H185:J197" si="33">IFERROR(G185/E185-1,"-")</f>
        <v>-0.70238095238095233</v>
      </c>
      <c r="I185" s="142">
        <v>7075</v>
      </c>
      <c r="J185" s="143">
        <f t="shared" si="33"/>
        <v>3.2878787878787881</v>
      </c>
      <c r="K185" s="142">
        <v>6138</v>
      </c>
      <c r="L185" s="143">
        <f t="shared" ref="L185:L189" si="34">IFERROR(K185/I185-1,"-")</f>
        <v>-0.13243816254416962</v>
      </c>
      <c r="M185" s="143">
        <f>K185/C185-1</f>
        <v>0.20921985815602828</v>
      </c>
    </row>
    <row r="186" spans="1:14" x14ac:dyDescent="0.25">
      <c r="B186" s="141" t="s">
        <v>141</v>
      </c>
      <c r="C186" s="142">
        <v>5096</v>
      </c>
      <c r="D186" s="143">
        <v>1.1796407185628741</v>
      </c>
      <c r="E186" s="142">
        <v>6605</v>
      </c>
      <c r="F186" s="143">
        <f t="shared" si="32"/>
        <v>0.29611459968602816</v>
      </c>
      <c r="G186" s="142">
        <v>2034</v>
      </c>
      <c r="H186" s="143">
        <f t="shared" si="33"/>
        <v>-0.69205147615442852</v>
      </c>
      <c r="I186" s="142">
        <v>5769</v>
      </c>
      <c r="J186" s="143">
        <f t="shared" si="33"/>
        <v>1.836283185840708</v>
      </c>
      <c r="K186" s="142">
        <v>6805</v>
      </c>
      <c r="L186" s="143">
        <f t="shared" si="34"/>
        <v>0.17958051655399543</v>
      </c>
      <c r="M186" s="143">
        <f>IFERROR(K186/C186-1,"-")</f>
        <v>0.33536106750392469</v>
      </c>
    </row>
    <row r="187" spans="1:14" x14ac:dyDescent="0.25">
      <c r="B187" s="141" t="s">
        <v>143</v>
      </c>
      <c r="C187" s="142">
        <v>5858</v>
      </c>
      <c r="D187" s="143">
        <v>1.3640032284100081</v>
      </c>
      <c r="E187" s="142">
        <v>2199</v>
      </c>
      <c r="F187" s="143">
        <f t="shared" si="32"/>
        <v>-0.62461590986684867</v>
      </c>
      <c r="G187" s="142">
        <v>2233</v>
      </c>
      <c r="H187" s="143">
        <f t="shared" si="33"/>
        <v>1.5461573442473897E-2</v>
      </c>
      <c r="I187" s="142">
        <v>6395</v>
      </c>
      <c r="J187" s="143">
        <f t="shared" si="33"/>
        <v>1.863860277653381</v>
      </c>
      <c r="K187" s="142">
        <v>6671</v>
      </c>
      <c r="L187" s="143">
        <f t="shared" si="34"/>
        <v>4.3158717748240871E-2</v>
      </c>
      <c r="M187" s="143">
        <f t="shared" ref="M187:M189" si="35">IFERROR(K187/C187-1,"-")</f>
        <v>0.1387845681119837</v>
      </c>
    </row>
    <row r="188" spans="1:14" x14ac:dyDescent="0.25">
      <c r="B188" s="141" t="s">
        <v>145</v>
      </c>
      <c r="C188" s="142">
        <v>5502</v>
      </c>
      <c r="D188" s="143">
        <v>7.1511111111111116</v>
      </c>
      <c r="E188" s="142">
        <v>0</v>
      </c>
      <c r="F188" s="143">
        <f t="shared" si="32"/>
        <v>-1</v>
      </c>
      <c r="G188" s="142">
        <v>2848</v>
      </c>
      <c r="H188" s="143" t="str">
        <f t="shared" si="33"/>
        <v>-</v>
      </c>
      <c r="I188" s="142">
        <v>6909</v>
      </c>
      <c r="J188" s="143">
        <f t="shared" si="33"/>
        <v>1.4259129213483148</v>
      </c>
      <c r="K188" s="142">
        <v>7397</v>
      </c>
      <c r="L188" s="143">
        <f t="shared" si="34"/>
        <v>7.0632508322477916E-2</v>
      </c>
      <c r="M188" s="143">
        <f t="shared" si="35"/>
        <v>0.34442021083242458</v>
      </c>
    </row>
    <row r="189" spans="1:14" x14ac:dyDescent="0.25">
      <c r="B189" s="141" t="s">
        <v>147</v>
      </c>
      <c r="C189" s="142">
        <v>5099</v>
      </c>
      <c r="D189" s="143">
        <v>1.5571715145436307</v>
      </c>
      <c r="E189" s="142">
        <v>0</v>
      </c>
      <c r="F189" s="143">
        <f t="shared" si="32"/>
        <v>-1</v>
      </c>
      <c r="G189" s="142">
        <v>3408</v>
      </c>
      <c r="H189" s="143" t="str">
        <f t="shared" si="33"/>
        <v>-</v>
      </c>
      <c r="I189" s="142">
        <v>6149</v>
      </c>
      <c r="J189" s="143">
        <f t="shared" si="33"/>
        <v>0.80428403755868549</v>
      </c>
      <c r="K189" s="142">
        <v>6182</v>
      </c>
      <c r="L189" s="143">
        <f t="shared" si="34"/>
        <v>5.3667262969587792E-3</v>
      </c>
      <c r="M189" s="143">
        <f t="shared" si="35"/>
        <v>0.21239458717395565</v>
      </c>
    </row>
    <row r="190" spans="1:14" x14ac:dyDescent="0.25">
      <c r="B190" s="141" t="s">
        <v>149</v>
      </c>
      <c r="C190" s="142">
        <v>6013</v>
      </c>
      <c r="D190" s="143">
        <v>1.9062348960850652</v>
      </c>
      <c r="E190" s="142">
        <v>0</v>
      </c>
      <c r="F190" s="143">
        <f t="shared" si="32"/>
        <v>-1</v>
      </c>
      <c r="G190" s="142">
        <v>2974</v>
      </c>
      <c r="H190" s="143" t="str">
        <f t="shared" si="33"/>
        <v>-</v>
      </c>
      <c r="I190" s="142">
        <v>6208</v>
      </c>
      <c r="J190" s="143">
        <f t="shared" si="33"/>
        <v>1.0874243443174176</v>
      </c>
      <c r="K190" s="142"/>
      <c r="L190" s="143"/>
      <c r="M190" s="143"/>
    </row>
    <row r="191" spans="1:14" x14ac:dyDescent="0.25">
      <c r="B191" s="141" t="s">
        <v>151</v>
      </c>
      <c r="C191" s="142">
        <v>6350</v>
      </c>
      <c r="D191" s="143">
        <v>1.6326699834162519</v>
      </c>
      <c r="E191" s="142">
        <v>1987</v>
      </c>
      <c r="F191" s="143">
        <f t="shared" si="32"/>
        <v>-0.68708661417322836</v>
      </c>
      <c r="G191" s="142">
        <v>4717</v>
      </c>
      <c r="H191" s="143">
        <f t="shared" si="33"/>
        <v>1.373930548565677</v>
      </c>
      <c r="I191" s="142">
        <v>6707</v>
      </c>
      <c r="J191" s="143">
        <f t="shared" si="33"/>
        <v>0.42187831248675001</v>
      </c>
      <c r="K191" s="142"/>
      <c r="L191" s="143"/>
      <c r="M191" s="143"/>
    </row>
    <row r="192" spans="1:14" x14ac:dyDescent="0.25">
      <c r="B192" s="141" t="s">
        <v>153</v>
      </c>
      <c r="C192" s="142">
        <v>6500</v>
      </c>
      <c r="D192" s="143">
        <v>1.780153977758768</v>
      </c>
      <c r="E192" s="142">
        <v>4087</v>
      </c>
      <c r="F192" s="143">
        <f t="shared" si="32"/>
        <v>-0.37123076923076925</v>
      </c>
      <c r="G192" s="142">
        <v>3160</v>
      </c>
      <c r="H192" s="143">
        <f t="shared" si="33"/>
        <v>-0.22681673599217034</v>
      </c>
      <c r="I192" s="142">
        <v>6642</v>
      </c>
      <c r="J192" s="143">
        <f t="shared" si="33"/>
        <v>1.1018987341772153</v>
      </c>
      <c r="K192" s="142"/>
      <c r="L192" s="143"/>
      <c r="M192" s="143"/>
    </row>
    <row r="193" spans="2:14" x14ac:dyDescent="0.25">
      <c r="B193" s="141" t="s">
        <v>155</v>
      </c>
      <c r="C193" s="142">
        <v>5012</v>
      </c>
      <c r="D193" s="143">
        <v>-0.17115925252191166</v>
      </c>
      <c r="E193" s="142">
        <v>3481</v>
      </c>
      <c r="F193" s="143">
        <f t="shared" si="32"/>
        <v>-0.30546687948922591</v>
      </c>
      <c r="G193" s="142">
        <v>4075</v>
      </c>
      <c r="H193" s="143">
        <f t="shared" si="33"/>
        <v>0.17064062051134732</v>
      </c>
      <c r="I193" s="142">
        <v>6074</v>
      </c>
      <c r="J193" s="143">
        <f t="shared" si="33"/>
        <v>0.49055214723926377</v>
      </c>
      <c r="K193" s="142"/>
      <c r="L193" s="143"/>
      <c r="M193" s="143"/>
    </row>
    <row r="194" spans="2:14" x14ac:dyDescent="0.25">
      <c r="B194" s="141" t="s">
        <v>157</v>
      </c>
      <c r="C194" s="142">
        <v>6625</v>
      </c>
      <c r="D194" s="143">
        <v>-0.10010866612333602</v>
      </c>
      <c r="E194" s="142">
        <v>4294</v>
      </c>
      <c r="F194" s="143">
        <f t="shared" si="32"/>
        <v>-0.35184905660377364</v>
      </c>
      <c r="G194" s="142">
        <v>7265</v>
      </c>
      <c r="H194" s="143">
        <f t="shared" si="33"/>
        <v>0.69189566837447591</v>
      </c>
      <c r="I194" s="142">
        <v>7216</v>
      </c>
      <c r="J194" s="143">
        <f t="shared" si="33"/>
        <v>-6.7446662078458619E-3</v>
      </c>
      <c r="K194" s="142"/>
      <c r="L194" s="143"/>
      <c r="M194" s="143"/>
    </row>
    <row r="195" spans="2:14" x14ac:dyDescent="0.25">
      <c r="B195" s="141" t="s">
        <v>159</v>
      </c>
      <c r="C195" s="142">
        <v>5875</v>
      </c>
      <c r="D195" s="143">
        <v>0.44597587989170573</v>
      </c>
      <c r="E195" s="142">
        <v>2675</v>
      </c>
      <c r="F195" s="143">
        <f t="shared" si="32"/>
        <v>-0.5446808510638298</v>
      </c>
      <c r="G195" s="142">
        <v>7883</v>
      </c>
      <c r="H195" s="143">
        <f t="shared" si="33"/>
        <v>1.9469158878504671</v>
      </c>
      <c r="I195" s="142">
        <v>6295</v>
      </c>
      <c r="J195" s="143">
        <f t="shared" si="33"/>
        <v>-0.2014461499429151</v>
      </c>
      <c r="K195" s="142"/>
      <c r="L195" s="143"/>
      <c r="M195" s="143"/>
    </row>
    <row r="196" spans="2:14" x14ac:dyDescent="0.25">
      <c r="B196" s="141" t="s">
        <v>161</v>
      </c>
      <c r="C196" s="142">
        <v>6215</v>
      </c>
      <c r="D196" s="143">
        <v>7.0444367895280635E-2</v>
      </c>
      <c r="E196" s="142">
        <v>2352</v>
      </c>
      <c r="F196" s="143">
        <f t="shared" si="32"/>
        <v>-0.62156074014481089</v>
      </c>
      <c r="G196" s="142">
        <v>6115</v>
      </c>
      <c r="H196" s="143">
        <f t="shared" si="33"/>
        <v>1.5999149659863945</v>
      </c>
      <c r="I196" s="142">
        <v>6380</v>
      </c>
      <c r="J196" s="143">
        <f t="shared" si="33"/>
        <v>4.333605887162717E-2</v>
      </c>
      <c r="K196" s="142"/>
      <c r="L196" s="143"/>
      <c r="M196" s="143"/>
    </row>
    <row r="197" spans="2:14" ht="15.75" x14ac:dyDescent="0.25">
      <c r="B197" s="144" t="s">
        <v>121</v>
      </c>
      <c r="C197" s="145">
        <v>69221</v>
      </c>
      <c r="D197" s="146">
        <v>0.72866668331543583</v>
      </c>
      <c r="E197" s="145">
        <v>33675</v>
      </c>
      <c r="F197" s="146">
        <f t="shared" si="32"/>
        <v>-0.5135146848499732</v>
      </c>
      <c r="G197" s="145">
        <v>48362</v>
      </c>
      <c r="H197" s="146">
        <f t="shared" si="33"/>
        <v>0.43613956941351151</v>
      </c>
      <c r="I197" s="145">
        <v>77819</v>
      </c>
      <c r="J197" s="146">
        <f t="shared" si="33"/>
        <v>0.60909391671146773</v>
      </c>
      <c r="K197" s="145">
        <v>33193</v>
      </c>
      <c r="L197" s="146">
        <v>2.7742514784654837E-2</v>
      </c>
      <c r="M197" s="146">
        <v>0.24640456610716832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0"/>
    </row>
    <row r="202" spans="2:14" ht="48.75" customHeight="1" thickBot="1" x14ac:dyDescent="0.3">
      <c r="B202" s="307" t="s">
        <v>260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1" t="s">
        <v>197</v>
      </c>
    </row>
    <row r="203" spans="2:14" ht="10.5" customHeight="1" thickBot="1" x14ac:dyDescent="0.3">
      <c r="B203" s="134"/>
      <c r="C203" s="135"/>
      <c r="D203" s="134"/>
      <c r="E203" s="134"/>
      <c r="F203" s="134"/>
      <c r="G203" s="134"/>
      <c r="H203" s="134"/>
      <c r="I203" s="134"/>
      <c r="J203" s="134"/>
      <c r="K203" s="4"/>
      <c r="L203" s="4"/>
      <c r="N203" s="1" t="s">
        <v>198</v>
      </c>
    </row>
    <row r="204" spans="2:14" ht="22.5" thickTop="1" thickBot="1" x14ac:dyDescent="0.3">
      <c r="B204" s="13"/>
      <c r="C204" s="317" t="s">
        <v>116</v>
      </c>
      <c r="D204" s="318"/>
      <c r="E204" s="318"/>
      <c r="F204" s="318"/>
      <c r="G204" s="318"/>
      <c r="H204" s="318"/>
      <c r="I204" s="318"/>
      <c r="J204" s="318"/>
      <c r="K204" s="318"/>
      <c r="L204" s="318"/>
      <c r="M204" s="319"/>
    </row>
    <row r="205" spans="2:14" ht="22.5" thickTop="1" thickBot="1" x14ac:dyDescent="0.3">
      <c r="B205" s="13"/>
      <c r="C205" s="320">
        <f>2019</f>
        <v>2019</v>
      </c>
      <c r="D205" s="321"/>
      <c r="E205" s="322">
        <v>2020</v>
      </c>
      <c r="F205" s="321"/>
      <c r="G205" s="322">
        <v>2021</v>
      </c>
      <c r="H205" s="321"/>
      <c r="I205" s="322">
        <v>2022</v>
      </c>
      <c r="J205" s="321"/>
      <c r="K205" s="322">
        <v>2023</v>
      </c>
      <c r="L205" s="323"/>
      <c r="M205" s="324"/>
    </row>
    <row r="206" spans="2:14" ht="16.5" thickTop="1" thickBot="1" x14ac:dyDescent="0.3">
      <c r="B206" s="16"/>
      <c r="C206" s="137" t="s">
        <v>135</v>
      </c>
      <c r="D206" s="138" t="str">
        <f>CONCATENATE("var ",RIGHT(2019,2),"/",RIGHT(2018,2))</f>
        <v>var 19/18</v>
      </c>
      <c r="E206" s="139" t="s">
        <v>135</v>
      </c>
      <c r="F206" s="138" t="str">
        <f>CONCATENATE("var ",RIGHT(E205,2),"/",RIGHT(E205-1,2))</f>
        <v>var 20/19</v>
      </c>
      <c r="G206" s="139" t="s">
        <v>135</v>
      </c>
      <c r="H206" s="138" t="str">
        <f>CONCATENATE("var ",RIGHT(G205,2),"/",RIGHT(G205-1,2))</f>
        <v>var 21/20</v>
      </c>
      <c r="I206" s="139" t="s">
        <v>135</v>
      </c>
      <c r="J206" s="138" t="str">
        <f>CONCATENATE("var ",RIGHT(I205,2),"/",RIGHT(I205-1,2))</f>
        <v>var 22/21</v>
      </c>
      <c r="K206" s="139" t="s">
        <v>135</v>
      </c>
      <c r="L206" s="138" t="str">
        <f>CONCATENATE("var ",RIGHT(K205,2),"/",RIGHT(K205-1,2))</f>
        <v>var 23/22</v>
      </c>
      <c r="M206" s="138" t="str">
        <f>CONCATENATE("var ",RIGHT(K205,2),"/",RIGHT(2019,2))</f>
        <v>var 23/19</v>
      </c>
    </row>
    <row r="207" spans="2:14" x14ac:dyDescent="0.25">
      <c r="B207" s="141" t="s">
        <v>139</v>
      </c>
      <c r="C207" s="142">
        <v>53293</v>
      </c>
      <c r="D207" s="143">
        <v>-3.0482211231652845E-2</v>
      </c>
      <c r="E207" s="142">
        <v>50661</v>
      </c>
      <c r="F207" s="143">
        <f t="shared" ref="F207:F219" si="36">IFERROR(E207/C207-1,"-")</f>
        <v>-4.9387349182819507E-2</v>
      </c>
      <c r="G207" s="142">
        <v>6511</v>
      </c>
      <c r="H207" s="143">
        <f t="shared" ref="H207:J219" si="37">IFERROR(G207/E207-1,"-")</f>
        <v>-0.87147904699867751</v>
      </c>
      <c r="I207" s="142">
        <v>33543</v>
      </c>
      <c r="J207" s="143">
        <f t="shared" si="37"/>
        <v>4.1517432038089384</v>
      </c>
      <c r="K207" s="142">
        <v>43419</v>
      </c>
      <c r="L207" s="143">
        <f t="shared" ref="L207:L211" si="38">IFERROR(K207/I207-1,"-")</f>
        <v>0.29442804758071728</v>
      </c>
      <c r="M207" s="143">
        <f>K207/C207-1</f>
        <v>-0.18527761619724914</v>
      </c>
    </row>
    <row r="208" spans="2:14" x14ac:dyDescent="0.25">
      <c r="B208" s="141" t="s">
        <v>141</v>
      </c>
      <c r="C208" s="142">
        <v>51516</v>
      </c>
      <c r="D208" s="143">
        <v>-5.8999744273554255E-2</v>
      </c>
      <c r="E208" s="142">
        <v>50739</v>
      </c>
      <c r="F208" s="143">
        <f t="shared" si="36"/>
        <v>-1.5082692755648774E-2</v>
      </c>
      <c r="G208" s="142">
        <v>8669</v>
      </c>
      <c r="H208" s="143">
        <f t="shared" si="37"/>
        <v>-0.82914523344961466</v>
      </c>
      <c r="I208" s="142">
        <v>38535</v>
      </c>
      <c r="J208" s="143">
        <f t="shared" si="37"/>
        <v>3.4451493828584612</v>
      </c>
      <c r="K208" s="142">
        <v>47017</v>
      </c>
      <c r="L208" s="143">
        <f t="shared" si="38"/>
        <v>0.22011158686908017</v>
      </c>
      <c r="M208" s="143">
        <f>IFERROR(K208/C208-1,"-")</f>
        <v>-8.7332091000854151E-2</v>
      </c>
    </row>
    <row r="209" spans="2:14" x14ac:dyDescent="0.25">
      <c r="B209" s="141" t="s">
        <v>143</v>
      </c>
      <c r="C209" s="142">
        <v>60843</v>
      </c>
      <c r="D209" s="143">
        <v>-8.6331691494473839E-2</v>
      </c>
      <c r="E209" s="142">
        <v>21791</v>
      </c>
      <c r="F209" s="143">
        <f t="shared" si="36"/>
        <v>-0.64184869253652843</v>
      </c>
      <c r="G209" s="142">
        <v>11872</v>
      </c>
      <c r="H209" s="143">
        <f t="shared" si="37"/>
        <v>-0.455187921619017</v>
      </c>
      <c r="I209" s="142">
        <v>45639</v>
      </c>
      <c r="J209" s="143">
        <f t="shared" si="37"/>
        <v>2.8442553908355794</v>
      </c>
      <c r="K209" s="142">
        <v>56206</v>
      </c>
      <c r="L209" s="143">
        <f t="shared" si="38"/>
        <v>0.23153443326979128</v>
      </c>
      <c r="M209" s="143">
        <f t="shared" ref="M209:M211" si="39">IFERROR(K209/C209-1,"-")</f>
        <v>-7.6212547047318502E-2</v>
      </c>
    </row>
    <row r="210" spans="2:14" x14ac:dyDescent="0.25">
      <c r="B210" s="141" t="s">
        <v>145</v>
      </c>
      <c r="C210" s="142">
        <v>60906</v>
      </c>
      <c r="D210" s="143">
        <v>6.6109146200377111E-3</v>
      </c>
      <c r="E210" s="142">
        <v>0</v>
      </c>
      <c r="F210" s="143">
        <f t="shared" si="36"/>
        <v>-1</v>
      </c>
      <c r="G210" s="142">
        <v>13695</v>
      </c>
      <c r="H210" s="143" t="str">
        <f t="shared" si="37"/>
        <v>-</v>
      </c>
      <c r="I210" s="142">
        <v>52447</v>
      </c>
      <c r="J210" s="143">
        <f t="shared" si="37"/>
        <v>2.8296458561518802</v>
      </c>
      <c r="K210" s="142">
        <v>54804</v>
      </c>
      <c r="L210" s="143">
        <f t="shared" si="38"/>
        <v>4.494060670772404E-2</v>
      </c>
      <c r="M210" s="143">
        <f t="shared" si="39"/>
        <v>-0.10018717367747021</v>
      </c>
    </row>
    <row r="211" spans="2:14" x14ac:dyDescent="0.25">
      <c r="B211" s="141" t="s">
        <v>147</v>
      </c>
      <c r="C211" s="142">
        <v>56864</v>
      </c>
      <c r="D211" s="143">
        <v>3.7853622923891272E-2</v>
      </c>
      <c r="E211" s="142">
        <v>0</v>
      </c>
      <c r="F211" s="143">
        <f t="shared" si="36"/>
        <v>-1</v>
      </c>
      <c r="G211" s="142">
        <v>17799</v>
      </c>
      <c r="H211" s="143" t="str">
        <f t="shared" si="37"/>
        <v>-</v>
      </c>
      <c r="I211" s="142">
        <v>45510</v>
      </c>
      <c r="J211" s="143">
        <f t="shared" si="37"/>
        <v>1.5568852182706894</v>
      </c>
      <c r="K211" s="142">
        <v>40455</v>
      </c>
      <c r="L211" s="143">
        <f t="shared" si="38"/>
        <v>-0.11107448912326956</v>
      </c>
      <c r="M211" s="143">
        <f t="shared" si="39"/>
        <v>-0.28856570061902087</v>
      </c>
    </row>
    <row r="212" spans="2:14" x14ac:dyDescent="0.25">
      <c r="B212" s="141" t="s">
        <v>149</v>
      </c>
      <c r="C212" s="142">
        <v>60726</v>
      </c>
      <c r="D212" s="143">
        <v>-0.10098153878040472</v>
      </c>
      <c r="E212" s="142">
        <v>0</v>
      </c>
      <c r="F212" s="143">
        <f t="shared" si="36"/>
        <v>-1</v>
      </c>
      <c r="G212" s="142">
        <v>20516</v>
      </c>
      <c r="H212" s="143" t="str">
        <f t="shared" si="37"/>
        <v>-</v>
      </c>
      <c r="I212" s="142">
        <v>47701</v>
      </c>
      <c r="J212" s="143">
        <f t="shared" si="37"/>
        <v>1.3250633651783974</v>
      </c>
      <c r="K212" s="142"/>
      <c r="L212" s="143"/>
      <c r="M212" s="143"/>
    </row>
    <row r="213" spans="2:14" x14ac:dyDescent="0.25">
      <c r="B213" s="141" t="s">
        <v>151</v>
      </c>
      <c r="C213" s="142">
        <v>63573</v>
      </c>
      <c r="D213" s="143">
        <v>-0.16158259149357068</v>
      </c>
      <c r="E213" s="142">
        <v>0</v>
      </c>
      <c r="F213" s="143">
        <f t="shared" si="36"/>
        <v>-1</v>
      </c>
      <c r="G213" s="142">
        <v>29611</v>
      </c>
      <c r="H213" s="143" t="str">
        <f t="shared" si="37"/>
        <v>-</v>
      </c>
      <c r="I213" s="142">
        <v>62217</v>
      </c>
      <c r="J213" s="143">
        <f t="shared" si="37"/>
        <v>1.1011448448211811</v>
      </c>
      <c r="K213" s="142"/>
      <c r="L213" s="143"/>
      <c r="M213" s="143"/>
    </row>
    <row r="214" spans="2:14" x14ac:dyDescent="0.25">
      <c r="B214" s="141" t="s">
        <v>153</v>
      </c>
      <c r="C214" s="142">
        <v>69100</v>
      </c>
      <c r="D214" s="143">
        <v>-0.10288867250892564</v>
      </c>
      <c r="E214" s="142">
        <v>0</v>
      </c>
      <c r="F214" s="143">
        <f t="shared" si="36"/>
        <v>-1</v>
      </c>
      <c r="G214" s="142">
        <v>36487</v>
      </c>
      <c r="H214" s="143" t="str">
        <f t="shared" si="37"/>
        <v>-</v>
      </c>
      <c r="I214" s="142">
        <v>55150</v>
      </c>
      <c r="J214" s="143">
        <f t="shared" si="37"/>
        <v>0.51149724559432119</v>
      </c>
      <c r="K214" s="142"/>
      <c r="L214" s="143"/>
      <c r="M214" s="143"/>
    </row>
    <row r="215" spans="2:14" x14ac:dyDescent="0.25">
      <c r="B215" s="141" t="s">
        <v>155</v>
      </c>
      <c r="C215" s="142">
        <v>54081</v>
      </c>
      <c r="D215" s="143">
        <v>-9.8785182222666634E-2</v>
      </c>
      <c r="E215" s="142">
        <v>0</v>
      </c>
      <c r="F215" s="143">
        <f t="shared" si="36"/>
        <v>-1</v>
      </c>
      <c r="G215" s="142">
        <v>32019</v>
      </c>
      <c r="H215" s="143" t="str">
        <f t="shared" si="37"/>
        <v>-</v>
      </c>
      <c r="I215" s="142">
        <v>46059</v>
      </c>
      <c r="J215" s="143">
        <f t="shared" si="37"/>
        <v>0.43848964677222901</v>
      </c>
      <c r="K215" s="142"/>
      <c r="L215" s="143"/>
      <c r="M215" s="143"/>
    </row>
    <row r="216" spans="2:14" x14ac:dyDescent="0.25">
      <c r="B216" s="141" t="s">
        <v>157</v>
      </c>
      <c r="C216" s="142">
        <v>54953</v>
      </c>
      <c r="D216" s="143">
        <v>-0.1473413086316312</v>
      </c>
      <c r="E216" s="142">
        <v>0</v>
      </c>
      <c r="F216" s="143">
        <f t="shared" si="36"/>
        <v>-1</v>
      </c>
      <c r="G216" s="142">
        <v>40931</v>
      </c>
      <c r="H216" s="143" t="str">
        <f t="shared" si="37"/>
        <v>-</v>
      </c>
      <c r="I216" s="142">
        <v>51256</v>
      </c>
      <c r="J216" s="143">
        <f t="shared" si="37"/>
        <v>0.25225379296865458</v>
      </c>
      <c r="K216" s="142"/>
      <c r="L216" s="143"/>
      <c r="M216" s="143"/>
    </row>
    <row r="217" spans="2:14" x14ac:dyDescent="0.25">
      <c r="B217" s="141" t="s">
        <v>159</v>
      </c>
      <c r="C217" s="142">
        <v>51966</v>
      </c>
      <c r="D217" s="143">
        <v>-0.11181376905722296</v>
      </c>
      <c r="E217" s="142">
        <v>0</v>
      </c>
      <c r="F217" s="143">
        <f t="shared" si="36"/>
        <v>-1</v>
      </c>
      <c r="G217" s="142">
        <v>37742</v>
      </c>
      <c r="H217" s="143" t="str">
        <f t="shared" si="37"/>
        <v>-</v>
      </c>
      <c r="I217" s="142">
        <v>48451</v>
      </c>
      <c r="J217" s="143">
        <f t="shared" si="37"/>
        <v>0.28374225001324782</v>
      </c>
      <c r="K217" s="142"/>
      <c r="L217" s="143"/>
      <c r="M217" s="143"/>
    </row>
    <row r="218" spans="2:14" x14ac:dyDescent="0.25">
      <c r="B218" s="141" t="s">
        <v>161</v>
      </c>
      <c r="C218" s="142">
        <v>54232</v>
      </c>
      <c r="D218" s="143">
        <v>-0.1130301097427342</v>
      </c>
      <c r="E218" s="142">
        <v>0</v>
      </c>
      <c r="F218" s="143">
        <f t="shared" si="36"/>
        <v>-1</v>
      </c>
      <c r="G218" s="142">
        <v>37656</v>
      </c>
      <c r="H218" s="143" t="str">
        <f t="shared" si="37"/>
        <v>-</v>
      </c>
      <c r="I218" s="142">
        <v>49327</v>
      </c>
      <c r="J218" s="143">
        <f t="shared" si="37"/>
        <v>0.30993732738474611</v>
      </c>
      <c r="K218" s="142"/>
      <c r="L218" s="143"/>
      <c r="M218" s="143"/>
    </row>
    <row r="219" spans="2:14" ht="15.75" x14ac:dyDescent="0.25">
      <c r="B219" s="144" t="s">
        <v>121</v>
      </c>
      <c r="C219" s="145">
        <v>692053</v>
      </c>
      <c r="D219" s="146">
        <v>-8.3792174436846723E-2</v>
      </c>
      <c r="E219" s="145">
        <v>0</v>
      </c>
      <c r="F219" s="146">
        <f t="shared" si="36"/>
        <v>-1</v>
      </c>
      <c r="G219" s="145">
        <v>293508</v>
      </c>
      <c r="H219" s="146" t="str">
        <f t="shared" si="37"/>
        <v>-</v>
      </c>
      <c r="I219" s="145">
        <v>575835</v>
      </c>
      <c r="J219" s="146">
        <f t="shared" si="37"/>
        <v>0.9619056380064599</v>
      </c>
      <c r="K219" s="145">
        <v>241901</v>
      </c>
      <c r="L219" s="146">
        <v>0.12160482951120666</v>
      </c>
      <c r="M219" s="146">
        <v>-0.14649886035664128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0"/>
      <c r="K222" s="151"/>
      <c r="M222" s="151"/>
    </row>
    <row r="224" spans="2:14" ht="48.75" customHeight="1" thickBot="1" x14ac:dyDescent="0.3">
      <c r="B224" s="307" t="s">
        <v>261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1" t="s">
        <v>201</v>
      </c>
    </row>
    <row r="225" spans="2:14" ht="10.5" customHeight="1" thickBot="1" x14ac:dyDescent="0.3">
      <c r="B225" s="134"/>
      <c r="C225" s="135"/>
      <c r="D225" s="134"/>
      <c r="E225" s="134"/>
      <c r="F225" s="134"/>
      <c r="G225" s="134"/>
      <c r="H225" s="134"/>
      <c r="I225" s="134"/>
      <c r="J225" s="134"/>
      <c r="K225" s="4"/>
      <c r="L225" s="4"/>
      <c r="N225" s="1" t="s">
        <v>202</v>
      </c>
    </row>
    <row r="226" spans="2:14" ht="22.5" thickTop="1" thickBot="1" x14ac:dyDescent="0.3">
      <c r="B226" s="13"/>
      <c r="C226" s="317" t="s">
        <v>117</v>
      </c>
      <c r="D226" s="318"/>
      <c r="E226" s="318"/>
      <c r="F226" s="318"/>
      <c r="G226" s="318"/>
      <c r="H226" s="318"/>
      <c r="I226" s="318"/>
      <c r="J226" s="318"/>
      <c r="K226" s="318"/>
      <c r="L226" s="318"/>
      <c r="M226" s="319"/>
    </row>
    <row r="227" spans="2:14" ht="22.5" thickTop="1" thickBot="1" x14ac:dyDescent="0.3">
      <c r="B227" s="13"/>
      <c r="C227" s="320">
        <f>2019</f>
        <v>2019</v>
      </c>
      <c r="D227" s="321"/>
      <c r="E227" s="322">
        <v>2020</v>
      </c>
      <c r="F227" s="321"/>
      <c r="G227" s="322">
        <v>2021</v>
      </c>
      <c r="H227" s="321"/>
      <c r="I227" s="322">
        <v>2022</v>
      </c>
      <c r="J227" s="321"/>
      <c r="K227" s="322">
        <v>2023</v>
      </c>
      <c r="L227" s="323"/>
      <c r="M227" s="324"/>
    </row>
    <row r="228" spans="2:14" ht="16.5" thickTop="1" thickBot="1" x14ac:dyDescent="0.3">
      <c r="B228" s="16"/>
      <c r="C228" s="137" t="s">
        <v>135</v>
      </c>
      <c r="D228" s="138" t="str">
        <f>CONCATENATE("var ",RIGHT(2019,2),"/",RIGHT(2018,2))</f>
        <v>var 19/18</v>
      </c>
      <c r="E228" s="139" t="s">
        <v>135</v>
      </c>
      <c r="F228" s="138" t="str">
        <f>CONCATENATE("var ",RIGHT(E227,2),"/",RIGHT(E227-1,2))</f>
        <v>var 20/19</v>
      </c>
      <c r="G228" s="139" t="s">
        <v>135</v>
      </c>
      <c r="H228" s="138" t="str">
        <f>CONCATENATE("var ",RIGHT(G227,2),"/",RIGHT(G227-1,2))</f>
        <v>var 21/20</v>
      </c>
      <c r="I228" s="139" t="s">
        <v>135</v>
      </c>
      <c r="J228" s="138" t="str">
        <f>CONCATENATE("var ",RIGHT(I227,2),"/",RIGHT(I227-1,2))</f>
        <v>var 22/21</v>
      </c>
      <c r="K228" s="139" t="s">
        <v>135</v>
      </c>
      <c r="L228" s="138" t="str">
        <f>CONCATENATE("var ",RIGHT(K227,2),"/",RIGHT(K227-1,2))</f>
        <v>var 23/22</v>
      </c>
      <c r="M228" s="138" t="str">
        <f>CONCATENATE("var ",RIGHT(K227,2),"/",RIGHT(2019,2))</f>
        <v>var 23/19</v>
      </c>
    </row>
    <row r="229" spans="2:14" x14ac:dyDescent="0.25">
      <c r="B229" s="141" t="s">
        <v>139</v>
      </c>
      <c r="C229" s="142">
        <v>26771</v>
      </c>
      <c r="D229" s="143">
        <v>-3.0482211231652845E-2</v>
      </c>
      <c r="E229" s="142">
        <v>24619</v>
      </c>
      <c r="F229" s="143">
        <f t="shared" ref="F229:F241" si="40">IFERROR(E229/C229-1,"-")</f>
        <v>-8.0385491763475425E-2</v>
      </c>
      <c r="G229" s="142">
        <v>1596</v>
      </c>
      <c r="H229" s="143">
        <f t="shared" ref="H229:J241" si="41">IFERROR(G229/E229-1,"-")</f>
        <v>-0.93517202160932611</v>
      </c>
      <c r="I229" s="142">
        <v>14553</v>
      </c>
      <c r="J229" s="143">
        <f t="shared" si="41"/>
        <v>8.1184210526315788</v>
      </c>
      <c r="K229" s="142">
        <v>22524</v>
      </c>
      <c r="L229" s="143">
        <f t="shared" ref="L229:L233" si="42">IFERROR(K229/I229-1,"-")</f>
        <v>0.54772211915069069</v>
      </c>
      <c r="M229" s="143">
        <f>K229/C229-1</f>
        <v>-0.15864181390310406</v>
      </c>
    </row>
    <row r="230" spans="2:14" x14ac:dyDescent="0.25">
      <c r="B230" s="141" t="s">
        <v>141</v>
      </c>
      <c r="C230" s="142">
        <v>26302</v>
      </c>
      <c r="D230" s="143">
        <v>-8.8476867094091194E-2</v>
      </c>
      <c r="E230" s="142">
        <v>23735</v>
      </c>
      <c r="F230" s="143">
        <f t="shared" si="40"/>
        <v>-9.759714090183258E-2</v>
      </c>
      <c r="G230" s="142">
        <v>1759</v>
      </c>
      <c r="H230" s="143">
        <f t="shared" si="41"/>
        <v>-0.92589003581209184</v>
      </c>
      <c r="I230" s="142">
        <v>17393</v>
      </c>
      <c r="J230" s="143">
        <f t="shared" si="41"/>
        <v>8.8880045480386585</v>
      </c>
      <c r="K230" s="142">
        <v>21538</v>
      </c>
      <c r="L230" s="143">
        <f t="shared" si="42"/>
        <v>0.23831426435922487</v>
      </c>
      <c r="M230" s="143">
        <f>IFERROR(K230/C230-1,"-")</f>
        <v>-0.18112691050110252</v>
      </c>
    </row>
    <row r="231" spans="2:14" x14ac:dyDescent="0.25">
      <c r="B231" s="141" t="s">
        <v>143</v>
      </c>
      <c r="C231" s="142">
        <v>32885</v>
      </c>
      <c r="D231" s="143">
        <v>-8.9234774420472451E-2</v>
      </c>
      <c r="E231" s="142">
        <v>7427</v>
      </c>
      <c r="F231" s="143">
        <f t="shared" si="40"/>
        <v>-0.77415234909533226</v>
      </c>
      <c r="G231" s="142">
        <v>1992</v>
      </c>
      <c r="H231" s="143">
        <f t="shared" si="41"/>
        <v>-0.73178941699205602</v>
      </c>
      <c r="I231" s="142">
        <v>18348</v>
      </c>
      <c r="J231" s="143">
        <f t="shared" si="41"/>
        <v>8.2108433734939759</v>
      </c>
      <c r="K231" s="142">
        <v>24751</v>
      </c>
      <c r="L231" s="143">
        <f t="shared" si="42"/>
        <v>0.34897536516241545</v>
      </c>
      <c r="M231" s="143">
        <f t="shared" ref="M231:M233" si="43">IFERROR(K231/C231-1,"-")</f>
        <v>-0.24734681465713848</v>
      </c>
    </row>
    <row r="232" spans="2:14" x14ac:dyDescent="0.25">
      <c r="B232" s="141" t="s">
        <v>145</v>
      </c>
      <c r="C232" s="142">
        <v>31155</v>
      </c>
      <c r="D232" s="143">
        <v>2.1140609636184804E-2</v>
      </c>
      <c r="E232" s="142">
        <v>0</v>
      </c>
      <c r="F232" s="143">
        <f t="shared" si="40"/>
        <v>-1</v>
      </c>
      <c r="G232" s="142">
        <v>3190</v>
      </c>
      <c r="H232" s="143" t="str">
        <f t="shared" si="41"/>
        <v>-</v>
      </c>
      <c r="I232" s="142">
        <v>21245</v>
      </c>
      <c r="J232" s="143">
        <f t="shared" si="41"/>
        <v>5.6598746081504698</v>
      </c>
      <c r="K232" s="142">
        <v>24771</v>
      </c>
      <c r="L232" s="143">
        <f t="shared" si="42"/>
        <v>0.16596846316780423</v>
      </c>
      <c r="M232" s="143">
        <f t="shared" si="43"/>
        <v>-0.20491092922484355</v>
      </c>
    </row>
    <row r="233" spans="2:14" x14ac:dyDescent="0.25">
      <c r="B233" s="141" t="s">
        <v>147</v>
      </c>
      <c r="C233" s="142">
        <v>28735</v>
      </c>
      <c r="D233" s="143">
        <v>3.022372006310059E-2</v>
      </c>
      <c r="E233" s="142">
        <v>0</v>
      </c>
      <c r="F233" s="143">
        <f t="shared" si="40"/>
        <v>-1</v>
      </c>
      <c r="G233" s="142">
        <v>3355</v>
      </c>
      <c r="H233" s="143" t="str">
        <f t="shared" si="41"/>
        <v>-</v>
      </c>
      <c r="I233" s="142">
        <v>16785</v>
      </c>
      <c r="J233" s="143">
        <f t="shared" si="41"/>
        <v>4.0029806259314453</v>
      </c>
      <c r="K233" s="142">
        <v>18137</v>
      </c>
      <c r="L233" s="143">
        <f t="shared" si="42"/>
        <v>8.0548108430146037E-2</v>
      </c>
      <c r="M233" s="143">
        <f t="shared" si="43"/>
        <v>-0.36881851400730814</v>
      </c>
    </row>
    <row r="234" spans="2:14" x14ac:dyDescent="0.25">
      <c r="B234" s="141" t="s">
        <v>149</v>
      </c>
      <c r="C234" s="142">
        <v>31899</v>
      </c>
      <c r="D234" s="143">
        <v>-8.2175226586102768E-2</v>
      </c>
      <c r="E234" s="142">
        <v>0</v>
      </c>
      <c r="F234" s="143">
        <f t="shared" si="40"/>
        <v>-1</v>
      </c>
      <c r="G234" s="142">
        <v>4827</v>
      </c>
      <c r="H234" s="143" t="str">
        <f t="shared" si="41"/>
        <v>-</v>
      </c>
      <c r="I234" s="142">
        <v>16034</v>
      </c>
      <c r="J234" s="143">
        <f t="shared" si="41"/>
        <v>2.3217319245908432</v>
      </c>
      <c r="K234" s="142"/>
      <c r="L234" s="143"/>
      <c r="M234" s="143"/>
    </row>
    <row r="235" spans="2:14" x14ac:dyDescent="0.25">
      <c r="B235" s="141" t="s">
        <v>151</v>
      </c>
      <c r="C235" s="142">
        <v>31248</v>
      </c>
      <c r="D235" s="143">
        <v>1.7982799061766919E-2</v>
      </c>
      <c r="E235" s="142">
        <v>0</v>
      </c>
      <c r="F235" s="143">
        <f t="shared" si="40"/>
        <v>-1</v>
      </c>
      <c r="G235" s="142">
        <v>9328</v>
      </c>
      <c r="H235" s="143" t="str">
        <f t="shared" si="41"/>
        <v>-</v>
      </c>
      <c r="I235" s="142">
        <v>22502</v>
      </c>
      <c r="J235" s="143">
        <f t="shared" si="41"/>
        <v>1.4123070325900513</v>
      </c>
      <c r="K235" s="142"/>
      <c r="L235" s="143"/>
      <c r="M235" s="143"/>
    </row>
    <row r="236" spans="2:14" x14ac:dyDescent="0.25">
      <c r="B236" s="141" t="s">
        <v>153</v>
      </c>
      <c r="C236" s="142">
        <v>31625</v>
      </c>
      <c r="D236" s="143">
        <v>-0.17231542306786363</v>
      </c>
      <c r="E236" s="142">
        <v>0</v>
      </c>
      <c r="F236" s="143">
        <f t="shared" si="40"/>
        <v>-1</v>
      </c>
      <c r="G236" s="142">
        <v>10856</v>
      </c>
      <c r="H236" s="143" t="str">
        <f t="shared" si="41"/>
        <v>-</v>
      </c>
      <c r="I236" s="142">
        <v>24787</v>
      </c>
      <c r="J236" s="143">
        <f t="shared" si="41"/>
        <v>1.2832535003684598</v>
      </c>
      <c r="K236" s="142"/>
      <c r="L236" s="143"/>
      <c r="M236" s="143"/>
    </row>
    <row r="237" spans="2:14" x14ac:dyDescent="0.25">
      <c r="B237" s="141" t="s">
        <v>155</v>
      </c>
      <c r="C237" s="142">
        <v>24587</v>
      </c>
      <c r="D237" s="143">
        <v>-0.11420542565839242</v>
      </c>
      <c r="E237" s="142">
        <v>0</v>
      </c>
      <c r="F237" s="143">
        <f t="shared" si="40"/>
        <v>-1</v>
      </c>
      <c r="G237" s="142">
        <v>9637</v>
      </c>
      <c r="H237" s="143" t="str">
        <f t="shared" si="41"/>
        <v>-</v>
      </c>
      <c r="I237" s="142">
        <v>19836</v>
      </c>
      <c r="J237" s="143">
        <f t="shared" si="41"/>
        <v>1.0583169036007054</v>
      </c>
      <c r="K237" s="142"/>
      <c r="L237" s="143"/>
      <c r="M237" s="143"/>
    </row>
    <row r="238" spans="2:14" x14ac:dyDescent="0.25">
      <c r="B238" s="141" t="s">
        <v>157</v>
      </c>
      <c r="C238" s="142">
        <v>27225</v>
      </c>
      <c r="D238" s="143">
        <v>-0.11807580174927113</v>
      </c>
      <c r="E238" s="142">
        <v>0</v>
      </c>
      <c r="F238" s="143">
        <f t="shared" si="40"/>
        <v>-1</v>
      </c>
      <c r="G238" s="142">
        <v>14508</v>
      </c>
      <c r="H238" s="143" t="str">
        <f t="shared" si="41"/>
        <v>-</v>
      </c>
      <c r="I238" s="142">
        <v>21114</v>
      </c>
      <c r="J238" s="143">
        <f t="shared" si="41"/>
        <v>0.45533498759305213</v>
      </c>
      <c r="K238" s="142"/>
      <c r="L238" s="143"/>
      <c r="M238" s="143"/>
    </row>
    <row r="239" spans="2:14" x14ac:dyDescent="0.25">
      <c r="B239" s="141" t="s">
        <v>159</v>
      </c>
      <c r="C239" s="142">
        <v>26307</v>
      </c>
      <c r="D239" s="143">
        <v>-1.2499999999999956E-2</v>
      </c>
      <c r="E239" s="142">
        <v>0</v>
      </c>
      <c r="F239" s="143">
        <f t="shared" si="40"/>
        <v>-1</v>
      </c>
      <c r="G239" s="142">
        <v>15583</v>
      </c>
      <c r="H239" s="143" t="str">
        <f t="shared" si="41"/>
        <v>-</v>
      </c>
      <c r="I239" s="142">
        <v>21814</v>
      </c>
      <c r="J239" s="143">
        <f t="shared" si="41"/>
        <v>0.3998588205095297</v>
      </c>
      <c r="K239" s="142"/>
      <c r="L239" s="143"/>
      <c r="M239" s="143"/>
    </row>
    <row r="240" spans="2:14" x14ac:dyDescent="0.25">
      <c r="B240" s="141" t="s">
        <v>161</v>
      </c>
      <c r="C240" s="142">
        <v>25824</v>
      </c>
      <c r="D240" s="143">
        <v>-0.12798000945498755</v>
      </c>
      <c r="E240" s="142">
        <v>0</v>
      </c>
      <c r="F240" s="143">
        <f t="shared" si="40"/>
        <v>-1</v>
      </c>
      <c r="G240" s="142">
        <v>15645</v>
      </c>
      <c r="H240" s="143" t="str">
        <f t="shared" si="41"/>
        <v>-</v>
      </c>
      <c r="I240" s="142">
        <v>22806</v>
      </c>
      <c r="J240" s="143">
        <f t="shared" si="41"/>
        <v>0.45771812080536911</v>
      </c>
      <c r="K240" s="142"/>
      <c r="L240" s="143"/>
      <c r="M240" s="143"/>
    </row>
    <row r="241" spans="2:14" ht="15.75" x14ac:dyDescent="0.25">
      <c r="B241" s="144" t="s">
        <v>121</v>
      </c>
      <c r="C241" s="145">
        <v>344563</v>
      </c>
      <c r="D241" s="146">
        <v>-7.746288437596216E-2</v>
      </c>
      <c r="E241" s="145">
        <v>0</v>
      </c>
      <c r="F241" s="146">
        <f t="shared" si="40"/>
        <v>-1</v>
      </c>
      <c r="G241" s="145">
        <v>92276</v>
      </c>
      <c r="H241" s="146" t="str">
        <f t="shared" si="41"/>
        <v>-</v>
      </c>
      <c r="I241" s="145">
        <v>237217</v>
      </c>
      <c r="J241" s="146">
        <f t="shared" si="41"/>
        <v>1.5707334518184575</v>
      </c>
      <c r="K241" s="145">
        <v>111721</v>
      </c>
      <c r="L241" s="146">
        <v>0.26489968751415249</v>
      </c>
      <c r="M241" s="146">
        <v>-0.23399018155888318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0">
        <f>SUM(C229:C237)</f>
        <v>265207</v>
      </c>
      <c r="I244" s="140"/>
      <c r="K244" s="49"/>
      <c r="M244" s="151"/>
    </row>
    <row r="246" spans="2:14" ht="48.75" customHeight="1" thickBot="1" x14ac:dyDescent="0.3">
      <c r="B246" s="307" t="s">
        <v>262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1" t="s">
        <v>205</v>
      </c>
    </row>
    <row r="247" spans="2:14" ht="10.5" customHeight="1" thickBot="1" x14ac:dyDescent="0.3">
      <c r="B247" s="134"/>
      <c r="C247" s="135"/>
      <c r="D247" s="134"/>
      <c r="E247" s="134"/>
      <c r="F247" s="134"/>
      <c r="G247" s="134"/>
      <c r="H247" s="134"/>
      <c r="I247" s="134"/>
      <c r="J247" s="134"/>
      <c r="K247" s="4"/>
      <c r="L247" s="4"/>
      <c r="N247" s="1" t="s">
        <v>206</v>
      </c>
    </row>
    <row r="248" spans="2:14" ht="22.5" thickTop="1" thickBot="1" x14ac:dyDescent="0.3">
      <c r="B248" s="13"/>
      <c r="C248" s="317" t="s">
        <v>118</v>
      </c>
      <c r="D248" s="318"/>
      <c r="E248" s="318"/>
      <c r="F248" s="318"/>
      <c r="G248" s="318"/>
      <c r="H248" s="318"/>
      <c r="I248" s="318"/>
      <c r="J248" s="318"/>
      <c r="K248" s="318"/>
      <c r="L248" s="318"/>
      <c r="M248" s="319"/>
    </row>
    <row r="249" spans="2:14" ht="22.5" thickTop="1" thickBot="1" x14ac:dyDescent="0.3">
      <c r="B249" s="13"/>
      <c r="C249" s="320">
        <f>2019</f>
        <v>2019</v>
      </c>
      <c r="D249" s="321"/>
      <c r="E249" s="322">
        <v>2020</v>
      </c>
      <c r="F249" s="321"/>
      <c r="G249" s="322">
        <v>2021</v>
      </c>
      <c r="H249" s="321"/>
      <c r="I249" s="322">
        <v>2022</v>
      </c>
      <c r="J249" s="321"/>
      <c r="K249" s="322">
        <v>2023</v>
      </c>
      <c r="L249" s="323"/>
      <c r="M249" s="324"/>
    </row>
    <row r="250" spans="2:14" ht="16.5" thickTop="1" thickBot="1" x14ac:dyDescent="0.3">
      <c r="B250" s="16"/>
      <c r="C250" s="137" t="s">
        <v>135</v>
      </c>
      <c r="D250" s="138" t="str">
        <f>CONCATENATE("var ",RIGHT(2019,2),"/",RIGHT(2018,2))</f>
        <v>var 19/18</v>
      </c>
      <c r="E250" s="139" t="s">
        <v>135</v>
      </c>
      <c r="F250" s="138" t="str">
        <f>CONCATENATE("var ",RIGHT(E249,2),"/",RIGHT(E249-1,2))</f>
        <v>var 20/19</v>
      </c>
      <c r="G250" s="139" t="s">
        <v>135</v>
      </c>
      <c r="H250" s="138" t="str">
        <f>CONCATENATE("var ",RIGHT(G249,2),"/",RIGHT(G249-1,2))</f>
        <v>var 21/20</v>
      </c>
      <c r="I250" s="139" t="s">
        <v>135</v>
      </c>
      <c r="J250" s="138" t="str">
        <f>CONCATENATE("var ",RIGHT(I249,2),"/",RIGHT(I249-1,2))</f>
        <v>var 22/21</v>
      </c>
      <c r="K250" s="139" t="s">
        <v>135</v>
      </c>
      <c r="L250" s="138" t="str">
        <f>CONCATENATE("var ",RIGHT(K249,2),"/",RIGHT(K249-1,2))</f>
        <v>var 23/22</v>
      </c>
      <c r="M250" s="138" t="str">
        <f>CONCATENATE("var ",RIGHT(K249,2),"/",RIGHT(2019,2))</f>
        <v>var 23/19</v>
      </c>
    </row>
    <row r="251" spans="2:14" x14ac:dyDescent="0.25">
      <c r="B251" s="141" t="s">
        <v>139</v>
      </c>
      <c r="C251" s="142">
        <v>12091</v>
      </c>
      <c r="D251" s="143">
        <v>-3.0482211231652845E-2</v>
      </c>
      <c r="E251" s="142">
        <v>12200</v>
      </c>
      <c r="F251" s="143">
        <f t="shared" ref="F251:F263" si="44">IFERROR(E251/C251-1,"-")</f>
        <v>9.0149698122570232E-3</v>
      </c>
      <c r="G251" s="142">
        <v>934</v>
      </c>
      <c r="H251" s="143">
        <f t="shared" ref="H251:J263" si="45">IFERROR(G251/E251-1,"-")</f>
        <v>-0.92344262295081969</v>
      </c>
      <c r="I251" s="142">
        <v>6824</v>
      </c>
      <c r="J251" s="143">
        <f t="shared" si="45"/>
        <v>6.3062098501070665</v>
      </c>
      <c r="K251" s="142">
        <v>8397</v>
      </c>
      <c r="L251" s="143">
        <f>IFERROR(K251/I251-1,"-")</f>
        <v>0.23050996483001174</v>
      </c>
      <c r="M251" s="143">
        <f>K251/C251-1</f>
        <v>-0.30551649987594076</v>
      </c>
    </row>
    <row r="252" spans="2:14" x14ac:dyDescent="0.25">
      <c r="B252" s="141" t="s">
        <v>141</v>
      </c>
      <c r="C252" s="142">
        <v>11195</v>
      </c>
      <c r="D252" s="143">
        <v>-4.0949199006253711E-2</v>
      </c>
      <c r="E252" s="142">
        <v>11721</v>
      </c>
      <c r="F252" s="143">
        <f t="shared" si="44"/>
        <v>4.6985261277356027E-2</v>
      </c>
      <c r="G252" s="142">
        <v>905</v>
      </c>
      <c r="H252" s="143">
        <f t="shared" si="45"/>
        <v>-0.92278815800699598</v>
      </c>
      <c r="I252" s="142">
        <v>7437</v>
      </c>
      <c r="J252" s="143">
        <f t="shared" si="45"/>
        <v>7.2176795580110493</v>
      </c>
      <c r="K252" s="142">
        <v>8465</v>
      </c>
      <c r="L252" s="143">
        <f t="shared" ref="L252:L255" si="46">IFERROR(K252/I252-1,"-")</f>
        <v>0.13822778001882474</v>
      </c>
      <c r="M252" s="143">
        <f>IFERROR(K252/C252-1,"-")</f>
        <v>-0.24385886556498437</v>
      </c>
    </row>
    <row r="253" spans="2:14" x14ac:dyDescent="0.25">
      <c r="B253" s="141" t="s">
        <v>143</v>
      </c>
      <c r="C253" s="142">
        <v>17083</v>
      </c>
      <c r="D253" s="143">
        <v>6.6487701335997018E-2</v>
      </c>
      <c r="E253" s="142">
        <v>5484</v>
      </c>
      <c r="F253" s="143">
        <f t="shared" si="44"/>
        <v>-0.67897910203125922</v>
      </c>
      <c r="G253" s="142">
        <v>1308</v>
      </c>
      <c r="H253" s="143">
        <f t="shared" si="45"/>
        <v>-0.76148796498905913</v>
      </c>
      <c r="I253" s="142">
        <v>8169</v>
      </c>
      <c r="J253" s="143">
        <f t="shared" si="45"/>
        <v>5.2454128440366974</v>
      </c>
      <c r="K253" s="142">
        <v>9699</v>
      </c>
      <c r="L253" s="143">
        <f t="shared" si="46"/>
        <v>0.18729342636797641</v>
      </c>
      <c r="M253" s="143">
        <f t="shared" ref="M253:M255" si="47">IFERROR(K253/C253-1,"-")</f>
        <v>-0.43224258034303109</v>
      </c>
    </row>
    <row r="254" spans="2:14" x14ac:dyDescent="0.25">
      <c r="B254" s="141" t="s">
        <v>145</v>
      </c>
      <c r="C254" s="142">
        <v>11904</v>
      </c>
      <c r="D254" s="143">
        <v>0.29054640069384208</v>
      </c>
      <c r="E254" s="142">
        <v>0</v>
      </c>
      <c r="F254" s="143">
        <f t="shared" si="44"/>
        <v>-1</v>
      </c>
      <c r="G254" s="142">
        <v>1954</v>
      </c>
      <c r="H254" s="143" t="str">
        <f t="shared" si="45"/>
        <v>-</v>
      </c>
      <c r="I254" s="142">
        <v>7711</v>
      </c>
      <c r="J254" s="143">
        <f t="shared" si="45"/>
        <v>2.9462640736949846</v>
      </c>
      <c r="K254" s="142">
        <v>9474</v>
      </c>
      <c r="L254" s="143">
        <f t="shared" si="46"/>
        <v>0.22863441836337706</v>
      </c>
      <c r="M254" s="143">
        <f t="shared" si="47"/>
        <v>-0.204133064516129</v>
      </c>
    </row>
    <row r="255" spans="2:14" x14ac:dyDescent="0.25">
      <c r="B255" s="141" t="s">
        <v>147</v>
      </c>
      <c r="C255" s="142">
        <v>13046</v>
      </c>
      <c r="D255" s="143">
        <v>3.1385880306743719E-2</v>
      </c>
      <c r="E255" s="142">
        <v>0</v>
      </c>
      <c r="F255" s="143">
        <f t="shared" si="44"/>
        <v>-1</v>
      </c>
      <c r="G255" s="142">
        <v>1752</v>
      </c>
      <c r="H255" s="143" t="str">
        <f t="shared" si="45"/>
        <v>-</v>
      </c>
      <c r="I255" s="142">
        <v>5418</v>
      </c>
      <c r="J255" s="143">
        <f t="shared" si="45"/>
        <v>2.0924657534246576</v>
      </c>
      <c r="K255" s="142">
        <v>6571</v>
      </c>
      <c r="L255" s="143">
        <f t="shared" si="46"/>
        <v>0.2128091546696198</v>
      </c>
      <c r="M255" s="143">
        <f t="shared" si="47"/>
        <v>-0.49632071132914302</v>
      </c>
    </row>
    <row r="256" spans="2:14" x14ac:dyDescent="0.25">
      <c r="B256" s="141" t="s">
        <v>149</v>
      </c>
      <c r="C256" s="142">
        <v>14098</v>
      </c>
      <c r="D256" s="143">
        <v>-7.4509289043523941E-2</v>
      </c>
      <c r="E256" s="142">
        <v>0</v>
      </c>
      <c r="F256" s="143">
        <f t="shared" si="44"/>
        <v>-1</v>
      </c>
      <c r="G256" s="142">
        <v>2373</v>
      </c>
      <c r="H256" s="143" t="str">
        <f t="shared" si="45"/>
        <v>-</v>
      </c>
      <c r="I256" s="142">
        <v>6391</v>
      </c>
      <c r="J256" s="143">
        <f t="shared" si="45"/>
        <v>1.6932153392330385</v>
      </c>
      <c r="K256" s="142"/>
      <c r="L256" s="143"/>
      <c r="M256" s="143"/>
    </row>
    <row r="257" spans="2:13" x14ac:dyDescent="0.25">
      <c r="B257" s="141" t="s">
        <v>151</v>
      </c>
      <c r="C257" s="142">
        <v>16069</v>
      </c>
      <c r="D257" s="143">
        <v>9.7309478284621775E-2</v>
      </c>
      <c r="E257" s="142">
        <v>0</v>
      </c>
      <c r="F257" s="143">
        <f t="shared" si="44"/>
        <v>-1</v>
      </c>
      <c r="G257" s="142">
        <v>3524</v>
      </c>
      <c r="H257" s="143" t="str">
        <f t="shared" si="45"/>
        <v>-</v>
      </c>
      <c r="I257" s="142">
        <v>8105</v>
      </c>
      <c r="J257" s="143">
        <f t="shared" si="45"/>
        <v>1.2999432463110101</v>
      </c>
      <c r="K257" s="142"/>
      <c r="L257" s="143"/>
      <c r="M257" s="143"/>
    </row>
    <row r="258" spans="2:13" x14ac:dyDescent="0.25">
      <c r="B258" s="141" t="s">
        <v>153</v>
      </c>
      <c r="C258" s="142">
        <v>13917</v>
      </c>
      <c r="D258" s="143">
        <v>-0.20542392235226947</v>
      </c>
      <c r="E258" s="142">
        <v>0</v>
      </c>
      <c r="F258" s="143">
        <f t="shared" si="44"/>
        <v>-1</v>
      </c>
      <c r="G258" s="142">
        <v>5353</v>
      </c>
      <c r="H258" s="143" t="str">
        <f t="shared" si="45"/>
        <v>-</v>
      </c>
      <c r="I258" s="142">
        <v>8416</v>
      </c>
      <c r="J258" s="143">
        <f t="shared" si="45"/>
        <v>0.57220250326919486</v>
      </c>
      <c r="K258" s="142"/>
      <c r="L258" s="143"/>
      <c r="M258" s="143"/>
    </row>
    <row r="259" spans="2:13" x14ac:dyDescent="0.25">
      <c r="B259" s="141" t="s">
        <v>155</v>
      </c>
      <c r="C259" s="142">
        <v>11775</v>
      </c>
      <c r="D259" s="143">
        <v>-0.18331252600915526</v>
      </c>
      <c r="E259" s="142">
        <v>0</v>
      </c>
      <c r="F259" s="143">
        <f t="shared" si="44"/>
        <v>-1</v>
      </c>
      <c r="G259" s="142">
        <v>4636</v>
      </c>
      <c r="H259" s="143" t="str">
        <f t="shared" si="45"/>
        <v>-</v>
      </c>
      <c r="I259" s="142">
        <v>7143</v>
      </c>
      <c r="J259" s="143">
        <f t="shared" si="45"/>
        <v>0.54076790336496972</v>
      </c>
      <c r="K259" s="142"/>
      <c r="L259" s="143"/>
      <c r="M259" s="143"/>
    </row>
    <row r="260" spans="2:13" x14ac:dyDescent="0.25">
      <c r="B260" s="141" t="s">
        <v>157</v>
      </c>
      <c r="C260" s="142">
        <v>10974</v>
      </c>
      <c r="D260" s="143">
        <v>-0.32999572623481288</v>
      </c>
      <c r="E260" s="142">
        <v>0</v>
      </c>
      <c r="F260" s="143">
        <f t="shared" si="44"/>
        <v>-1</v>
      </c>
      <c r="G260" s="142">
        <v>6740</v>
      </c>
      <c r="H260" s="143" t="str">
        <f t="shared" si="45"/>
        <v>-</v>
      </c>
      <c r="I260" s="142">
        <v>7389</v>
      </c>
      <c r="J260" s="143">
        <f t="shared" si="45"/>
        <v>9.6290801186943664E-2</v>
      </c>
      <c r="K260" s="142"/>
      <c r="L260" s="143"/>
      <c r="M260" s="143"/>
    </row>
    <row r="261" spans="2:13" x14ac:dyDescent="0.25">
      <c r="B261" s="141" t="s">
        <v>159</v>
      </c>
      <c r="C261" s="142">
        <v>12464</v>
      </c>
      <c r="D261" s="143">
        <v>-0.13462473095882799</v>
      </c>
      <c r="E261" s="142">
        <v>0</v>
      </c>
      <c r="F261" s="143">
        <f t="shared" si="44"/>
        <v>-1</v>
      </c>
      <c r="G261" s="142">
        <v>6690</v>
      </c>
      <c r="H261" s="143" t="str">
        <f t="shared" si="45"/>
        <v>-</v>
      </c>
      <c r="I261" s="142">
        <v>8251</v>
      </c>
      <c r="J261" s="143">
        <f t="shared" si="45"/>
        <v>0.23333333333333339</v>
      </c>
      <c r="K261" s="142"/>
      <c r="L261" s="143"/>
      <c r="M261" s="143"/>
    </row>
    <row r="262" spans="2:13" x14ac:dyDescent="0.25">
      <c r="B262" s="141" t="s">
        <v>161</v>
      </c>
      <c r="C262" s="142">
        <v>12932</v>
      </c>
      <c r="D262" s="143">
        <v>-0.10585632303118298</v>
      </c>
      <c r="E262" s="142">
        <v>0</v>
      </c>
      <c r="F262" s="143">
        <f t="shared" si="44"/>
        <v>-1</v>
      </c>
      <c r="G262" s="142">
        <v>7092</v>
      </c>
      <c r="H262" s="143" t="str">
        <f t="shared" si="45"/>
        <v>-</v>
      </c>
      <c r="I262" s="142">
        <v>8685</v>
      </c>
      <c r="J262" s="143">
        <f t="shared" si="45"/>
        <v>0.22461928934010156</v>
      </c>
      <c r="K262" s="142"/>
      <c r="L262" s="143"/>
      <c r="M262" s="143"/>
    </row>
    <row r="263" spans="2:13" ht="15.75" x14ac:dyDescent="0.25">
      <c r="B263" s="144" t="s">
        <v>121</v>
      </c>
      <c r="C263" s="145">
        <v>157548</v>
      </c>
      <c r="D263" s="146">
        <v>-6.5834178273476041E-2</v>
      </c>
      <c r="E263" s="145">
        <v>0</v>
      </c>
      <c r="F263" s="146">
        <f t="shared" si="44"/>
        <v>-1</v>
      </c>
      <c r="G263" s="145">
        <v>43261</v>
      </c>
      <c r="H263" s="146" t="str">
        <f t="shared" si="45"/>
        <v>-</v>
      </c>
      <c r="I263" s="145">
        <v>89939</v>
      </c>
      <c r="J263" s="146">
        <f t="shared" si="45"/>
        <v>1.0789856915004274</v>
      </c>
      <c r="K263" s="145">
        <v>42606</v>
      </c>
      <c r="L263" s="146">
        <v>0.19817767653758533</v>
      </c>
      <c r="M263" s="146">
        <v>-0.34772424562531579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9CF1-54C3-4F91-B494-E9285ABC8BE8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7" t="s">
        <v>263</v>
      </c>
      <c r="C4" s="307"/>
      <c r="D4" s="307"/>
      <c r="E4" s="1" t="s">
        <v>130</v>
      </c>
    </row>
    <row r="5" spans="1:5" ht="10.5" customHeight="1" thickBot="1" x14ac:dyDescent="0.3">
      <c r="B5" s="134"/>
      <c r="C5" s="135"/>
      <c r="D5" s="134"/>
      <c r="E5" s="1" t="s">
        <v>132</v>
      </c>
    </row>
    <row r="6" spans="1:5" ht="22.5" thickTop="1" thickBot="1" x14ac:dyDescent="0.3">
      <c r="B6" s="136" t="s">
        <v>121</v>
      </c>
      <c r="C6" s="317" t="s">
        <v>134</v>
      </c>
      <c r="D6" s="318"/>
    </row>
    <row r="7" spans="1:5" ht="16.5" thickTop="1" thickBot="1" x14ac:dyDescent="0.3">
      <c r="B7" s="16"/>
      <c r="C7" s="137" t="s">
        <v>264</v>
      </c>
      <c r="D7" s="138" t="s">
        <v>265</v>
      </c>
    </row>
    <row r="8" spans="1:5" x14ac:dyDescent="0.25">
      <c r="A8" s="1" t="s">
        <v>138</v>
      </c>
      <c r="B8" s="141">
        <v>2022</v>
      </c>
      <c r="C8" s="142">
        <v>4757683</v>
      </c>
      <c r="D8" s="143">
        <f>C8/C9-1</f>
        <v>1.0371694731352319</v>
      </c>
    </row>
    <row r="9" spans="1:5" x14ac:dyDescent="0.25">
      <c r="A9" s="1"/>
      <c r="B9" s="141">
        <v>2021</v>
      </c>
      <c r="C9" s="142">
        <v>2335438</v>
      </c>
      <c r="D9" s="143">
        <f>C9/C10-1</f>
        <v>0.49200378457078275</v>
      </c>
    </row>
    <row r="10" spans="1:5" x14ac:dyDescent="0.25">
      <c r="A10" s="1" t="s">
        <v>140</v>
      </c>
      <c r="B10" s="141">
        <v>2020</v>
      </c>
      <c r="C10" s="142">
        <v>1565303</v>
      </c>
      <c r="D10" s="143">
        <f t="shared" ref="D10:D19" si="0">C10/C11-1</f>
        <v>-0.67602621340917335</v>
      </c>
    </row>
    <row r="11" spans="1:5" x14ac:dyDescent="0.25">
      <c r="A11" s="1" t="s">
        <v>142</v>
      </c>
      <c r="B11" s="141">
        <v>2019</v>
      </c>
      <c r="C11" s="142">
        <v>4831573</v>
      </c>
      <c r="D11" s="143">
        <f t="shared" si="0"/>
        <v>-8.3906350308755595E-3</v>
      </c>
    </row>
    <row r="12" spans="1:5" x14ac:dyDescent="0.25">
      <c r="A12" s="1" t="s">
        <v>144</v>
      </c>
      <c r="B12" s="141">
        <v>2018</v>
      </c>
      <c r="C12" s="142">
        <v>4872456</v>
      </c>
      <c r="D12" s="143">
        <f t="shared" si="0"/>
        <v>-2.5606044516757187E-2</v>
      </c>
    </row>
    <row r="13" spans="1:5" x14ac:dyDescent="0.25">
      <c r="A13" s="1" t="s">
        <v>146</v>
      </c>
      <c r="B13" s="141">
        <v>2017</v>
      </c>
      <c r="C13" s="142">
        <v>5000499</v>
      </c>
      <c r="D13" s="143">
        <f>C13/C14-1</f>
        <v>9.1258250293928533E-3</v>
      </c>
    </row>
    <row r="14" spans="1:5" x14ac:dyDescent="0.25">
      <c r="A14" s="1" t="s">
        <v>148</v>
      </c>
      <c r="B14" s="141">
        <v>2016</v>
      </c>
      <c r="C14" s="142">
        <v>4955278</v>
      </c>
      <c r="D14" s="143">
        <f>C14/C15-1</f>
        <v>0.11031049754804312</v>
      </c>
    </row>
    <row r="15" spans="1:5" x14ac:dyDescent="0.25">
      <c r="A15" s="1" t="s">
        <v>150</v>
      </c>
      <c r="B15" s="141">
        <v>2015</v>
      </c>
      <c r="C15" s="142">
        <v>4462966</v>
      </c>
      <c r="D15" s="143">
        <f t="shared" si="0"/>
        <v>-1.5106522900106389E-2</v>
      </c>
    </row>
    <row r="16" spans="1:5" x14ac:dyDescent="0.25">
      <c r="A16" s="1" t="s">
        <v>152</v>
      </c>
      <c r="B16" s="141">
        <v>2014</v>
      </c>
      <c r="C16" s="142">
        <v>4531420</v>
      </c>
      <c r="D16" s="143">
        <f t="shared" si="0"/>
        <v>3.2597995427912974E-2</v>
      </c>
    </row>
    <row r="17" spans="1:5" x14ac:dyDescent="0.25">
      <c r="A17" s="1" t="s">
        <v>154</v>
      </c>
      <c r="B17" s="141">
        <v>2013</v>
      </c>
      <c r="C17" s="142">
        <v>4388368</v>
      </c>
      <c r="D17" s="143">
        <f t="shared" si="0"/>
        <v>2.7426811343451485E-2</v>
      </c>
    </row>
    <row r="18" spans="1:5" x14ac:dyDescent="0.25">
      <c r="A18" s="1" t="s">
        <v>156</v>
      </c>
      <c r="B18" s="141">
        <v>2012</v>
      </c>
      <c r="C18" s="142">
        <v>4271222</v>
      </c>
      <c r="D18" s="143">
        <f>C18/C19-1</f>
        <v>-1.2373934501435424E-2</v>
      </c>
    </row>
    <row r="19" spans="1:5" x14ac:dyDescent="0.25">
      <c r="A19" s="1" t="s">
        <v>158</v>
      </c>
      <c r="B19" s="141">
        <v>2011</v>
      </c>
      <c r="C19" s="142">
        <v>4324736</v>
      </c>
      <c r="D19" s="143">
        <f t="shared" si="0"/>
        <v>8.342859318793705E-2</v>
      </c>
    </row>
    <row r="20" spans="1:5" x14ac:dyDescent="0.25">
      <c r="A20" s="1" t="s">
        <v>160</v>
      </c>
      <c r="B20" s="141">
        <v>2010</v>
      </c>
      <c r="C20" s="142">
        <v>3991713</v>
      </c>
      <c r="D20" s="143"/>
    </row>
    <row r="21" spans="1:5" ht="6" customHeight="1" x14ac:dyDescent="0.25"/>
    <row r="22" spans="1:5" x14ac:dyDescent="0.25">
      <c r="B22" s="49" t="s">
        <v>108</v>
      </c>
      <c r="C22" s="49"/>
      <c r="D22" s="49"/>
    </row>
    <row r="25" spans="1:5" ht="48.75" customHeight="1" thickBot="1" x14ac:dyDescent="0.3">
      <c r="B25" s="307" t="s">
        <v>266</v>
      </c>
      <c r="C25" s="307"/>
      <c r="D25" s="307"/>
      <c r="E25" s="1" t="s">
        <v>163</v>
      </c>
    </row>
    <row r="26" spans="1:5" ht="10.5" customHeight="1" thickBot="1" x14ac:dyDescent="0.3">
      <c r="B26" s="134"/>
      <c r="C26" s="135"/>
      <c r="D26" s="134"/>
      <c r="E26" s="1" t="s">
        <v>164</v>
      </c>
    </row>
    <row r="27" spans="1:5" ht="22.5" thickTop="1" thickBot="1" x14ac:dyDescent="0.3">
      <c r="B27" s="150" t="s">
        <v>165</v>
      </c>
      <c r="C27" s="317" t="s">
        <v>252</v>
      </c>
      <c r="D27" s="318"/>
    </row>
    <row r="28" spans="1:5" ht="16.5" thickTop="1" thickBot="1" x14ac:dyDescent="0.3">
      <c r="B28" s="16"/>
      <c r="C28" s="137" t="s">
        <v>264</v>
      </c>
      <c r="D28" s="138" t="s">
        <v>265</v>
      </c>
    </row>
    <row r="29" spans="1:5" x14ac:dyDescent="0.25">
      <c r="B29" s="141">
        <v>2022</v>
      </c>
      <c r="C29" s="142">
        <v>3776873</v>
      </c>
      <c r="D29" s="143">
        <f>C29/C30-1</f>
        <v>1.0327287327283559</v>
      </c>
    </row>
    <row r="30" spans="1:5" x14ac:dyDescent="0.25">
      <c r="B30" s="141">
        <v>2021</v>
      </c>
      <c r="C30" s="142">
        <v>1858031</v>
      </c>
      <c r="D30" s="143">
        <f>C30/C31-1</f>
        <v>0.54799022899542282</v>
      </c>
    </row>
    <row r="31" spans="1:5" x14ac:dyDescent="0.25">
      <c r="B31" s="141">
        <v>2020</v>
      </c>
      <c r="C31" s="142">
        <v>1200286</v>
      </c>
      <c r="D31" s="143">
        <f t="shared" ref="D31:D40" si="1">C31/C32-1</f>
        <v>-0.66361469743186174</v>
      </c>
    </row>
    <row r="32" spans="1:5" x14ac:dyDescent="0.25">
      <c r="B32" s="141">
        <v>2019</v>
      </c>
      <c r="C32" s="142">
        <v>3568188</v>
      </c>
      <c r="D32" s="143">
        <f t="shared" si="1"/>
        <v>9.4106744080915128E-3</v>
      </c>
    </row>
    <row r="33" spans="2:5" x14ac:dyDescent="0.25">
      <c r="B33" s="141">
        <v>2018</v>
      </c>
      <c r="C33" s="142">
        <v>3534922</v>
      </c>
      <c r="D33" s="143">
        <f t="shared" si="1"/>
        <v>-1.1659322215397006E-2</v>
      </c>
    </row>
    <row r="34" spans="2:5" x14ac:dyDescent="0.25">
      <c r="B34" s="141">
        <v>2017</v>
      </c>
      <c r="C34" s="142">
        <v>3576623</v>
      </c>
      <c r="D34" s="143">
        <f>C34/C35-1</f>
        <v>-7.6609876991927672E-3</v>
      </c>
    </row>
    <row r="35" spans="2:5" x14ac:dyDescent="0.25">
      <c r="B35" s="141">
        <v>2016</v>
      </c>
      <c r="C35" s="142">
        <v>3604235</v>
      </c>
      <c r="D35" s="143">
        <f>C35/C36-1</f>
        <v>9.9015981345999426E-2</v>
      </c>
    </row>
    <row r="36" spans="2:5" x14ac:dyDescent="0.25">
      <c r="B36" s="141">
        <v>2015</v>
      </c>
      <c r="C36" s="142">
        <v>3279511</v>
      </c>
      <c r="D36" s="143">
        <f t="shared" si="1"/>
        <v>-1.5103300436482447E-2</v>
      </c>
    </row>
    <row r="37" spans="2:5" x14ac:dyDescent="0.25">
      <c r="B37" s="141">
        <v>2014</v>
      </c>
      <c r="C37" s="142">
        <v>3329802</v>
      </c>
      <c r="D37" s="143">
        <f t="shared" si="1"/>
        <v>3.5501464404308791E-2</v>
      </c>
    </row>
    <row r="38" spans="2:5" x14ac:dyDescent="0.25">
      <c r="B38" s="141">
        <v>2013</v>
      </c>
      <c r="C38" s="142">
        <v>3215642</v>
      </c>
      <c r="D38" s="143">
        <f t="shared" si="1"/>
        <v>2.8431492952413207E-2</v>
      </c>
    </row>
    <row r="39" spans="2:5" x14ac:dyDescent="0.25">
      <c r="B39" s="141">
        <v>2012</v>
      </c>
      <c r="C39" s="142">
        <v>3126744</v>
      </c>
      <c r="D39" s="143">
        <f>C39/C40-1</f>
        <v>-1.083113122160495E-2</v>
      </c>
    </row>
    <row r="40" spans="2:5" x14ac:dyDescent="0.25">
      <c r="B40" s="141">
        <v>2011</v>
      </c>
      <c r="C40" s="142">
        <v>3160981</v>
      </c>
      <c r="D40" s="143">
        <f t="shared" si="1"/>
        <v>7.9026078383984011E-2</v>
      </c>
    </row>
    <row r="41" spans="2:5" x14ac:dyDescent="0.25">
      <c r="B41" s="141">
        <v>2010</v>
      </c>
      <c r="C41" s="142">
        <v>2929476</v>
      </c>
      <c r="D41" s="143"/>
    </row>
    <row r="42" spans="2:5" ht="6" customHeight="1" x14ac:dyDescent="0.25"/>
    <row r="43" spans="2:5" x14ac:dyDescent="0.25">
      <c r="B43" s="49" t="s">
        <v>108</v>
      </c>
      <c r="C43" s="49"/>
      <c r="D43" s="49"/>
    </row>
    <row r="46" spans="2:5" ht="48.75" customHeight="1" thickBot="1" x14ac:dyDescent="0.3">
      <c r="B46" s="307" t="s">
        <v>267</v>
      </c>
      <c r="C46" s="307"/>
      <c r="D46" s="307"/>
      <c r="E46" s="1" t="s">
        <v>168</v>
      </c>
    </row>
    <row r="47" spans="2:5" ht="10.5" customHeight="1" thickBot="1" x14ac:dyDescent="0.3">
      <c r="B47" s="134"/>
      <c r="C47" s="135"/>
      <c r="D47" s="134"/>
      <c r="E47" s="1" t="s">
        <v>169</v>
      </c>
    </row>
    <row r="48" spans="2:5" ht="22.5" thickTop="1" thickBot="1" x14ac:dyDescent="0.3">
      <c r="B48" s="13"/>
      <c r="C48" s="317" t="s">
        <v>109</v>
      </c>
      <c r="D48" s="318"/>
    </row>
    <row r="49" spans="1:4" ht="16.5" thickTop="1" thickBot="1" x14ac:dyDescent="0.3">
      <c r="B49" s="16"/>
      <c r="C49" s="137" t="s">
        <v>264</v>
      </c>
      <c r="D49" s="138" t="s">
        <v>265</v>
      </c>
    </row>
    <row r="50" spans="1:4" x14ac:dyDescent="0.25">
      <c r="A50" s="1">
        <v>1</v>
      </c>
      <c r="B50" s="141">
        <v>2022</v>
      </c>
      <c r="C50" s="142">
        <v>785052</v>
      </c>
      <c r="D50" s="143">
        <f>C50/C51-1</f>
        <v>0.86715312495540542</v>
      </c>
    </row>
    <row r="51" spans="1:4" x14ac:dyDescent="0.25">
      <c r="A51" s="1"/>
      <c r="B51" s="141">
        <v>2021</v>
      </c>
      <c r="C51" s="142">
        <v>420454</v>
      </c>
      <c r="D51" s="143" t="e">
        <f>C51/C52-1</f>
        <v>#DIV/0!</v>
      </c>
    </row>
    <row r="52" spans="1:4" x14ac:dyDescent="0.25">
      <c r="A52" s="1">
        <v>2</v>
      </c>
      <c r="B52" s="141">
        <v>2020</v>
      </c>
      <c r="C52" s="142">
        <v>0</v>
      </c>
      <c r="D52" s="143">
        <f t="shared" ref="D52:D61" si="2">C52/C53-1</f>
        <v>-1</v>
      </c>
    </row>
    <row r="53" spans="1:4" x14ac:dyDescent="0.25">
      <c r="A53" s="1">
        <v>3</v>
      </c>
      <c r="B53" s="141">
        <v>2019</v>
      </c>
      <c r="C53" s="142">
        <v>595112</v>
      </c>
      <c r="D53" s="143">
        <f t="shared" si="2"/>
        <v>5.7429845182314532E-2</v>
      </c>
    </row>
    <row r="54" spans="1:4" x14ac:dyDescent="0.25">
      <c r="A54" s="1">
        <v>4</v>
      </c>
      <c r="B54" s="141">
        <v>2018</v>
      </c>
      <c r="C54" s="142">
        <v>562791</v>
      </c>
      <c r="D54" s="143">
        <f t="shared" si="2"/>
        <v>8.2533954755204642E-2</v>
      </c>
    </row>
    <row r="55" spans="1:4" x14ac:dyDescent="0.25">
      <c r="A55" s="1">
        <v>5</v>
      </c>
      <c r="B55" s="141">
        <v>2017</v>
      </c>
      <c r="C55" s="142">
        <v>519883</v>
      </c>
      <c r="D55" s="143">
        <f>C55/C56-1</f>
        <v>5.8745064017579063E-2</v>
      </c>
    </row>
    <row r="56" spans="1:4" x14ac:dyDescent="0.25">
      <c r="A56" s="1">
        <v>6</v>
      </c>
      <c r="B56" s="141">
        <v>2016</v>
      </c>
      <c r="C56" s="142">
        <v>491037</v>
      </c>
      <c r="D56" s="143">
        <f>C56/C57-1</f>
        <v>3.8130997608884609E-2</v>
      </c>
    </row>
    <row r="57" spans="1:4" x14ac:dyDescent="0.25">
      <c r="A57" s="1">
        <v>7</v>
      </c>
      <c r="B57" s="141">
        <v>2015</v>
      </c>
      <c r="C57" s="142">
        <v>473001</v>
      </c>
      <c r="D57" s="143">
        <f t="shared" si="2"/>
        <v>4.2998802648726242E-2</v>
      </c>
    </row>
    <row r="58" spans="1:4" x14ac:dyDescent="0.25">
      <c r="A58" s="1">
        <v>8</v>
      </c>
      <c r="B58" s="141">
        <v>2014</v>
      </c>
      <c r="C58" s="142">
        <v>453501</v>
      </c>
      <c r="D58" s="143">
        <f t="shared" si="2"/>
        <v>5.3489749695104338E-2</v>
      </c>
    </row>
    <row r="59" spans="1:4" x14ac:dyDescent="0.25">
      <c r="A59" s="1">
        <v>9</v>
      </c>
      <c r="B59" s="141">
        <v>2013</v>
      </c>
      <c r="C59" s="142">
        <v>430475</v>
      </c>
      <c r="D59" s="143">
        <f t="shared" si="2"/>
        <v>5.0149054201084065E-2</v>
      </c>
    </row>
    <row r="60" spans="1:4" x14ac:dyDescent="0.25">
      <c r="A60" s="1">
        <v>10</v>
      </c>
      <c r="B60" s="141">
        <v>2012</v>
      </c>
      <c r="C60" s="142">
        <v>409918</v>
      </c>
      <c r="D60" s="143">
        <f>C60/C61-1</f>
        <v>3.6837871881908457E-2</v>
      </c>
    </row>
    <row r="61" spans="1:4" x14ac:dyDescent="0.25">
      <c r="A61" s="1">
        <v>11</v>
      </c>
      <c r="B61" s="141">
        <v>2011</v>
      </c>
      <c r="C61" s="142">
        <v>395354</v>
      </c>
      <c r="D61" s="143">
        <f t="shared" si="2"/>
        <v>0.18363082229101435</v>
      </c>
    </row>
    <row r="62" spans="1:4" x14ac:dyDescent="0.25">
      <c r="A62" s="1">
        <v>12</v>
      </c>
      <c r="B62" s="141">
        <v>2010</v>
      </c>
      <c r="C62" s="142">
        <v>334018</v>
      </c>
      <c r="D62" s="143"/>
    </row>
    <row r="63" spans="1:4" ht="6" customHeight="1" x14ac:dyDescent="0.25"/>
    <row r="64" spans="1:4" x14ac:dyDescent="0.25">
      <c r="B64" s="49" t="s">
        <v>108</v>
      </c>
      <c r="C64" s="49"/>
      <c r="D64" s="49"/>
    </row>
    <row r="67" spans="1:5" ht="48.75" customHeight="1" thickBot="1" x14ac:dyDescent="0.3">
      <c r="B67" s="307" t="s">
        <v>268</v>
      </c>
      <c r="C67" s="307"/>
      <c r="D67" s="307"/>
      <c r="E67" s="1" t="s">
        <v>172</v>
      </c>
    </row>
    <row r="68" spans="1:5" ht="10.5" customHeight="1" thickBot="1" x14ac:dyDescent="0.3">
      <c r="B68" s="134"/>
      <c r="C68" s="135"/>
      <c r="D68" s="134"/>
      <c r="E68" s="1" t="s">
        <v>173</v>
      </c>
    </row>
    <row r="69" spans="1:5" ht="22.5" thickTop="1" thickBot="1" x14ac:dyDescent="0.3">
      <c r="B69" s="13"/>
      <c r="C69" s="317" t="s">
        <v>110</v>
      </c>
      <c r="D69" s="318"/>
    </row>
    <row r="70" spans="1:5" ht="16.5" thickTop="1" thickBot="1" x14ac:dyDescent="0.3">
      <c r="B70" s="16"/>
      <c r="C70" s="137" t="s">
        <v>264</v>
      </c>
      <c r="D70" s="138" t="s">
        <v>265</v>
      </c>
    </row>
    <row r="71" spans="1:5" x14ac:dyDescent="0.25">
      <c r="A71" s="1">
        <v>1</v>
      </c>
      <c r="B71" s="141">
        <v>2022</v>
      </c>
      <c r="C71" s="142">
        <v>2319338</v>
      </c>
      <c r="D71" s="143">
        <f t="shared" ref="D71:D82" si="3">C71/C72-1</f>
        <v>1.0994766104051519</v>
      </c>
    </row>
    <row r="72" spans="1:5" x14ac:dyDescent="0.25">
      <c r="A72" s="1"/>
      <c r="B72" s="141">
        <v>2021</v>
      </c>
      <c r="C72" s="142">
        <v>1104722</v>
      </c>
      <c r="D72" s="143" t="e">
        <f t="shared" si="3"/>
        <v>#DIV/0!</v>
      </c>
    </row>
    <row r="73" spans="1:5" x14ac:dyDescent="0.25">
      <c r="A73" s="1">
        <v>2</v>
      </c>
      <c r="B73" s="141">
        <v>2020</v>
      </c>
      <c r="C73" s="142">
        <v>0</v>
      </c>
      <c r="D73" s="143">
        <f t="shared" si="3"/>
        <v>-1</v>
      </c>
    </row>
    <row r="74" spans="1:5" x14ac:dyDescent="0.25">
      <c r="A74" s="1">
        <v>3</v>
      </c>
      <c r="B74" s="141">
        <v>2019</v>
      </c>
      <c r="C74" s="142">
        <v>2231028</v>
      </c>
      <c r="D74" s="143">
        <f t="shared" si="3"/>
        <v>2.4272332736039903E-2</v>
      </c>
    </row>
    <row r="75" spans="1:5" x14ac:dyDescent="0.25">
      <c r="A75" s="1">
        <v>4</v>
      </c>
      <c r="B75" s="141">
        <v>2018</v>
      </c>
      <c r="C75" s="142">
        <v>2178159</v>
      </c>
      <c r="D75" s="143">
        <f t="shared" si="3"/>
        <v>1.3263573042457732E-2</v>
      </c>
    </row>
    <row r="76" spans="1:5" x14ac:dyDescent="0.25">
      <c r="A76" s="1">
        <v>5</v>
      </c>
      <c r="B76" s="141">
        <v>2017</v>
      </c>
      <c r="C76" s="142">
        <v>2149647</v>
      </c>
      <c r="D76" s="143">
        <f t="shared" si="3"/>
        <v>2.4560605800632462E-2</v>
      </c>
    </row>
    <row r="77" spans="1:5" x14ac:dyDescent="0.25">
      <c r="A77" s="1">
        <v>6</v>
      </c>
      <c r="B77" s="141">
        <v>2016</v>
      </c>
      <c r="C77" s="142">
        <v>2098116</v>
      </c>
      <c r="D77" s="143">
        <f t="shared" si="3"/>
        <v>8.5840859102083167E-2</v>
      </c>
    </row>
    <row r="78" spans="1:5" x14ac:dyDescent="0.25">
      <c r="A78" s="1">
        <v>7</v>
      </c>
      <c r="B78" s="141">
        <v>2015</v>
      </c>
      <c r="C78" s="142">
        <v>1932250</v>
      </c>
      <c r="D78" s="143">
        <f t="shared" si="3"/>
        <v>-2.9730981019936098E-2</v>
      </c>
    </row>
    <row r="79" spans="1:5" x14ac:dyDescent="0.25">
      <c r="A79" s="1">
        <v>8</v>
      </c>
      <c r="B79" s="141">
        <v>2014</v>
      </c>
      <c r="C79" s="142">
        <v>1991458</v>
      </c>
      <c r="D79" s="143">
        <f t="shared" si="3"/>
        <v>2.3257176182242878E-2</v>
      </c>
    </row>
    <row r="80" spans="1:5" x14ac:dyDescent="0.25">
      <c r="A80" s="1">
        <v>9</v>
      </c>
      <c r="B80" s="141">
        <v>2013</v>
      </c>
      <c r="C80" s="142">
        <v>1946195</v>
      </c>
      <c r="D80" s="143">
        <f t="shared" si="3"/>
        <v>1.8911319096181156E-2</v>
      </c>
    </row>
    <row r="81" spans="1:5" x14ac:dyDescent="0.25">
      <c r="A81" s="1">
        <v>10</v>
      </c>
      <c r="B81" s="141">
        <v>2012</v>
      </c>
      <c r="C81" s="142">
        <v>1910073</v>
      </c>
      <c r="D81" s="143">
        <f t="shared" si="3"/>
        <v>2.0097133522396504E-3</v>
      </c>
    </row>
    <row r="82" spans="1:5" x14ac:dyDescent="0.25">
      <c r="A82" s="1">
        <v>11</v>
      </c>
      <c r="B82" s="141">
        <v>2011</v>
      </c>
      <c r="C82" s="142">
        <v>1906242</v>
      </c>
      <c r="D82" s="143">
        <f t="shared" si="3"/>
        <v>7.4631156851989733E-2</v>
      </c>
    </row>
    <row r="83" spans="1:5" x14ac:dyDescent="0.25">
      <c r="A83" s="1">
        <v>12</v>
      </c>
      <c r="B83" s="141">
        <v>2010</v>
      </c>
      <c r="C83" s="142">
        <v>1773857</v>
      </c>
      <c r="D83" s="143"/>
    </row>
    <row r="84" spans="1:5" ht="6" customHeight="1" x14ac:dyDescent="0.25"/>
    <row r="85" spans="1:5" x14ac:dyDescent="0.25">
      <c r="B85" s="49" t="s">
        <v>108</v>
      </c>
      <c r="C85" s="49"/>
      <c r="D85" s="49"/>
    </row>
    <row r="88" spans="1:5" ht="48.75" customHeight="1" thickBot="1" x14ac:dyDescent="0.3">
      <c r="B88" s="307" t="s">
        <v>269</v>
      </c>
      <c r="C88" s="307"/>
      <c r="D88" s="307"/>
      <c r="E88" s="1" t="s">
        <v>175</v>
      </c>
    </row>
    <row r="89" spans="1:5" ht="10.5" customHeight="1" thickBot="1" x14ac:dyDescent="0.3">
      <c r="B89" s="134"/>
      <c r="C89" s="135"/>
      <c r="D89" s="134"/>
      <c r="E89" s="1" t="s">
        <v>176</v>
      </c>
    </row>
    <row r="90" spans="1:5" ht="22.5" thickTop="1" thickBot="1" x14ac:dyDescent="0.3">
      <c r="B90" s="13"/>
      <c r="C90" s="317" t="s">
        <v>111</v>
      </c>
      <c r="D90" s="318"/>
    </row>
    <row r="91" spans="1:5" ht="16.5" thickTop="1" thickBot="1" x14ac:dyDescent="0.3">
      <c r="B91" s="16"/>
      <c r="C91" s="137" t="s">
        <v>264</v>
      </c>
      <c r="D91" s="138" t="s">
        <v>265</v>
      </c>
    </row>
    <row r="92" spans="1:5" x14ac:dyDescent="0.25">
      <c r="B92" s="141">
        <v>2022</v>
      </c>
      <c r="C92" s="142">
        <v>543812</v>
      </c>
      <c r="D92" s="143">
        <f t="shared" ref="D92:D103" si="4">C92/C93-1</f>
        <v>0.88982408829641568</v>
      </c>
    </row>
    <row r="93" spans="1:5" x14ac:dyDescent="0.25">
      <c r="B93" s="141">
        <v>2021</v>
      </c>
      <c r="C93" s="142">
        <v>287758</v>
      </c>
      <c r="D93" s="143" t="e">
        <f t="shared" si="4"/>
        <v>#DIV/0!</v>
      </c>
    </row>
    <row r="94" spans="1:5" x14ac:dyDescent="0.25">
      <c r="B94" s="141">
        <v>2020</v>
      </c>
      <c r="C94" s="142">
        <v>0</v>
      </c>
      <c r="D94" s="143">
        <f t="shared" si="4"/>
        <v>-1</v>
      </c>
    </row>
    <row r="95" spans="1:5" x14ac:dyDescent="0.25">
      <c r="B95" s="141">
        <v>2019</v>
      </c>
      <c r="C95" s="142">
        <v>566108</v>
      </c>
      <c r="D95" s="143">
        <f t="shared" si="4"/>
        <v>-3.8838132849335238E-2</v>
      </c>
    </row>
    <row r="96" spans="1:5" x14ac:dyDescent="0.25">
      <c r="B96" s="141">
        <v>2018</v>
      </c>
      <c r="C96" s="142">
        <v>588983</v>
      </c>
      <c r="D96" s="143">
        <f t="shared" si="4"/>
        <v>-0.18113782029001624</v>
      </c>
    </row>
    <row r="97" spans="2:5" x14ac:dyDescent="0.25">
      <c r="B97" s="141">
        <v>2017</v>
      </c>
      <c r="C97" s="142">
        <v>719270</v>
      </c>
      <c r="D97" s="143">
        <f t="shared" si="4"/>
        <v>-0.13576701623523302</v>
      </c>
    </row>
    <row r="98" spans="2:5" x14ac:dyDescent="0.25">
      <c r="B98" s="141">
        <v>2016</v>
      </c>
      <c r="C98" s="142">
        <v>832264</v>
      </c>
      <c r="D98" s="143">
        <f t="shared" si="4"/>
        <v>0.16211532849365295</v>
      </c>
    </row>
    <row r="99" spans="2:5" x14ac:dyDescent="0.25">
      <c r="B99" s="141">
        <v>2015</v>
      </c>
      <c r="C99" s="142">
        <v>716163</v>
      </c>
      <c r="D99" s="143">
        <f t="shared" si="4"/>
        <v>-1.5913563011168752E-2</v>
      </c>
    </row>
    <row r="100" spans="2:5" x14ac:dyDescent="0.25">
      <c r="B100" s="141">
        <v>2014</v>
      </c>
      <c r="C100" s="142">
        <v>727744</v>
      </c>
      <c r="D100" s="143">
        <f t="shared" si="4"/>
        <v>2.7807161873018238E-2</v>
      </c>
    </row>
    <row r="101" spans="2:5" x14ac:dyDescent="0.25">
      <c r="B101" s="141">
        <v>2013</v>
      </c>
      <c r="C101" s="142">
        <v>708055</v>
      </c>
      <c r="D101" s="143">
        <f t="shared" si="4"/>
        <v>2.8082774562445456E-2</v>
      </c>
    </row>
    <row r="102" spans="2:5" x14ac:dyDescent="0.25">
      <c r="B102" s="141">
        <v>2012</v>
      </c>
      <c r="C102" s="142">
        <v>688714</v>
      </c>
      <c r="D102" s="143">
        <f t="shared" si="4"/>
        <v>-5.7253538478385879E-2</v>
      </c>
    </row>
    <row r="103" spans="2:5" x14ac:dyDescent="0.25">
      <c r="B103" s="141">
        <v>2011</v>
      </c>
      <c r="C103" s="142">
        <v>730540</v>
      </c>
      <c r="D103" s="143">
        <f t="shared" si="4"/>
        <v>6.2844805512232593E-2</v>
      </c>
    </row>
    <row r="104" spans="2:5" x14ac:dyDescent="0.25">
      <c r="B104" s="141">
        <v>2010</v>
      </c>
      <c r="C104" s="142">
        <v>687344</v>
      </c>
      <c r="D104" s="143"/>
    </row>
    <row r="105" spans="2:5" ht="6" customHeight="1" x14ac:dyDescent="0.25"/>
    <row r="106" spans="2:5" x14ac:dyDescent="0.25">
      <c r="B106" s="49" t="s">
        <v>108</v>
      </c>
      <c r="C106" s="49"/>
      <c r="D106" s="49"/>
    </row>
    <row r="109" spans="2:5" ht="48.75" customHeight="1" thickBot="1" x14ac:dyDescent="0.3">
      <c r="B109" s="307" t="s">
        <v>270</v>
      </c>
      <c r="C109" s="307"/>
      <c r="D109" s="307"/>
      <c r="E109" s="1" t="s">
        <v>180</v>
      </c>
    </row>
    <row r="110" spans="2:5" ht="10.5" customHeight="1" thickBot="1" x14ac:dyDescent="0.3">
      <c r="B110" s="134"/>
      <c r="C110" s="135"/>
      <c r="D110" s="134"/>
      <c r="E110" s="1" t="s">
        <v>181</v>
      </c>
    </row>
    <row r="111" spans="2:5" ht="22.5" thickTop="1" thickBot="1" x14ac:dyDescent="0.3">
      <c r="B111" s="13"/>
      <c r="C111" s="317" t="s">
        <v>112</v>
      </c>
      <c r="D111" s="318"/>
    </row>
    <row r="112" spans="2:5" ht="16.5" thickTop="1" thickBot="1" x14ac:dyDescent="0.3">
      <c r="B112" s="16"/>
      <c r="C112" s="137" t="s">
        <v>264</v>
      </c>
      <c r="D112" s="138" t="s">
        <v>265</v>
      </c>
    </row>
    <row r="113" spans="1:4" x14ac:dyDescent="0.25">
      <c r="B113" s="141">
        <v>2022</v>
      </c>
      <c r="C113" s="142">
        <v>95353</v>
      </c>
      <c r="D113" s="143">
        <f t="shared" ref="D113:D124" si="5">C113/C114-1</f>
        <v>2.1322843439984234</v>
      </c>
    </row>
    <row r="114" spans="1:4" x14ac:dyDescent="0.25">
      <c r="B114" s="141">
        <v>2021</v>
      </c>
      <c r="C114" s="142">
        <v>30442</v>
      </c>
      <c r="D114" s="143" t="e">
        <f t="shared" si="5"/>
        <v>#DIV/0!</v>
      </c>
    </row>
    <row r="115" spans="1:4" x14ac:dyDescent="0.25">
      <c r="B115" s="141">
        <v>2020</v>
      </c>
      <c r="C115" s="142">
        <v>0</v>
      </c>
      <c r="D115" s="143">
        <f t="shared" si="5"/>
        <v>-1</v>
      </c>
    </row>
    <row r="116" spans="1:4" x14ac:dyDescent="0.25">
      <c r="B116" s="141">
        <v>2019</v>
      </c>
      <c r="C116" s="142">
        <v>125486</v>
      </c>
      <c r="D116" s="143">
        <f t="shared" si="5"/>
        <v>-0.16263396014894105</v>
      </c>
    </row>
    <row r="117" spans="1:4" x14ac:dyDescent="0.25">
      <c r="B117" s="141">
        <v>2018</v>
      </c>
      <c r="C117" s="142">
        <v>149858</v>
      </c>
      <c r="D117" s="143">
        <f t="shared" si="5"/>
        <v>0.21870450941324759</v>
      </c>
    </row>
    <row r="118" spans="1:4" x14ac:dyDescent="0.25">
      <c r="B118" s="141">
        <v>2017</v>
      </c>
      <c r="C118" s="142">
        <v>122965</v>
      </c>
      <c r="D118" s="143">
        <f t="shared" si="5"/>
        <v>-2.6829704548037014E-4</v>
      </c>
    </row>
    <row r="119" spans="1:4" x14ac:dyDescent="0.25">
      <c r="B119" s="141">
        <v>2016</v>
      </c>
      <c r="C119" s="142">
        <v>122998</v>
      </c>
      <c r="D119" s="143">
        <f t="shared" si="5"/>
        <v>0.14761562648702609</v>
      </c>
    </row>
    <row r="120" spans="1:4" x14ac:dyDescent="0.25">
      <c r="B120" s="141">
        <v>2015</v>
      </c>
      <c r="C120" s="142">
        <v>107177</v>
      </c>
      <c r="D120" s="143">
        <f t="shared" si="5"/>
        <v>4.1392578485575759E-2</v>
      </c>
    </row>
    <row r="121" spans="1:4" x14ac:dyDescent="0.25">
      <c r="B121" s="141">
        <v>2014</v>
      </c>
      <c r="C121" s="142">
        <v>102917</v>
      </c>
      <c r="D121" s="143">
        <f t="shared" si="5"/>
        <v>0.21526326354694336</v>
      </c>
    </row>
    <row r="122" spans="1:4" x14ac:dyDescent="0.25">
      <c r="B122" s="141">
        <v>2013</v>
      </c>
      <c r="C122" s="142">
        <v>84687</v>
      </c>
      <c r="D122" s="143">
        <f t="shared" si="5"/>
        <v>5.8653665854115911E-2</v>
      </c>
    </row>
    <row r="123" spans="1:4" x14ac:dyDescent="0.25">
      <c r="A123" s="140"/>
      <c r="B123" s="141">
        <v>2012</v>
      </c>
      <c r="C123" s="142">
        <v>79995</v>
      </c>
      <c r="D123" s="143">
        <f t="shared" si="5"/>
        <v>-3.2521406801799602E-2</v>
      </c>
    </row>
    <row r="124" spans="1:4" x14ac:dyDescent="0.25">
      <c r="B124" s="141">
        <v>2011</v>
      </c>
      <c r="C124" s="142">
        <v>82684</v>
      </c>
      <c r="D124" s="143">
        <f t="shared" si="5"/>
        <v>-0.11267076612686866</v>
      </c>
    </row>
    <row r="125" spans="1:4" x14ac:dyDescent="0.25">
      <c r="B125" s="141">
        <v>2010</v>
      </c>
      <c r="C125" s="142">
        <v>93183</v>
      </c>
      <c r="D125" s="143"/>
    </row>
    <row r="126" spans="1:4" ht="6" customHeight="1" x14ac:dyDescent="0.25"/>
    <row r="127" spans="1:4" x14ac:dyDescent="0.25">
      <c r="B127" s="49" t="s">
        <v>108</v>
      </c>
      <c r="C127" s="49"/>
      <c r="D127" s="49"/>
    </row>
    <row r="130" spans="1:5" ht="48.75" customHeight="1" thickBot="1" x14ac:dyDescent="0.3">
      <c r="B130" s="307" t="s">
        <v>271</v>
      </c>
      <c r="C130" s="307"/>
      <c r="D130" s="307"/>
      <c r="E130" s="1" t="s">
        <v>184</v>
      </c>
    </row>
    <row r="131" spans="1:5" ht="10.5" customHeight="1" thickBot="1" x14ac:dyDescent="0.3">
      <c r="B131" s="134"/>
      <c r="C131" s="135"/>
      <c r="D131" s="134"/>
      <c r="E131" s="1" t="s">
        <v>185</v>
      </c>
    </row>
    <row r="132" spans="1:5" ht="22.5" thickTop="1" thickBot="1" x14ac:dyDescent="0.3">
      <c r="B132" s="13"/>
      <c r="C132" s="317" t="s">
        <v>113</v>
      </c>
      <c r="D132" s="318"/>
    </row>
    <row r="133" spans="1:5" ht="16.5" thickTop="1" thickBot="1" x14ac:dyDescent="0.3">
      <c r="B133" s="16"/>
      <c r="C133" s="137" t="s">
        <v>264</v>
      </c>
      <c r="D133" s="138" t="s">
        <v>265</v>
      </c>
    </row>
    <row r="134" spans="1:5" x14ac:dyDescent="0.25">
      <c r="B134" s="141">
        <v>2022</v>
      </c>
      <c r="C134" s="142">
        <v>33318</v>
      </c>
      <c r="D134" s="143">
        <f t="shared" ref="D134:D145" si="6">C134/C135-1</f>
        <v>1.2734902763561924</v>
      </c>
    </row>
    <row r="135" spans="1:5" x14ac:dyDescent="0.25">
      <c r="B135" s="141">
        <v>2021</v>
      </c>
      <c r="C135" s="142">
        <v>14655</v>
      </c>
      <c r="D135" s="143" t="e">
        <f t="shared" si="6"/>
        <v>#DIV/0!</v>
      </c>
    </row>
    <row r="136" spans="1:5" x14ac:dyDescent="0.25">
      <c r="B136" s="141">
        <v>2020</v>
      </c>
      <c r="C136" s="142">
        <v>0</v>
      </c>
      <c r="D136" s="143">
        <f t="shared" si="6"/>
        <v>-1</v>
      </c>
    </row>
    <row r="137" spans="1:5" x14ac:dyDescent="0.25">
      <c r="B137" s="141">
        <v>2019</v>
      </c>
      <c r="C137" s="142">
        <v>50454</v>
      </c>
      <c r="D137" s="143">
        <f t="shared" si="6"/>
        <v>-8.4834303749251827E-2</v>
      </c>
    </row>
    <row r="138" spans="1:5" x14ac:dyDescent="0.25">
      <c r="B138" s="141">
        <v>2018</v>
      </c>
      <c r="C138" s="142">
        <v>55131</v>
      </c>
      <c r="D138" s="143">
        <f t="shared" si="6"/>
        <v>-0.14997378889265778</v>
      </c>
    </row>
    <row r="139" spans="1:5" x14ac:dyDescent="0.25">
      <c r="B139" s="141">
        <v>2017</v>
      </c>
      <c r="C139" s="142">
        <v>64858</v>
      </c>
      <c r="D139" s="143">
        <f t="shared" si="6"/>
        <v>8.4219324640588455E-2</v>
      </c>
    </row>
    <row r="140" spans="1:5" x14ac:dyDescent="0.25">
      <c r="B140" s="141">
        <v>2016</v>
      </c>
      <c r="C140" s="142">
        <v>59820</v>
      </c>
      <c r="D140" s="143">
        <f t="shared" si="6"/>
        <v>0.1747839748625295</v>
      </c>
    </row>
    <row r="141" spans="1:5" x14ac:dyDescent="0.25">
      <c r="B141" s="141">
        <v>2015</v>
      </c>
      <c r="C141" s="142">
        <v>50920</v>
      </c>
      <c r="D141" s="143">
        <f t="shared" si="6"/>
        <v>-6.0204495958067206E-2</v>
      </c>
    </row>
    <row r="142" spans="1:5" x14ac:dyDescent="0.25">
      <c r="B142" s="141">
        <v>2014</v>
      </c>
      <c r="C142" s="142">
        <v>54182</v>
      </c>
      <c r="D142" s="143">
        <f t="shared" si="6"/>
        <v>0.1720095176292451</v>
      </c>
    </row>
    <row r="143" spans="1:5" x14ac:dyDescent="0.25">
      <c r="B143" s="141">
        <v>2013</v>
      </c>
      <c r="C143" s="142">
        <v>46230</v>
      </c>
      <c r="D143" s="143">
        <f t="shared" si="6"/>
        <v>0.21517190621385773</v>
      </c>
    </row>
    <row r="144" spans="1:5" x14ac:dyDescent="0.25">
      <c r="A144" s="140"/>
      <c r="B144" s="141">
        <v>2012</v>
      </c>
      <c r="C144" s="142">
        <v>38044</v>
      </c>
      <c r="D144" s="143">
        <f t="shared" si="6"/>
        <v>-0.17584107796624859</v>
      </c>
    </row>
    <row r="145" spans="2:5" x14ac:dyDescent="0.25">
      <c r="B145" s="141">
        <v>2011</v>
      </c>
      <c r="C145" s="142">
        <v>46161</v>
      </c>
      <c r="D145" s="143">
        <f t="shared" si="6"/>
        <v>0.12384963724010323</v>
      </c>
    </row>
    <row r="146" spans="2:5" x14ac:dyDescent="0.25">
      <c r="B146" s="141">
        <v>2010</v>
      </c>
      <c r="C146" s="142">
        <v>41074</v>
      </c>
      <c r="D146" s="143"/>
    </row>
    <row r="147" spans="2:5" ht="6" customHeight="1" x14ac:dyDescent="0.25"/>
    <row r="148" spans="2:5" x14ac:dyDescent="0.25">
      <c r="B148" s="49" t="s">
        <v>108</v>
      </c>
      <c r="C148" s="49"/>
      <c r="D148" s="49"/>
    </row>
    <row r="151" spans="2:5" ht="48.75" customHeight="1" thickBot="1" x14ac:dyDescent="0.3">
      <c r="B151" s="307" t="s">
        <v>272</v>
      </c>
      <c r="C151" s="307"/>
      <c r="D151" s="307"/>
      <c r="E151" s="1" t="s">
        <v>188</v>
      </c>
    </row>
    <row r="152" spans="2:5" ht="10.5" customHeight="1" thickBot="1" x14ac:dyDescent="0.3">
      <c r="B152" s="134"/>
      <c r="C152" s="135"/>
      <c r="D152" s="134"/>
      <c r="E152" s="1" t="s">
        <v>189</v>
      </c>
    </row>
    <row r="153" spans="2:5" ht="22.5" thickTop="1" thickBot="1" x14ac:dyDescent="0.3">
      <c r="B153" s="150" t="s">
        <v>165</v>
      </c>
      <c r="C153" s="317" t="s">
        <v>123</v>
      </c>
      <c r="D153" s="318"/>
    </row>
    <row r="154" spans="2:5" ht="16.5" thickTop="1" thickBot="1" x14ac:dyDescent="0.3">
      <c r="B154" s="16"/>
      <c r="C154" s="137" t="s">
        <v>264</v>
      </c>
      <c r="D154" s="138" t="s">
        <v>265</v>
      </c>
    </row>
    <row r="155" spans="2:5" x14ac:dyDescent="0.25">
      <c r="B155" s="141">
        <v>2022</v>
      </c>
      <c r="C155" s="142">
        <v>980810</v>
      </c>
      <c r="D155" s="143">
        <f t="shared" ref="D155:D166" si="7">C155/C156-1</f>
        <v>1.0544524902232268</v>
      </c>
    </row>
    <row r="156" spans="2:5" x14ac:dyDescent="0.25">
      <c r="B156" s="141">
        <v>2021</v>
      </c>
      <c r="C156" s="142">
        <v>477407</v>
      </c>
      <c r="D156" s="143">
        <f t="shared" si="7"/>
        <v>0.30790346750973252</v>
      </c>
    </row>
    <row r="157" spans="2:5" x14ac:dyDescent="0.25">
      <c r="B157" s="141">
        <v>2020</v>
      </c>
      <c r="C157" s="142">
        <v>365017</v>
      </c>
      <c r="D157" s="143">
        <f t="shared" si="7"/>
        <v>-0.71108015371403011</v>
      </c>
    </row>
    <row r="158" spans="2:5" x14ac:dyDescent="0.25">
      <c r="B158" s="141">
        <v>2019</v>
      </c>
      <c r="C158" s="142">
        <v>1263385</v>
      </c>
      <c r="D158" s="143">
        <f t="shared" si="7"/>
        <v>-5.5437095430845074E-2</v>
      </c>
    </row>
    <row r="159" spans="2:5" x14ac:dyDescent="0.25">
      <c r="B159" s="141">
        <v>2018</v>
      </c>
      <c r="C159" s="142">
        <v>1337534</v>
      </c>
      <c r="D159" s="143">
        <f t="shared" si="7"/>
        <v>-6.0638707303164008E-2</v>
      </c>
    </row>
    <row r="160" spans="2:5" x14ac:dyDescent="0.25">
      <c r="B160" s="141">
        <v>2017</v>
      </c>
      <c r="C160" s="142">
        <v>1423876</v>
      </c>
      <c r="D160" s="143">
        <f t="shared" si="7"/>
        <v>5.3908720891933104E-2</v>
      </c>
    </row>
    <row r="161" spans="1:5" x14ac:dyDescent="0.25">
      <c r="B161" s="141">
        <v>2016</v>
      </c>
      <c r="C161" s="142">
        <v>1351043</v>
      </c>
      <c r="D161" s="143">
        <f t="shared" si="7"/>
        <v>0.14160910216273548</v>
      </c>
    </row>
    <row r="162" spans="1:5" x14ac:dyDescent="0.25">
      <c r="B162" s="141">
        <v>2015</v>
      </c>
      <c r="C162" s="142">
        <v>1183455</v>
      </c>
      <c r="D162" s="143">
        <f t="shared" si="7"/>
        <v>-1.5115452664657192E-2</v>
      </c>
    </row>
    <row r="163" spans="1:5" x14ac:dyDescent="0.25">
      <c r="B163" s="141">
        <v>2014</v>
      </c>
      <c r="C163" s="142">
        <v>1201618</v>
      </c>
      <c r="D163" s="143">
        <f t="shared" si="7"/>
        <v>2.4636615884699342E-2</v>
      </c>
    </row>
    <row r="164" spans="1:5" x14ac:dyDescent="0.25">
      <c r="B164" s="141">
        <v>2013</v>
      </c>
      <c r="C164" s="142">
        <v>1172726</v>
      </c>
      <c r="D164" s="143">
        <f t="shared" si="7"/>
        <v>2.4681994760930248E-2</v>
      </c>
    </row>
    <row r="165" spans="1:5" x14ac:dyDescent="0.25">
      <c r="B165" s="141">
        <v>2012</v>
      </c>
      <c r="C165" s="142">
        <v>1144478</v>
      </c>
      <c r="D165" s="143">
        <f t="shared" si="7"/>
        <v>-1.6564483074186565E-2</v>
      </c>
    </row>
    <row r="166" spans="1:5" x14ac:dyDescent="0.25">
      <c r="B166" s="141">
        <v>2011</v>
      </c>
      <c r="C166" s="142">
        <v>1163755</v>
      </c>
      <c r="D166" s="143">
        <f t="shared" si="7"/>
        <v>9.55700093293681E-2</v>
      </c>
    </row>
    <row r="167" spans="1:5" x14ac:dyDescent="0.25">
      <c r="B167" s="141">
        <v>2010</v>
      </c>
      <c r="C167" s="142">
        <v>1062237</v>
      </c>
      <c r="D167" s="143"/>
    </row>
    <row r="168" spans="1:5" ht="6" customHeight="1" x14ac:dyDescent="0.25"/>
    <row r="169" spans="1:5" x14ac:dyDescent="0.25">
      <c r="B169" s="49" t="s">
        <v>108</v>
      </c>
      <c r="C169" s="49"/>
      <c r="D169" s="49"/>
    </row>
    <row r="172" spans="1:5" ht="48.75" customHeight="1" thickBot="1" x14ac:dyDescent="0.3">
      <c r="B172" s="307" t="s">
        <v>273</v>
      </c>
      <c r="C172" s="307"/>
      <c r="D172" s="307"/>
      <c r="E172" s="1" t="s">
        <v>192</v>
      </c>
    </row>
    <row r="173" spans="1:5" ht="10.5" customHeight="1" thickBot="1" x14ac:dyDescent="0.3">
      <c r="B173" s="134"/>
      <c r="C173" s="135"/>
      <c r="D173" s="134"/>
      <c r="E173" s="1" t="s">
        <v>193</v>
      </c>
    </row>
    <row r="174" spans="1:5" ht="22.5" thickTop="1" thickBot="1" x14ac:dyDescent="0.3">
      <c r="B174" s="13"/>
      <c r="C174" s="317" t="s">
        <v>114</v>
      </c>
      <c r="D174" s="318"/>
    </row>
    <row r="175" spans="1:5" ht="16.5" thickTop="1" thickBot="1" x14ac:dyDescent="0.3">
      <c r="B175" s="16"/>
      <c r="C175" s="137" t="s">
        <v>264</v>
      </c>
      <c r="D175" s="138" t="s">
        <v>265</v>
      </c>
    </row>
    <row r="176" spans="1:5" x14ac:dyDescent="0.25">
      <c r="A176" s="140"/>
      <c r="B176" s="141">
        <v>2022</v>
      </c>
      <c r="C176" s="142">
        <v>77819</v>
      </c>
      <c r="D176" s="143">
        <f t="shared" ref="D176:D187" si="8">C176/C177-1</f>
        <v>0.60909391671146773</v>
      </c>
    </row>
    <row r="177" spans="1:4" x14ac:dyDescent="0.25">
      <c r="A177" s="140"/>
      <c r="B177" s="141">
        <v>2021</v>
      </c>
      <c r="C177" s="142">
        <v>48362</v>
      </c>
      <c r="D177" s="143">
        <f t="shared" si="8"/>
        <v>0.43613956941351151</v>
      </c>
    </row>
    <row r="178" spans="1:4" x14ac:dyDescent="0.25">
      <c r="B178" s="141">
        <v>2020</v>
      </c>
      <c r="C178" s="142">
        <v>33675</v>
      </c>
      <c r="D178" s="143">
        <f t="shared" si="8"/>
        <v>-0.5135146848499732</v>
      </c>
    </row>
    <row r="179" spans="1:4" x14ac:dyDescent="0.25">
      <c r="B179" s="141">
        <v>2019</v>
      </c>
      <c r="C179" s="142">
        <v>69221</v>
      </c>
      <c r="D179" s="143">
        <f t="shared" si="8"/>
        <v>0.72866668331543583</v>
      </c>
    </row>
    <row r="180" spans="1:4" x14ac:dyDescent="0.25">
      <c r="B180" s="141">
        <v>2018</v>
      </c>
      <c r="C180" s="142">
        <v>40043</v>
      </c>
      <c r="D180" s="143">
        <f t="shared" si="8"/>
        <v>0.42294161543655173</v>
      </c>
    </row>
    <row r="181" spans="1:4" x14ac:dyDescent="0.25">
      <c r="B181" s="141">
        <v>2017</v>
      </c>
      <c r="C181" s="142">
        <v>28141</v>
      </c>
      <c r="D181" s="143">
        <f t="shared" si="8"/>
        <v>5.0357142857142545E-3</v>
      </c>
    </row>
    <row r="182" spans="1:4" x14ac:dyDescent="0.25">
      <c r="B182" s="141">
        <v>2016</v>
      </c>
      <c r="C182" s="142">
        <v>28000</v>
      </c>
      <c r="D182" s="143">
        <f t="shared" si="8"/>
        <v>0.96202088150795317</v>
      </c>
    </row>
    <row r="183" spans="1:4" x14ac:dyDescent="0.25">
      <c r="B183" s="141">
        <v>2015</v>
      </c>
      <c r="C183" s="142">
        <v>14271</v>
      </c>
      <c r="D183" s="143">
        <f t="shared" si="8"/>
        <v>-0.12135205024011819</v>
      </c>
    </row>
    <row r="184" spans="1:4" x14ac:dyDescent="0.25">
      <c r="B184" s="141">
        <v>2014</v>
      </c>
      <c r="C184" s="142">
        <v>16242</v>
      </c>
      <c r="D184" s="143">
        <f t="shared" si="8"/>
        <v>-4.867334387629596E-2</v>
      </c>
    </row>
    <row r="185" spans="1:4" x14ac:dyDescent="0.25">
      <c r="B185" s="141">
        <v>2013</v>
      </c>
      <c r="C185" s="142">
        <v>17073</v>
      </c>
      <c r="D185" s="143">
        <f t="shared" si="8"/>
        <v>2.9672516736023224E-2</v>
      </c>
    </row>
    <row r="186" spans="1:4" x14ac:dyDescent="0.25">
      <c r="B186" s="141">
        <v>2012</v>
      </c>
      <c r="C186" s="142">
        <v>16581</v>
      </c>
      <c r="D186" s="143">
        <f t="shared" si="8"/>
        <v>-0.1379328272850161</v>
      </c>
    </row>
    <row r="187" spans="1:4" x14ac:dyDescent="0.25">
      <c r="B187" s="141">
        <v>2011</v>
      </c>
      <c r="C187" s="142">
        <v>19234</v>
      </c>
      <c r="D187" s="143">
        <f t="shared" si="8"/>
        <v>8.7649852974440279E-2</v>
      </c>
    </row>
    <row r="188" spans="1:4" x14ac:dyDescent="0.25">
      <c r="B188" s="141">
        <v>2010</v>
      </c>
      <c r="C188" s="142">
        <v>17684</v>
      </c>
      <c r="D188" s="143"/>
    </row>
    <row r="189" spans="1:4" ht="6" customHeight="1" x14ac:dyDescent="0.25"/>
    <row r="190" spans="1:4" x14ac:dyDescent="0.25">
      <c r="B190" s="49" t="s">
        <v>108</v>
      </c>
      <c r="C190" s="49"/>
      <c r="D190" s="49"/>
    </row>
    <row r="193" spans="2:5" ht="48.75" customHeight="1" thickBot="1" x14ac:dyDescent="0.3">
      <c r="B193" s="307" t="s">
        <v>274</v>
      </c>
      <c r="C193" s="307"/>
      <c r="D193" s="307"/>
      <c r="E193" s="1" t="s">
        <v>197</v>
      </c>
    </row>
    <row r="194" spans="2:5" ht="10.5" customHeight="1" thickBot="1" x14ac:dyDescent="0.3">
      <c r="B194" s="134"/>
      <c r="C194" s="135"/>
      <c r="D194" s="134"/>
      <c r="E194" s="1" t="s">
        <v>198</v>
      </c>
    </row>
    <row r="195" spans="2:5" ht="22.5" thickTop="1" thickBot="1" x14ac:dyDescent="0.3">
      <c r="B195" s="13"/>
      <c r="C195" s="317" t="s">
        <v>116</v>
      </c>
      <c r="D195" s="318"/>
    </row>
    <row r="196" spans="2:5" ht="16.5" thickTop="1" thickBot="1" x14ac:dyDescent="0.3">
      <c r="B196" s="16"/>
      <c r="C196" s="137" t="s">
        <v>264</v>
      </c>
      <c r="D196" s="138" t="s">
        <v>265</v>
      </c>
    </row>
    <row r="197" spans="2:5" x14ac:dyDescent="0.25">
      <c r="B197" s="141">
        <v>2022</v>
      </c>
      <c r="C197" s="142">
        <v>575835</v>
      </c>
      <c r="D197" s="143">
        <f t="shared" ref="D197:D208" si="9">C197/C198-1</f>
        <v>0.9619056380064599</v>
      </c>
    </row>
    <row r="198" spans="2:5" x14ac:dyDescent="0.25">
      <c r="B198" s="141">
        <v>2021</v>
      </c>
      <c r="C198" s="142">
        <v>293508</v>
      </c>
      <c r="D198" s="143" t="e">
        <f t="shared" si="9"/>
        <v>#DIV/0!</v>
      </c>
    </row>
    <row r="199" spans="2:5" x14ac:dyDescent="0.25">
      <c r="B199" s="141">
        <v>2020</v>
      </c>
      <c r="C199" s="142">
        <v>0</v>
      </c>
      <c r="D199" s="143">
        <f t="shared" si="9"/>
        <v>-1</v>
      </c>
    </row>
    <row r="200" spans="2:5" x14ac:dyDescent="0.25">
      <c r="B200" s="141">
        <v>2019</v>
      </c>
      <c r="C200" s="142">
        <v>692053</v>
      </c>
      <c r="D200" s="143">
        <f t="shared" si="9"/>
        <v>-8.3792174436846723E-2</v>
      </c>
    </row>
    <row r="201" spans="2:5" x14ac:dyDescent="0.25">
      <c r="B201" s="141">
        <v>2018</v>
      </c>
      <c r="C201" s="142">
        <v>755345</v>
      </c>
      <c r="D201" s="143">
        <f t="shared" si="9"/>
        <v>-5.1499515920623518E-2</v>
      </c>
    </row>
    <row r="202" spans="2:5" x14ac:dyDescent="0.25">
      <c r="B202" s="141">
        <v>2017</v>
      </c>
      <c r="C202" s="142">
        <v>796357</v>
      </c>
      <c r="D202" s="143">
        <f t="shared" si="9"/>
        <v>8.7951315786141127E-3</v>
      </c>
    </row>
    <row r="203" spans="2:5" x14ac:dyDescent="0.25">
      <c r="B203" s="141">
        <v>2016</v>
      </c>
      <c r="C203" s="142">
        <v>789414</v>
      </c>
      <c r="D203" s="143">
        <f t="shared" si="9"/>
        <v>0.10422841764104396</v>
      </c>
    </row>
    <row r="204" spans="2:5" x14ac:dyDescent="0.25">
      <c r="B204" s="141">
        <v>2015</v>
      </c>
      <c r="C204" s="142">
        <v>714901</v>
      </c>
      <c r="D204" s="143">
        <f t="shared" si="9"/>
        <v>1.0766507466569486E-2</v>
      </c>
    </row>
    <row r="205" spans="2:5" x14ac:dyDescent="0.25">
      <c r="B205" s="141">
        <v>2014</v>
      </c>
      <c r="C205" s="142">
        <v>707286</v>
      </c>
      <c r="D205" s="143">
        <f t="shared" si="9"/>
        <v>4.574736266254642E-2</v>
      </c>
    </row>
    <row r="206" spans="2:5" x14ac:dyDescent="0.25">
      <c r="B206" s="141">
        <v>2013</v>
      </c>
      <c r="C206" s="142">
        <v>676345</v>
      </c>
      <c r="D206" s="143">
        <f t="shared" si="9"/>
        <v>1.0646723050715678E-2</v>
      </c>
    </row>
    <row r="207" spans="2:5" x14ac:dyDescent="0.25">
      <c r="B207" s="141">
        <v>2012</v>
      </c>
      <c r="C207" s="142">
        <v>669220</v>
      </c>
      <c r="D207" s="143">
        <f t="shared" si="9"/>
        <v>8.2866268908576846E-3</v>
      </c>
    </row>
    <row r="208" spans="2:5" x14ac:dyDescent="0.25">
      <c r="B208" s="141">
        <v>2011</v>
      </c>
      <c r="C208" s="142">
        <v>663720</v>
      </c>
      <c r="D208" s="143">
        <f t="shared" si="9"/>
        <v>8.1100451191503886E-2</v>
      </c>
    </row>
    <row r="209" spans="2:5" x14ac:dyDescent="0.25">
      <c r="B209" s="141">
        <v>2010</v>
      </c>
      <c r="C209" s="142">
        <v>613930</v>
      </c>
      <c r="D209" s="143"/>
    </row>
    <row r="210" spans="2:5" ht="6" customHeight="1" x14ac:dyDescent="0.25"/>
    <row r="211" spans="2:5" x14ac:dyDescent="0.25">
      <c r="B211" s="49" t="s">
        <v>108</v>
      </c>
      <c r="C211" s="49"/>
      <c r="D211" s="49"/>
    </row>
    <row r="214" spans="2:5" ht="48.75" customHeight="1" thickBot="1" x14ac:dyDescent="0.3">
      <c r="B214" s="307" t="s">
        <v>275</v>
      </c>
      <c r="C214" s="307"/>
      <c r="D214" s="307"/>
      <c r="E214" s="1" t="s">
        <v>201</v>
      </c>
    </row>
    <row r="215" spans="2:5" ht="10.5" customHeight="1" thickBot="1" x14ac:dyDescent="0.3">
      <c r="B215" s="134"/>
      <c r="C215" s="135"/>
      <c r="D215" s="134"/>
      <c r="E215" s="1" t="s">
        <v>202</v>
      </c>
    </row>
    <row r="216" spans="2:5" ht="22.5" thickTop="1" thickBot="1" x14ac:dyDescent="0.3">
      <c r="B216" s="13"/>
      <c r="C216" s="317" t="s">
        <v>117</v>
      </c>
      <c r="D216" s="318"/>
    </row>
    <row r="217" spans="2:5" ht="16.5" thickTop="1" thickBot="1" x14ac:dyDescent="0.3">
      <c r="B217" s="16"/>
      <c r="C217" s="137" t="s">
        <v>264</v>
      </c>
      <c r="D217" s="138" t="s">
        <v>265</v>
      </c>
    </row>
    <row r="218" spans="2:5" x14ac:dyDescent="0.25">
      <c r="B218" s="141">
        <v>2022</v>
      </c>
      <c r="C218" s="142">
        <v>237217</v>
      </c>
      <c r="D218" s="143">
        <f t="shared" ref="D218:D229" si="10">C218/C219-1</f>
        <v>1.5707334518184575</v>
      </c>
    </row>
    <row r="219" spans="2:5" x14ac:dyDescent="0.25">
      <c r="B219" s="141">
        <v>2021</v>
      </c>
      <c r="C219" s="142">
        <v>92276</v>
      </c>
      <c r="D219" s="143" t="e">
        <f t="shared" si="10"/>
        <v>#DIV/0!</v>
      </c>
    </row>
    <row r="220" spans="2:5" x14ac:dyDescent="0.25">
      <c r="B220" s="141">
        <v>2020</v>
      </c>
      <c r="C220" s="142">
        <v>0</v>
      </c>
      <c r="D220" s="143">
        <f t="shared" si="10"/>
        <v>-1</v>
      </c>
    </row>
    <row r="221" spans="2:5" x14ac:dyDescent="0.25">
      <c r="B221" s="141">
        <v>2019</v>
      </c>
      <c r="C221" s="142">
        <v>344563</v>
      </c>
      <c r="D221" s="143">
        <f t="shared" si="10"/>
        <v>-7.746288437596216E-2</v>
      </c>
    </row>
    <row r="222" spans="2:5" x14ac:dyDescent="0.25">
      <c r="B222" s="141">
        <v>2018</v>
      </c>
      <c r="C222" s="142">
        <v>373495</v>
      </c>
      <c r="D222" s="143">
        <f t="shared" si="10"/>
        <v>-0.13373179884681574</v>
      </c>
    </row>
    <row r="223" spans="2:5" x14ac:dyDescent="0.25">
      <c r="B223" s="141">
        <v>2017</v>
      </c>
      <c r="C223" s="142">
        <v>431154</v>
      </c>
      <c r="D223" s="143">
        <f t="shared" si="10"/>
        <v>6.4785476673227649E-2</v>
      </c>
    </row>
    <row r="224" spans="2:5" x14ac:dyDescent="0.25">
      <c r="B224" s="141">
        <v>2016</v>
      </c>
      <c r="C224" s="142">
        <v>404921</v>
      </c>
      <c r="D224" s="143">
        <f t="shared" si="10"/>
        <v>0.20328844142259417</v>
      </c>
    </row>
    <row r="225" spans="2:5" x14ac:dyDescent="0.25">
      <c r="B225" s="141">
        <v>2015</v>
      </c>
      <c r="C225" s="142">
        <v>336512</v>
      </c>
      <c r="D225" s="143">
        <f t="shared" si="10"/>
        <v>-4.8115817403160177E-2</v>
      </c>
    </row>
    <row r="226" spans="2:5" x14ac:dyDescent="0.25">
      <c r="B226" s="141">
        <v>2014</v>
      </c>
      <c r="C226" s="142">
        <v>353522</v>
      </c>
      <c r="D226" s="143">
        <f t="shared" si="10"/>
        <v>-1.5110908047450078E-2</v>
      </c>
    </row>
    <row r="227" spans="2:5" x14ac:dyDescent="0.25">
      <c r="B227" s="141">
        <v>2013</v>
      </c>
      <c r="C227" s="142">
        <v>358946</v>
      </c>
      <c r="D227" s="143">
        <f t="shared" si="10"/>
        <v>6.0915776033292346E-2</v>
      </c>
    </row>
    <row r="228" spans="2:5" x14ac:dyDescent="0.25">
      <c r="B228" s="141">
        <v>2012</v>
      </c>
      <c r="C228" s="142">
        <v>338336</v>
      </c>
      <c r="D228" s="143">
        <f t="shared" si="10"/>
        <v>-3.5455978652860987E-2</v>
      </c>
    </row>
    <row r="229" spans="2:5" x14ac:dyDescent="0.25">
      <c r="B229" s="141">
        <v>2011</v>
      </c>
      <c r="C229" s="142">
        <v>350773</v>
      </c>
      <c r="D229" s="143">
        <f t="shared" si="10"/>
        <v>8.360260727194091E-2</v>
      </c>
    </row>
    <row r="230" spans="2:5" x14ac:dyDescent="0.25">
      <c r="B230" s="141">
        <v>2010</v>
      </c>
      <c r="C230" s="142">
        <v>323710</v>
      </c>
      <c r="D230" s="143"/>
    </row>
    <row r="231" spans="2:5" ht="6" customHeight="1" x14ac:dyDescent="0.25"/>
    <row r="232" spans="2:5" x14ac:dyDescent="0.25">
      <c r="B232" s="49" t="s">
        <v>108</v>
      </c>
      <c r="C232" s="49"/>
      <c r="D232" s="49"/>
    </row>
    <row r="233" spans="2:5" x14ac:dyDescent="0.25">
      <c r="C233" s="140">
        <f>SUM(C218:C227)</f>
        <v>2932606</v>
      </c>
    </row>
    <row r="235" spans="2:5" ht="48.75" customHeight="1" thickBot="1" x14ac:dyDescent="0.3">
      <c r="B235" s="307" t="s">
        <v>276</v>
      </c>
      <c r="C235" s="307"/>
      <c r="D235" s="307"/>
      <c r="E235" s="1" t="s">
        <v>205</v>
      </c>
    </row>
    <row r="236" spans="2:5" ht="10.5" customHeight="1" thickBot="1" x14ac:dyDescent="0.3">
      <c r="B236" s="134"/>
      <c r="C236" s="135"/>
      <c r="D236" s="134"/>
      <c r="E236" s="1" t="s">
        <v>206</v>
      </c>
    </row>
    <row r="237" spans="2:5" ht="22.5" thickTop="1" thickBot="1" x14ac:dyDescent="0.3">
      <c r="B237" s="13"/>
      <c r="C237" s="317" t="s">
        <v>118</v>
      </c>
      <c r="D237" s="318"/>
    </row>
    <row r="238" spans="2:5" ht="16.5" thickTop="1" thickBot="1" x14ac:dyDescent="0.3">
      <c r="B238" s="16"/>
      <c r="C238" s="137" t="s">
        <v>264</v>
      </c>
      <c r="D238" s="138" t="s">
        <v>265</v>
      </c>
    </row>
    <row r="239" spans="2:5" x14ac:dyDescent="0.25">
      <c r="B239" s="141">
        <v>2022</v>
      </c>
      <c r="C239" s="142">
        <v>89939</v>
      </c>
      <c r="D239" s="143">
        <f t="shared" ref="D239:D250" si="11">C239/C240-1</f>
        <v>1.0789856915004274</v>
      </c>
    </row>
    <row r="240" spans="2:5" x14ac:dyDescent="0.25">
      <c r="B240" s="141">
        <v>2021</v>
      </c>
      <c r="C240" s="142">
        <v>43261</v>
      </c>
      <c r="D240" s="143" t="e">
        <f t="shared" si="11"/>
        <v>#DIV/0!</v>
      </c>
    </row>
    <row r="241" spans="2:4" x14ac:dyDescent="0.25">
      <c r="B241" s="141">
        <v>2020</v>
      </c>
      <c r="C241" s="142">
        <v>0</v>
      </c>
      <c r="D241" s="143">
        <f t="shared" si="11"/>
        <v>-1</v>
      </c>
    </row>
    <row r="242" spans="2:4" x14ac:dyDescent="0.25">
      <c r="B242" s="141">
        <v>2019</v>
      </c>
      <c r="C242" s="142">
        <v>157548</v>
      </c>
      <c r="D242" s="143">
        <f t="shared" si="11"/>
        <v>-6.5834178273476041E-2</v>
      </c>
    </row>
    <row r="243" spans="2:4" x14ac:dyDescent="0.25">
      <c r="B243" s="141">
        <v>2018</v>
      </c>
      <c r="C243" s="142">
        <v>168651</v>
      </c>
      <c r="D243" s="143">
        <f t="shared" si="11"/>
        <v>2.5382822902795255E-3</v>
      </c>
    </row>
    <row r="244" spans="2:4" x14ac:dyDescent="0.25">
      <c r="B244" s="141">
        <v>2017</v>
      </c>
      <c r="C244" s="142">
        <v>168224</v>
      </c>
      <c r="D244" s="143">
        <f t="shared" si="11"/>
        <v>0.30702054262361322</v>
      </c>
    </row>
    <row r="245" spans="2:4" x14ac:dyDescent="0.25">
      <c r="B245" s="141">
        <v>2016</v>
      </c>
      <c r="C245" s="142">
        <v>128708</v>
      </c>
      <c r="D245" s="143">
        <f t="shared" si="11"/>
        <v>9.2866664968455748E-2</v>
      </c>
    </row>
    <row r="246" spans="2:4" x14ac:dyDescent="0.25">
      <c r="B246" s="141">
        <v>2015</v>
      </c>
      <c r="C246" s="142">
        <v>117771</v>
      </c>
      <c r="D246" s="143">
        <f t="shared" si="11"/>
        <v>-5.4564575171793694E-2</v>
      </c>
    </row>
    <row r="247" spans="2:4" x14ac:dyDescent="0.25">
      <c r="B247" s="141">
        <v>2014</v>
      </c>
      <c r="C247" s="142">
        <v>124568</v>
      </c>
      <c r="D247" s="143">
        <f t="shared" si="11"/>
        <v>3.4944583838752985E-2</v>
      </c>
    </row>
    <row r="248" spans="2:4" x14ac:dyDescent="0.25">
      <c r="B248" s="141">
        <v>2013</v>
      </c>
      <c r="C248" s="142">
        <v>120362</v>
      </c>
      <c r="D248" s="143">
        <f t="shared" si="11"/>
        <v>1.7450411746611216E-4</v>
      </c>
    </row>
    <row r="249" spans="2:4" x14ac:dyDescent="0.25">
      <c r="B249" s="141">
        <v>2012</v>
      </c>
      <c r="C249" s="142">
        <v>120341</v>
      </c>
      <c r="D249" s="143">
        <f t="shared" si="11"/>
        <v>-7.4499338603992937E-2</v>
      </c>
    </row>
    <row r="250" spans="2:4" x14ac:dyDescent="0.25">
      <c r="B250" s="141">
        <v>2011</v>
      </c>
      <c r="C250" s="142">
        <v>130028</v>
      </c>
      <c r="D250" s="143">
        <f t="shared" si="11"/>
        <v>0.21620382928175252</v>
      </c>
    </row>
    <row r="251" spans="2:4" x14ac:dyDescent="0.25">
      <c r="B251" s="141">
        <v>2010</v>
      </c>
      <c r="C251" s="142">
        <v>106913</v>
      </c>
      <c r="D251" s="143"/>
    </row>
    <row r="252" spans="2:4" ht="6" customHeight="1" x14ac:dyDescent="0.25"/>
    <row r="253" spans="2:4" x14ac:dyDescent="0.25">
      <c r="B253" s="49" t="s">
        <v>108</v>
      </c>
      <c r="C253" s="49"/>
      <c r="D253" s="49"/>
    </row>
  </sheetData>
  <mergeCells count="24"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3CEC641-9DE4-4425-B0B2-5B5E1EEE20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A59F23-2CAF-40C3-8D36-84BEACD49E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20AD40-7A26-4B55-AD04-E910ECA84B5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15</vt:i4>
      </vt:variant>
    </vt:vector>
  </HeadingPairs>
  <TitlesOfParts>
    <vt:vector size="51" baseType="lpstr">
      <vt:lpstr>Menú principal</vt:lpstr>
      <vt:lpstr>Plazas alojativas islas tipolog</vt:lpstr>
      <vt:lpstr>Plazas aloj islas cat y tipolog</vt:lpstr>
      <vt:lpstr>Establecim aloj islas cat y tip</vt:lpstr>
      <vt:lpstr>Resumen indicadores</vt:lpstr>
      <vt:lpstr>Resumen indicadores islas</vt:lpstr>
      <vt:lpstr>Viajeros entr evol mensu TF</vt:lpstr>
      <vt:lpstr>Viajeros entr evol mensu TF cat</vt:lpstr>
      <vt:lpstr>Viajeros entr evol anual TF cat</vt:lpstr>
      <vt:lpstr>Viajeros entr tipo ultimo mes</vt:lpstr>
      <vt:lpstr>Viajeros entr ti-cat ultimo mes</vt:lpstr>
      <vt:lpstr>Viajeros entr evol mensu GC</vt:lpstr>
      <vt:lpstr>Viajeros entr evol mensu FV</vt:lpstr>
      <vt:lpstr>Viajeros entr evol mensu LZ</vt:lpstr>
      <vt:lpstr>viaj entrados lugar residencia</vt:lpstr>
      <vt:lpstr>viaj entrados lugar residen acu</vt:lpstr>
      <vt:lpstr>viaj entr cuota mercado Canar  </vt:lpstr>
      <vt:lpstr>viaj entrados lugar resid años 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distribución españoles x mun al</vt:lpstr>
      <vt:lpstr>distribución españoles x catego</vt:lpstr>
      <vt:lpstr>Pernoctaciones evol mensu TF</vt:lpstr>
      <vt:lpstr>Pernocta evol mensu TF cat</vt:lpstr>
      <vt:lpstr>Pernoctaciones lugar residen</vt:lpstr>
      <vt:lpstr>Pernoctaciones lugar reside año</vt:lpstr>
      <vt:lpstr>EM evol mensu TF cat </vt:lpstr>
      <vt:lpstr>tasa de ocupación evol mens</vt:lpstr>
      <vt:lpstr>ADR RevPAR ingresos totales ult</vt:lpstr>
      <vt:lpstr>evolución anual viaj ent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 año'!Área_de_impresión</vt:lpstr>
      <vt:lpstr>'Pernoctaciones lugar residen'!Área_de_impresión</vt:lpstr>
      <vt:lpstr>'viaj entr cuota mercado Canar  '!Área_de_impresión</vt:lpstr>
      <vt:lpstr>'viaj entr lugar res año 5 estre'!Área_de_impresión</vt:lpstr>
      <vt:lpstr>'viaj entr lugar res año categor'!Área_de_impresión</vt:lpstr>
      <vt:lpstr>'viaj entrados lugar resid años 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2023-06-21T13:49:46Z</dcterms:created>
  <dcterms:modified xsi:type="dcterms:W3CDTF">2024-02-20T14:33:32Z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